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00" windowWidth="18360" windowHeight="5760" tabRatio="664" activeTab="10"/>
  </bookViews>
  <sheets>
    <sheet name="Loan #1" sheetId="2" r:id="rId1"/>
    <sheet name="Loan #2" sheetId="3" r:id="rId2"/>
    <sheet name="Loan #3" sheetId="4" r:id="rId3"/>
    <sheet name="Loan #4" sheetId="5" r:id="rId4"/>
    <sheet name="Loan #5" sheetId="7" r:id="rId5"/>
    <sheet name="Loan #6" sheetId="8" r:id="rId6"/>
    <sheet name="Loan #7" sheetId="9" r:id="rId7"/>
    <sheet name="Loan #8" sheetId="10" r:id="rId8"/>
    <sheet name="Loan #9" sheetId="11" r:id="rId9"/>
    <sheet name="All Loans" sheetId="6" r:id="rId10"/>
    <sheet name="(ROI)" sheetId="12" r:id="rId11"/>
  </sheets>
  <definedNames>
    <definedName name="_xlnm.Print_Area" localSheetId="10">'(ROI)'!$C$3:$R$46</definedName>
    <definedName name="_xlnm.Print_Area" localSheetId="9">'All Loans'!$C$2:$P$515</definedName>
    <definedName name="_xlnm.Print_Area" localSheetId="0">'Loan #1'!$C$2:$P$515</definedName>
    <definedName name="_xlnm.Print_Area" localSheetId="1">'Loan #2'!$C$2:$P$515</definedName>
    <definedName name="_xlnm.Print_Area" localSheetId="2">'Loan #3'!$C$2:$P$491</definedName>
    <definedName name="_xlnm.Print_Area" localSheetId="3">'Loan #4'!$C$2:$P$491</definedName>
    <definedName name="_xlnm.Print_Area" localSheetId="4">'Loan #5'!$C$2:$P$479</definedName>
    <definedName name="_xlnm.Print_Area" localSheetId="5">'Loan #6'!$C$2:$P$479</definedName>
    <definedName name="_xlnm.Print_Area" localSheetId="6">'Loan #7'!$C$2:$P$467</definedName>
    <definedName name="_xlnm.Print_Area" localSheetId="7">'Loan #8'!$C$2:$P$467</definedName>
    <definedName name="_xlnm.Print_Area" localSheetId="8">'Loan #9'!$C$2:$P$455</definedName>
    <definedName name="_xlnm.Print_Titles" localSheetId="9">'All Loans'!$2:$8</definedName>
    <definedName name="_xlnm.Print_Titles" localSheetId="0">'Loan #1'!$2:$8</definedName>
    <definedName name="_xlnm.Print_Titles" localSheetId="1">'Loan #2'!$2:$8</definedName>
    <definedName name="_xlnm.Print_Titles" localSheetId="2">'Loan #3'!$2:$8</definedName>
  </definedNames>
  <calcPr calcId="125725"/>
</workbook>
</file>

<file path=xl/calcChain.xml><?xml version="1.0" encoding="utf-8"?>
<calcChain xmlns="http://schemas.openxmlformats.org/spreadsheetml/2006/main">
  <c r="J319" i="6"/>
  <c r="I319"/>
  <c r="H319"/>
  <c r="G319"/>
  <c r="J318"/>
  <c r="I318"/>
  <c r="H318"/>
  <c r="G318"/>
  <c r="J317"/>
  <c r="I317"/>
  <c r="H317"/>
  <c r="G317"/>
  <c r="J316"/>
  <c r="I316"/>
  <c r="H316"/>
  <c r="G316"/>
  <c r="J315"/>
  <c r="I315"/>
  <c r="H315"/>
  <c r="G315"/>
  <c r="J314"/>
  <c r="I314"/>
  <c r="H314"/>
  <c r="G314"/>
  <c r="J313"/>
  <c r="I313"/>
  <c r="H313"/>
  <c r="G313"/>
  <c r="J312"/>
  <c r="I312"/>
  <c r="H312"/>
  <c r="G312"/>
  <c r="J311"/>
  <c r="I311"/>
  <c r="H311"/>
  <c r="G311"/>
  <c r="J310"/>
  <c r="I310"/>
  <c r="H310"/>
  <c r="G310"/>
  <c r="J309"/>
  <c r="I309"/>
  <c r="H309"/>
  <c r="G309"/>
  <c r="J308"/>
  <c r="I308"/>
  <c r="H308"/>
  <c r="G308"/>
  <c r="J307"/>
  <c r="I307"/>
  <c r="H307"/>
  <c r="G307"/>
  <c r="J306"/>
  <c r="I306"/>
  <c r="H306"/>
  <c r="G306"/>
  <c r="J305"/>
  <c r="I305"/>
  <c r="H305"/>
  <c r="G305"/>
  <c r="J304"/>
  <c r="I304"/>
  <c r="H304"/>
  <c r="G304"/>
  <c r="J303"/>
  <c r="I303"/>
  <c r="H303"/>
  <c r="G303"/>
  <c r="J302"/>
  <c r="I302"/>
  <c r="H302"/>
  <c r="G302"/>
  <c r="J301"/>
  <c r="I301"/>
  <c r="H301"/>
  <c r="G301"/>
  <c r="J300"/>
  <c r="I300"/>
  <c r="H300"/>
  <c r="G300"/>
  <c r="J299"/>
  <c r="I299"/>
  <c r="H299"/>
  <c r="G299"/>
  <c r="J298"/>
  <c r="I298"/>
  <c r="H298"/>
  <c r="G298"/>
  <c r="J297"/>
  <c r="I297"/>
  <c r="H297"/>
  <c r="G297"/>
  <c r="J296"/>
  <c r="I296"/>
  <c r="H296"/>
  <c r="G296"/>
  <c r="J295"/>
  <c r="I295"/>
  <c r="H295"/>
  <c r="G295"/>
  <c r="J294"/>
  <c r="I294"/>
  <c r="H294"/>
  <c r="G294"/>
  <c r="J293"/>
  <c r="I293"/>
  <c r="H293"/>
  <c r="G293"/>
  <c r="J292"/>
  <c r="I292"/>
  <c r="H292"/>
  <c r="G292"/>
  <c r="J291"/>
  <c r="I291"/>
  <c r="H291"/>
  <c r="G291"/>
  <c r="J290"/>
  <c r="I290"/>
  <c r="H290"/>
  <c r="G290"/>
  <c r="J289"/>
  <c r="I289"/>
  <c r="H289"/>
  <c r="G289"/>
  <c r="J288"/>
  <c r="I288"/>
  <c r="H288"/>
  <c r="G288"/>
  <c r="J287"/>
  <c r="I287"/>
  <c r="H287"/>
  <c r="G287"/>
  <c r="J286"/>
  <c r="I286"/>
  <c r="H286"/>
  <c r="G286"/>
  <c r="J285"/>
  <c r="I285"/>
  <c r="H285"/>
  <c r="G285"/>
  <c r="J284"/>
  <c r="I284"/>
  <c r="H284"/>
  <c r="G284"/>
  <c r="J283"/>
  <c r="I283"/>
  <c r="H283"/>
  <c r="G283"/>
  <c r="J282"/>
  <c r="I282"/>
  <c r="H282"/>
  <c r="G282"/>
  <c r="J281"/>
  <c r="I281"/>
  <c r="H281"/>
  <c r="G281"/>
  <c r="J280"/>
  <c r="I280"/>
  <c r="H280"/>
  <c r="G280"/>
  <c r="J279"/>
  <c r="I279"/>
  <c r="H279"/>
  <c r="G279"/>
  <c r="J278"/>
  <c r="I278"/>
  <c r="H278"/>
  <c r="G278"/>
  <c r="J277"/>
  <c r="I277"/>
  <c r="H277"/>
  <c r="G277"/>
  <c r="J276"/>
  <c r="I276"/>
  <c r="H276"/>
  <c r="G276"/>
  <c r="J275"/>
  <c r="I275"/>
  <c r="H275"/>
  <c r="G275"/>
  <c r="J274"/>
  <c r="I274"/>
  <c r="H274"/>
  <c r="G274"/>
  <c r="J273"/>
  <c r="I273"/>
  <c r="H273"/>
  <c r="G273"/>
  <c r="J272"/>
  <c r="I272"/>
  <c r="H272"/>
  <c r="G272"/>
  <c r="J271"/>
  <c r="I271"/>
  <c r="H271"/>
  <c r="G271"/>
  <c r="J270"/>
  <c r="I270"/>
  <c r="H270"/>
  <c r="G270"/>
  <c r="J269"/>
  <c r="I269"/>
  <c r="H269"/>
  <c r="G269"/>
  <c r="J268"/>
  <c r="I268"/>
  <c r="H268"/>
  <c r="G268"/>
  <c r="J267"/>
  <c r="I267"/>
  <c r="H267"/>
  <c r="G267"/>
  <c r="J266"/>
  <c r="I266"/>
  <c r="H266"/>
  <c r="G266"/>
  <c r="J265"/>
  <c r="I265"/>
  <c r="H265"/>
  <c r="G265"/>
  <c r="J264"/>
  <c r="I264"/>
  <c r="H264"/>
  <c r="G264"/>
  <c r="J263"/>
  <c r="I263"/>
  <c r="H263"/>
  <c r="G263"/>
  <c r="J262"/>
  <c r="I262"/>
  <c r="H262"/>
  <c r="G262"/>
  <c r="J261"/>
  <c r="I261"/>
  <c r="H261"/>
  <c r="G261"/>
  <c r="J260"/>
  <c r="I260"/>
  <c r="H260"/>
  <c r="G260"/>
  <c r="J259"/>
  <c r="I259"/>
  <c r="H259"/>
  <c r="G259"/>
  <c r="J258"/>
  <c r="I258"/>
  <c r="H258"/>
  <c r="G258"/>
  <c r="J257"/>
  <c r="I257"/>
  <c r="H257"/>
  <c r="G257"/>
  <c r="J256"/>
  <c r="I256"/>
  <c r="H256"/>
  <c r="G256"/>
  <c r="J255"/>
  <c r="I255"/>
  <c r="H255"/>
  <c r="G255"/>
  <c r="J254"/>
  <c r="I254"/>
  <c r="H254"/>
  <c r="G254"/>
  <c r="J253"/>
  <c r="I253"/>
  <c r="H253"/>
  <c r="G253"/>
  <c r="J252"/>
  <c r="I252"/>
  <c r="H252"/>
  <c r="G252"/>
  <c r="J251"/>
  <c r="I251"/>
  <c r="H251"/>
  <c r="G251"/>
  <c r="J250"/>
  <c r="I250"/>
  <c r="H250"/>
  <c r="G250"/>
  <c r="J249"/>
  <c r="I249"/>
  <c r="H249"/>
  <c r="G249"/>
  <c r="J248"/>
  <c r="I248"/>
  <c r="H248"/>
  <c r="G248"/>
  <c r="J247"/>
  <c r="I247"/>
  <c r="H247"/>
  <c r="G247"/>
  <c r="J246"/>
  <c r="I246"/>
  <c r="H246"/>
  <c r="G246"/>
  <c r="J245"/>
  <c r="I245"/>
  <c r="H245"/>
  <c r="G245"/>
  <c r="J244"/>
  <c r="I244"/>
  <c r="H244"/>
  <c r="G244"/>
  <c r="J243"/>
  <c r="I243"/>
  <c r="H243"/>
  <c r="G243"/>
  <c r="J242"/>
  <c r="I242"/>
  <c r="H242"/>
  <c r="G242"/>
  <c r="J241"/>
  <c r="I241"/>
  <c r="H241"/>
  <c r="G241"/>
  <c r="J240"/>
  <c r="I240"/>
  <c r="H240"/>
  <c r="G240"/>
  <c r="J239"/>
  <c r="I239"/>
  <c r="H239"/>
  <c r="G239"/>
  <c r="J238"/>
  <c r="I238"/>
  <c r="H238"/>
  <c r="G238"/>
  <c r="J237"/>
  <c r="I237"/>
  <c r="H237"/>
  <c r="G237"/>
  <c r="J236"/>
  <c r="I236"/>
  <c r="H236"/>
  <c r="G236"/>
  <c r="J235"/>
  <c r="I235"/>
  <c r="H235"/>
  <c r="G235"/>
  <c r="J234"/>
  <c r="I234"/>
  <c r="H234"/>
  <c r="G234"/>
  <c r="J233"/>
  <c r="I233"/>
  <c r="H233"/>
  <c r="G233"/>
  <c r="J232"/>
  <c r="I232"/>
  <c r="H232"/>
  <c r="G232"/>
  <c r="J231"/>
  <c r="I231"/>
  <c r="H231"/>
  <c r="G231"/>
  <c r="J230"/>
  <c r="I230"/>
  <c r="H230"/>
  <c r="G230"/>
  <c r="J229"/>
  <c r="I229"/>
  <c r="H229"/>
  <c r="G229"/>
  <c r="J228"/>
  <c r="I228"/>
  <c r="H228"/>
  <c r="G228"/>
  <c r="J227"/>
  <c r="I227"/>
  <c r="H227"/>
  <c r="G227"/>
  <c r="J226"/>
  <c r="I226"/>
  <c r="H226"/>
  <c r="G226"/>
  <c r="J225"/>
  <c r="I225"/>
  <c r="H225"/>
  <c r="G225"/>
  <c r="J224"/>
  <c r="I224"/>
  <c r="H224"/>
  <c r="G224"/>
  <c r="J223"/>
  <c r="I223"/>
  <c r="H223"/>
  <c r="G223"/>
  <c r="J222"/>
  <c r="I222"/>
  <c r="H222"/>
  <c r="G222"/>
  <c r="J221"/>
  <c r="I221"/>
  <c r="H221"/>
  <c r="G221"/>
  <c r="J220"/>
  <c r="I220"/>
  <c r="H220"/>
  <c r="G220"/>
  <c r="J219"/>
  <c r="I219"/>
  <c r="H219"/>
  <c r="G219"/>
  <c r="J218"/>
  <c r="I218"/>
  <c r="H218"/>
  <c r="G218"/>
  <c r="J217"/>
  <c r="I217"/>
  <c r="H217"/>
  <c r="G217"/>
  <c r="J216"/>
  <c r="I216"/>
  <c r="H216"/>
  <c r="G216"/>
  <c r="J215"/>
  <c r="I215"/>
  <c r="H215"/>
  <c r="G215"/>
  <c r="J214"/>
  <c r="I214"/>
  <c r="H214"/>
  <c r="G214"/>
  <c r="J213"/>
  <c r="I213"/>
  <c r="H213"/>
  <c r="G213"/>
  <c r="J212"/>
  <c r="I212"/>
  <c r="H212"/>
  <c r="G212"/>
  <c r="J211"/>
  <c r="I211"/>
  <c r="H211"/>
  <c r="G211"/>
  <c r="J210"/>
  <c r="I210"/>
  <c r="H210"/>
  <c r="G210"/>
  <c r="J209"/>
  <c r="I209"/>
  <c r="H209"/>
  <c r="G209"/>
  <c r="J208"/>
  <c r="I208"/>
  <c r="H208"/>
  <c r="G208"/>
  <c r="J207"/>
  <c r="I207"/>
  <c r="H207"/>
  <c r="G207"/>
  <c r="J206"/>
  <c r="I206"/>
  <c r="H206"/>
  <c r="G206"/>
  <c r="J205"/>
  <c r="I205"/>
  <c r="H205"/>
  <c r="G205"/>
  <c r="J204"/>
  <c r="I204"/>
  <c r="H204"/>
  <c r="G204"/>
  <c r="J203"/>
  <c r="I203"/>
  <c r="H203"/>
  <c r="G203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J197"/>
  <c r="I197"/>
  <c r="H197"/>
  <c r="G197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J191"/>
  <c r="I191"/>
  <c r="H191"/>
  <c r="G191"/>
  <c r="J190"/>
  <c r="I190"/>
  <c r="H190"/>
  <c r="G190"/>
  <c r="J189"/>
  <c r="I189"/>
  <c r="H189"/>
  <c r="G189"/>
  <c r="J188"/>
  <c r="I188"/>
  <c r="H188"/>
  <c r="G188"/>
  <c r="J187"/>
  <c r="I187"/>
  <c r="H187"/>
  <c r="G187"/>
  <c r="J186"/>
  <c r="I186"/>
  <c r="H186"/>
  <c r="G186"/>
  <c r="J185"/>
  <c r="I185"/>
  <c r="H185"/>
  <c r="G185"/>
  <c r="J184"/>
  <c r="I184"/>
  <c r="H184"/>
  <c r="G184"/>
  <c r="J183"/>
  <c r="I183"/>
  <c r="H183"/>
  <c r="G183"/>
  <c r="J182"/>
  <c r="I182"/>
  <c r="H182"/>
  <c r="G182"/>
  <c r="J181"/>
  <c r="I181"/>
  <c r="H181"/>
  <c r="G181"/>
  <c r="J180"/>
  <c r="I180"/>
  <c r="H180"/>
  <c r="G180"/>
  <c r="J179"/>
  <c r="I179"/>
  <c r="H179"/>
  <c r="G179"/>
  <c r="J178"/>
  <c r="I178"/>
  <c r="H178"/>
  <c r="G178"/>
  <c r="J177"/>
  <c r="I177"/>
  <c r="H177"/>
  <c r="G177"/>
  <c r="J176"/>
  <c r="I176"/>
  <c r="H176"/>
  <c r="G176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68"/>
  <c r="H68"/>
  <c r="I68"/>
  <c r="J68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V123" i="11"/>
  <c r="X123"/>
  <c r="V124"/>
  <c r="X124"/>
  <c r="V125"/>
  <c r="X125"/>
  <c r="V126"/>
  <c r="X126"/>
  <c r="V127"/>
  <c r="X127"/>
  <c r="V128"/>
  <c r="X128"/>
  <c r="V129"/>
  <c r="X129"/>
  <c r="V130"/>
  <c r="X130"/>
  <c r="V131"/>
  <c r="X131"/>
  <c r="V132"/>
  <c r="X132"/>
  <c r="V133"/>
  <c r="X133"/>
  <c r="V134"/>
  <c r="X134"/>
  <c r="V135"/>
  <c r="X135"/>
  <c r="V136"/>
  <c r="X136"/>
  <c r="V137"/>
  <c r="X137"/>
  <c r="V138"/>
  <c r="X138"/>
  <c r="V139"/>
  <c r="X139"/>
  <c r="V140"/>
  <c r="X140"/>
  <c r="V141"/>
  <c r="X141"/>
  <c r="V142"/>
  <c r="X142"/>
  <c r="V143"/>
  <c r="X143"/>
  <c r="V144"/>
  <c r="X144"/>
  <c r="V145"/>
  <c r="X145"/>
  <c r="V146"/>
  <c r="X146"/>
  <c r="V147"/>
  <c r="X147"/>
  <c r="V148"/>
  <c r="X148"/>
  <c r="V149"/>
  <c r="X149"/>
  <c r="V150"/>
  <c r="X150"/>
  <c r="V151"/>
  <c r="X151"/>
  <c r="V152"/>
  <c r="X152"/>
  <c r="V153"/>
  <c r="X153"/>
  <c r="V154"/>
  <c r="X154"/>
  <c r="V155"/>
  <c r="X155"/>
  <c r="V156"/>
  <c r="X156"/>
  <c r="V157"/>
  <c r="X157"/>
  <c r="V158"/>
  <c r="X158"/>
  <c r="V159"/>
  <c r="X159"/>
  <c r="V160"/>
  <c r="X160"/>
  <c r="V161"/>
  <c r="X161"/>
  <c r="V162"/>
  <c r="X162"/>
  <c r="V163"/>
  <c r="X163"/>
  <c r="V164"/>
  <c r="X164"/>
  <c r="V165"/>
  <c r="X165"/>
  <c r="V166"/>
  <c r="X166"/>
  <c r="V167"/>
  <c r="X167"/>
  <c r="V168"/>
  <c r="X168"/>
  <c r="V169"/>
  <c r="X169"/>
  <c r="V170"/>
  <c r="X170"/>
  <c r="V171"/>
  <c r="X171"/>
  <c r="V172"/>
  <c r="X172"/>
  <c r="V173"/>
  <c r="X173"/>
  <c r="V174"/>
  <c r="X174"/>
  <c r="V175"/>
  <c r="X175"/>
  <c r="V176"/>
  <c r="X176"/>
  <c r="V177"/>
  <c r="X177"/>
  <c r="V178"/>
  <c r="X178"/>
  <c r="V179"/>
  <c r="X179"/>
  <c r="V180"/>
  <c r="X180"/>
  <c r="V181"/>
  <c r="X181"/>
  <c r="V182"/>
  <c r="X182"/>
  <c r="V183"/>
  <c r="X183"/>
  <c r="V184"/>
  <c r="X184"/>
  <c r="V185"/>
  <c r="X185"/>
  <c r="V186"/>
  <c r="X186"/>
  <c r="V187"/>
  <c r="X187"/>
  <c r="V188"/>
  <c r="X188"/>
  <c r="V189"/>
  <c r="X189"/>
  <c r="V190"/>
  <c r="X190"/>
  <c r="V191"/>
  <c r="X191"/>
  <c r="V192"/>
  <c r="X192"/>
  <c r="V193"/>
  <c r="X193"/>
  <c r="V194"/>
  <c r="X194"/>
  <c r="V195"/>
  <c r="X195"/>
  <c r="V196"/>
  <c r="X196"/>
  <c r="V197"/>
  <c r="X197"/>
  <c r="V198"/>
  <c r="X198"/>
  <c r="V199"/>
  <c r="X199"/>
  <c r="V200"/>
  <c r="X200"/>
  <c r="V201"/>
  <c r="X201"/>
  <c r="V202"/>
  <c r="X202"/>
  <c r="V203"/>
  <c r="X203"/>
  <c r="V204"/>
  <c r="X204"/>
  <c r="V205"/>
  <c r="X205"/>
  <c r="V206"/>
  <c r="X206"/>
  <c r="V207"/>
  <c r="X207"/>
  <c r="V208"/>
  <c r="X208"/>
  <c r="V209"/>
  <c r="X209"/>
  <c r="V210"/>
  <c r="X210"/>
  <c r="V211"/>
  <c r="X211"/>
  <c r="V212"/>
  <c r="X212"/>
  <c r="V213"/>
  <c r="X213"/>
  <c r="V214"/>
  <c r="X214"/>
  <c r="V215"/>
  <c r="X215"/>
  <c r="V216"/>
  <c r="X216"/>
  <c r="V217"/>
  <c r="X217"/>
  <c r="V218"/>
  <c r="X218"/>
  <c r="V219"/>
  <c r="X219"/>
  <c r="V220"/>
  <c r="X220"/>
  <c r="V221"/>
  <c r="X221"/>
  <c r="V222"/>
  <c r="X222"/>
  <c r="V223"/>
  <c r="X223"/>
  <c r="V224"/>
  <c r="X224"/>
  <c r="V225"/>
  <c r="X225"/>
  <c r="V226"/>
  <c r="X226"/>
  <c r="V227"/>
  <c r="X227"/>
  <c r="V228"/>
  <c r="X228"/>
  <c r="V229"/>
  <c r="X229"/>
  <c r="V230"/>
  <c r="X230"/>
  <c r="V231"/>
  <c r="X231"/>
  <c r="V232"/>
  <c r="X232"/>
  <c r="V233"/>
  <c r="X233"/>
  <c r="V234"/>
  <c r="X234"/>
  <c r="V235"/>
  <c r="X235"/>
  <c r="V236"/>
  <c r="X236"/>
  <c r="V237"/>
  <c r="X237"/>
  <c r="V238"/>
  <c r="X238"/>
  <c r="V239"/>
  <c r="X239"/>
  <c r="V240"/>
  <c r="X240"/>
  <c r="V241"/>
  <c r="X241"/>
  <c r="V242"/>
  <c r="X242"/>
  <c r="V243"/>
  <c r="X243"/>
  <c r="V244"/>
  <c r="X244"/>
  <c r="V245"/>
  <c r="X245"/>
  <c r="V246"/>
  <c r="X246"/>
  <c r="V247"/>
  <c r="X247"/>
  <c r="V248"/>
  <c r="X248"/>
  <c r="V249"/>
  <c r="X249"/>
  <c r="V250"/>
  <c r="X250"/>
  <c r="V251"/>
  <c r="X251"/>
  <c r="V252"/>
  <c r="X252"/>
  <c r="V253"/>
  <c r="X253"/>
  <c r="V254"/>
  <c r="X254"/>
  <c r="X122"/>
  <c r="V122"/>
  <c r="S128"/>
  <c r="S127"/>
  <c r="S121"/>
  <c r="R121"/>
  <c r="K5" i="6"/>
  <c r="I5"/>
  <c r="L5" i="10"/>
  <c r="L5" i="11"/>
  <c r="L5" i="9"/>
  <c r="L5" i="8"/>
  <c r="L5" i="7"/>
  <c r="L5" i="6" s="1"/>
  <c r="L5" i="5"/>
  <c r="L5" i="4"/>
  <c r="L5" i="3"/>
  <c r="L5" i="2" l="1"/>
  <c r="T15" i="4"/>
  <c r="D20" i="12" s="1"/>
  <c r="M5" i="8"/>
  <c r="M5" i="7"/>
  <c r="M5" i="5"/>
  <c r="M5" i="4"/>
  <c r="M5" i="3"/>
  <c r="I9" i="6"/>
  <c r="I10"/>
  <c r="G9"/>
  <c r="G10"/>
  <c r="H10"/>
  <c r="H9"/>
  <c r="F9"/>
  <c r="F10"/>
  <c r="D23" i="11"/>
  <c r="D35" s="1"/>
  <c r="D12"/>
  <c r="D13" s="1"/>
  <c r="D14" s="1"/>
  <c r="D15" s="1"/>
  <c r="D16" s="1"/>
  <c r="D17" s="1"/>
  <c r="D18" s="1"/>
  <c r="D19" s="1"/>
  <c r="D20" s="1"/>
  <c r="D21" s="1"/>
  <c r="D22" s="1"/>
  <c r="J9"/>
  <c r="N5"/>
  <c r="T15" s="1"/>
  <c r="P4"/>
  <c r="D23" i="10"/>
  <c r="D24" s="1"/>
  <c r="D25" s="1"/>
  <c r="D26" s="1"/>
  <c r="D27" s="1"/>
  <c r="D28" s="1"/>
  <c r="D29" s="1"/>
  <c r="D30" s="1"/>
  <c r="D31" s="1"/>
  <c r="D32" s="1"/>
  <c r="D33" s="1"/>
  <c r="D34" s="1"/>
  <c r="D12"/>
  <c r="D13" s="1"/>
  <c r="D14" s="1"/>
  <c r="D15" s="1"/>
  <c r="D16" s="1"/>
  <c r="D17" s="1"/>
  <c r="D18" s="1"/>
  <c r="D19" s="1"/>
  <c r="D20" s="1"/>
  <c r="D21" s="1"/>
  <c r="D22" s="1"/>
  <c r="J9"/>
  <c r="M5"/>
  <c r="N5"/>
  <c r="T15" s="1"/>
  <c r="P4"/>
  <c r="D23" i="9"/>
  <c r="D35" s="1"/>
  <c r="D12"/>
  <c r="D13" s="1"/>
  <c r="D14" s="1"/>
  <c r="D15" s="1"/>
  <c r="D16" s="1"/>
  <c r="D17" s="1"/>
  <c r="D18" s="1"/>
  <c r="D19" s="1"/>
  <c r="D20" s="1"/>
  <c r="D21" s="1"/>
  <c r="D22" s="1"/>
  <c r="J9"/>
  <c r="M5"/>
  <c r="N5"/>
  <c r="T15" s="1"/>
  <c r="P4"/>
  <c r="D23" i="8"/>
  <c r="D35" s="1"/>
  <c r="D47" s="1"/>
  <c r="D59" s="1"/>
  <c r="D71" s="1"/>
  <c r="D83" s="1"/>
  <c r="D95" s="1"/>
  <c r="D107" s="1"/>
  <c r="D119" s="1"/>
  <c r="D131" s="1"/>
  <c r="D143" s="1"/>
  <c r="D155" s="1"/>
  <c r="D167" s="1"/>
  <c r="D12"/>
  <c r="D13" s="1"/>
  <c r="D14" s="1"/>
  <c r="D15" s="1"/>
  <c r="D16" s="1"/>
  <c r="D17" s="1"/>
  <c r="D18" s="1"/>
  <c r="D19" s="1"/>
  <c r="D20" s="1"/>
  <c r="D21" s="1"/>
  <c r="D22" s="1"/>
  <c r="J9"/>
  <c r="N5"/>
  <c r="T15" s="1"/>
  <c r="P4"/>
  <c r="D23" i="7"/>
  <c r="D35" s="1"/>
  <c r="D12"/>
  <c r="D13" s="1"/>
  <c r="D14" s="1"/>
  <c r="D15" s="1"/>
  <c r="D16" s="1"/>
  <c r="D17" s="1"/>
  <c r="D18" s="1"/>
  <c r="D19" s="1"/>
  <c r="D20" s="1"/>
  <c r="D21" s="1"/>
  <c r="D22" s="1"/>
  <c r="J9"/>
  <c r="N5"/>
  <c r="T15" s="1"/>
  <c r="T16" s="1"/>
  <c r="P4"/>
  <c r="D23" i="5"/>
  <c r="D35" s="1"/>
  <c r="D12"/>
  <c r="D13" s="1"/>
  <c r="D14" s="1"/>
  <c r="D15" s="1"/>
  <c r="D16" s="1"/>
  <c r="D17" s="1"/>
  <c r="D18" s="1"/>
  <c r="D19" s="1"/>
  <c r="D20" s="1"/>
  <c r="D21" s="1"/>
  <c r="D22" s="1"/>
  <c r="J9"/>
  <c r="N5"/>
  <c r="T15" s="1"/>
  <c r="P4"/>
  <c r="N5" i="4"/>
  <c r="F11" s="1"/>
  <c r="N5" i="3"/>
  <c r="T15" s="1"/>
  <c r="J9" i="2"/>
  <c r="J9" i="3"/>
  <c r="J9" i="4"/>
  <c r="D23"/>
  <c r="D35" s="1"/>
  <c r="D47" s="1"/>
  <c r="D12"/>
  <c r="D13" s="1"/>
  <c r="D14" s="1"/>
  <c r="D15" s="1"/>
  <c r="D16" s="1"/>
  <c r="D17" s="1"/>
  <c r="D18" s="1"/>
  <c r="D19" s="1"/>
  <c r="D20" s="1"/>
  <c r="D21" s="1"/>
  <c r="D22" s="1"/>
  <c r="P4" i="2"/>
  <c r="P4" i="3"/>
  <c r="P4" i="4"/>
  <c r="D23" i="6"/>
  <c r="D12"/>
  <c r="D13" s="1"/>
  <c r="D14" s="1"/>
  <c r="D15" s="1"/>
  <c r="D16" s="1"/>
  <c r="D17" s="1"/>
  <c r="D18" s="1"/>
  <c r="D19" s="1"/>
  <c r="D20" s="1"/>
  <c r="D21" s="1"/>
  <c r="D22" s="1"/>
  <c r="P4"/>
  <c r="D23" i="3"/>
  <c r="D35" s="1"/>
  <c r="D47" s="1"/>
  <c r="D23" i="2"/>
  <c r="D35" s="1"/>
  <c r="D47" s="1"/>
  <c r="D48" s="1"/>
  <c r="D49" s="1"/>
  <c r="D50" s="1"/>
  <c r="D51" s="1"/>
  <c r="D52" s="1"/>
  <c r="D53" s="1"/>
  <c r="D54" s="1"/>
  <c r="D55" s="1"/>
  <c r="D56" s="1"/>
  <c r="D57" s="1"/>
  <c r="D58" s="1"/>
  <c r="D12"/>
  <c r="D13" s="1"/>
  <c r="D14" s="1"/>
  <c r="D15" s="1"/>
  <c r="D16" s="1"/>
  <c r="D17" s="1"/>
  <c r="D18" s="1"/>
  <c r="D19" s="1"/>
  <c r="D20" s="1"/>
  <c r="D21" s="1"/>
  <c r="D22" s="1"/>
  <c r="D24" i="3"/>
  <c r="D25" s="1"/>
  <c r="D26" s="1"/>
  <c r="D27" s="1"/>
  <c r="D28" s="1"/>
  <c r="D29" s="1"/>
  <c r="D30" s="1"/>
  <c r="D31" s="1"/>
  <c r="D32" s="1"/>
  <c r="D33" s="1"/>
  <c r="D34" s="1"/>
  <c r="D12"/>
  <c r="D13" s="1"/>
  <c r="D14" s="1"/>
  <c r="D15" s="1"/>
  <c r="D16" s="1"/>
  <c r="D17" s="1"/>
  <c r="D18" s="1"/>
  <c r="D19" s="1"/>
  <c r="D20" s="1"/>
  <c r="D21" s="1"/>
  <c r="D22" s="1"/>
  <c r="N30" i="12" l="1"/>
  <c r="T16" i="11"/>
  <c r="N20" i="12"/>
  <c r="T16" i="10"/>
  <c r="N10" i="12"/>
  <c r="T16" i="9"/>
  <c r="I30" i="12"/>
  <c r="T16" i="8"/>
  <c r="D30" i="12"/>
  <c r="T16" i="5"/>
  <c r="I20" i="12"/>
  <c r="T16" i="4"/>
  <c r="T16" i="3"/>
  <c r="I10" i="12"/>
  <c r="M5" i="11"/>
  <c r="D24" i="4"/>
  <c r="D25" s="1"/>
  <c r="D26" s="1"/>
  <c r="D27" s="1"/>
  <c r="D28" s="1"/>
  <c r="D29" s="1"/>
  <c r="D30" s="1"/>
  <c r="D31" s="1"/>
  <c r="D32" s="1"/>
  <c r="D33" s="1"/>
  <c r="D34" s="1"/>
  <c r="J9" i="6"/>
  <c r="D24" i="2"/>
  <c r="D25" s="1"/>
  <c r="D26" s="1"/>
  <c r="D27" s="1"/>
  <c r="D28" s="1"/>
  <c r="D29" s="1"/>
  <c r="D30" s="1"/>
  <c r="D31" s="1"/>
  <c r="D32" s="1"/>
  <c r="D33" s="1"/>
  <c r="D34" s="1"/>
  <c r="D24" i="7"/>
  <c r="D25" s="1"/>
  <c r="D26" s="1"/>
  <c r="D27" s="1"/>
  <c r="D28" s="1"/>
  <c r="D29" s="1"/>
  <c r="D30" s="1"/>
  <c r="D31" s="1"/>
  <c r="D32" s="1"/>
  <c r="D33" s="1"/>
  <c r="D34" s="1"/>
  <c r="D179" i="8"/>
  <c r="D168"/>
  <c r="D169" s="1"/>
  <c r="D170" s="1"/>
  <c r="D171" s="1"/>
  <c r="D172" s="1"/>
  <c r="D173" s="1"/>
  <c r="D174" s="1"/>
  <c r="D175" s="1"/>
  <c r="D176" s="1"/>
  <c r="D177" s="1"/>
  <c r="D178" s="1"/>
  <c r="D36" i="3"/>
  <c r="D37" s="1"/>
  <c r="D38" s="1"/>
  <c r="D39" s="1"/>
  <c r="D40" s="1"/>
  <c r="D41" s="1"/>
  <c r="D42" s="1"/>
  <c r="D43" s="1"/>
  <c r="D44" s="1"/>
  <c r="D45" s="1"/>
  <c r="D46" s="1"/>
  <c r="D24" i="8"/>
  <c r="D25" s="1"/>
  <c r="D26" s="1"/>
  <c r="D27" s="1"/>
  <c r="D28" s="1"/>
  <c r="D29" s="1"/>
  <c r="D30" s="1"/>
  <c r="D31" s="1"/>
  <c r="D32" s="1"/>
  <c r="D33" s="1"/>
  <c r="D34" s="1"/>
  <c r="D48"/>
  <c r="D49" s="1"/>
  <c r="D50" s="1"/>
  <c r="D51" s="1"/>
  <c r="D52" s="1"/>
  <c r="D53" s="1"/>
  <c r="D54" s="1"/>
  <c r="D55" s="1"/>
  <c r="D56" s="1"/>
  <c r="D57" s="1"/>
  <c r="D58" s="1"/>
  <c r="D96"/>
  <c r="D97" s="1"/>
  <c r="D98" s="1"/>
  <c r="D99" s="1"/>
  <c r="D100" s="1"/>
  <c r="D101" s="1"/>
  <c r="D102" s="1"/>
  <c r="D103" s="1"/>
  <c r="D104" s="1"/>
  <c r="D105" s="1"/>
  <c r="D106" s="1"/>
  <c r="D72"/>
  <c r="D73" s="1"/>
  <c r="D74" s="1"/>
  <c r="D75" s="1"/>
  <c r="D76" s="1"/>
  <c r="D77" s="1"/>
  <c r="D78" s="1"/>
  <c r="D79" s="1"/>
  <c r="D80" s="1"/>
  <c r="D81" s="1"/>
  <c r="D82" s="1"/>
  <c r="D120"/>
  <c r="D121" s="1"/>
  <c r="D122" s="1"/>
  <c r="D123" s="1"/>
  <c r="D124" s="1"/>
  <c r="D125" s="1"/>
  <c r="D126" s="1"/>
  <c r="D127" s="1"/>
  <c r="D128" s="1"/>
  <c r="D129" s="1"/>
  <c r="D130" s="1"/>
  <c r="D36" i="4"/>
  <c r="D37" s="1"/>
  <c r="D38" s="1"/>
  <c r="D39" s="1"/>
  <c r="D40" s="1"/>
  <c r="D41" s="1"/>
  <c r="D42" s="1"/>
  <c r="D43" s="1"/>
  <c r="D44" s="1"/>
  <c r="D45" s="1"/>
  <c r="D46" s="1"/>
  <c r="D36" i="2"/>
  <c r="D37" s="1"/>
  <c r="D38" s="1"/>
  <c r="D39" s="1"/>
  <c r="D40" s="1"/>
  <c r="D41" s="1"/>
  <c r="D42" s="1"/>
  <c r="D43" s="1"/>
  <c r="D44" s="1"/>
  <c r="D45" s="1"/>
  <c r="D46" s="1"/>
  <c r="D59"/>
  <c r="D71" s="1"/>
  <c r="D72" s="1"/>
  <c r="D73" s="1"/>
  <c r="D74" s="1"/>
  <c r="D75" s="1"/>
  <c r="D76" s="1"/>
  <c r="D77" s="1"/>
  <c r="D78" s="1"/>
  <c r="D79" s="1"/>
  <c r="D80" s="1"/>
  <c r="D81" s="1"/>
  <c r="D82" s="1"/>
  <c r="D47" i="11"/>
  <c r="D36"/>
  <c r="D37" s="1"/>
  <c r="D38" s="1"/>
  <c r="D39" s="1"/>
  <c r="D40" s="1"/>
  <c r="D41" s="1"/>
  <c r="D42" s="1"/>
  <c r="D43" s="1"/>
  <c r="D44" s="1"/>
  <c r="D45" s="1"/>
  <c r="D46" s="1"/>
  <c r="F11"/>
  <c r="E11"/>
  <c r="D24"/>
  <c r="D25" s="1"/>
  <c r="D26" s="1"/>
  <c r="D27" s="1"/>
  <c r="D28" s="1"/>
  <c r="D29" s="1"/>
  <c r="D30" s="1"/>
  <c r="D31" s="1"/>
  <c r="D32" s="1"/>
  <c r="D33" s="1"/>
  <c r="D34" s="1"/>
  <c r="E11" i="10"/>
  <c r="F11"/>
  <c r="D35"/>
  <c r="F11" i="9"/>
  <c r="E11"/>
  <c r="D47"/>
  <c r="D36"/>
  <c r="D37" s="1"/>
  <c r="D38" s="1"/>
  <c r="D39" s="1"/>
  <c r="D40" s="1"/>
  <c r="D41" s="1"/>
  <c r="D42" s="1"/>
  <c r="D43" s="1"/>
  <c r="D44" s="1"/>
  <c r="D45" s="1"/>
  <c r="D46" s="1"/>
  <c r="D24"/>
  <c r="D25" s="1"/>
  <c r="D26" s="1"/>
  <c r="D27" s="1"/>
  <c r="D28" s="1"/>
  <c r="D29" s="1"/>
  <c r="D30" s="1"/>
  <c r="D31" s="1"/>
  <c r="D32" s="1"/>
  <c r="D33" s="1"/>
  <c r="D34" s="1"/>
  <c r="F11" i="8"/>
  <c r="E11"/>
  <c r="D156"/>
  <c r="D157" s="1"/>
  <c r="D158" s="1"/>
  <c r="D159" s="1"/>
  <c r="D160" s="1"/>
  <c r="D161" s="1"/>
  <c r="D162" s="1"/>
  <c r="D163" s="1"/>
  <c r="D164" s="1"/>
  <c r="D165" s="1"/>
  <c r="D166" s="1"/>
  <c r="D36"/>
  <c r="D37" s="1"/>
  <c r="D38" s="1"/>
  <c r="D39" s="1"/>
  <c r="D40" s="1"/>
  <c r="D41" s="1"/>
  <c r="D42" s="1"/>
  <c r="D43" s="1"/>
  <c r="D44" s="1"/>
  <c r="D45" s="1"/>
  <c r="D46" s="1"/>
  <c r="D60"/>
  <c r="D61" s="1"/>
  <c r="D62" s="1"/>
  <c r="D63" s="1"/>
  <c r="D64" s="1"/>
  <c r="D65" s="1"/>
  <c r="D66" s="1"/>
  <c r="D67" s="1"/>
  <c r="D68" s="1"/>
  <c r="D69" s="1"/>
  <c r="D70" s="1"/>
  <c r="D84"/>
  <c r="D85" s="1"/>
  <c r="D86" s="1"/>
  <c r="D87" s="1"/>
  <c r="D88" s="1"/>
  <c r="D89" s="1"/>
  <c r="D90" s="1"/>
  <c r="D91" s="1"/>
  <c r="D92" s="1"/>
  <c r="D93" s="1"/>
  <c r="D94" s="1"/>
  <c r="D108"/>
  <c r="D109" s="1"/>
  <c r="D110" s="1"/>
  <c r="D111" s="1"/>
  <c r="D112" s="1"/>
  <c r="D113" s="1"/>
  <c r="D114" s="1"/>
  <c r="D115" s="1"/>
  <c r="D116" s="1"/>
  <c r="D117" s="1"/>
  <c r="D118" s="1"/>
  <c r="D132"/>
  <c r="D133" s="1"/>
  <c r="D134" s="1"/>
  <c r="D135" s="1"/>
  <c r="D136" s="1"/>
  <c r="D137" s="1"/>
  <c r="D138" s="1"/>
  <c r="D139" s="1"/>
  <c r="D140" s="1"/>
  <c r="D141" s="1"/>
  <c r="D142" s="1"/>
  <c r="D144"/>
  <c r="D145" s="1"/>
  <c r="D146" s="1"/>
  <c r="D147" s="1"/>
  <c r="D148" s="1"/>
  <c r="D149" s="1"/>
  <c r="D150" s="1"/>
  <c r="D151" s="1"/>
  <c r="D152" s="1"/>
  <c r="D153" s="1"/>
  <c r="D154" s="1"/>
  <c r="E11" i="7"/>
  <c r="F11"/>
  <c r="D36"/>
  <c r="D37" s="1"/>
  <c r="D38" s="1"/>
  <c r="D39" s="1"/>
  <c r="D40" s="1"/>
  <c r="D41" s="1"/>
  <c r="D42" s="1"/>
  <c r="D43" s="1"/>
  <c r="D44" s="1"/>
  <c r="D45" s="1"/>
  <c r="D46" s="1"/>
  <c r="D47"/>
  <c r="D47" i="5"/>
  <c r="D36"/>
  <c r="D37" s="1"/>
  <c r="D38" s="1"/>
  <c r="D39" s="1"/>
  <c r="D40" s="1"/>
  <c r="D41" s="1"/>
  <c r="D42" s="1"/>
  <c r="D43" s="1"/>
  <c r="D44" s="1"/>
  <c r="D45" s="1"/>
  <c r="D46" s="1"/>
  <c r="F11"/>
  <c r="E11"/>
  <c r="D24"/>
  <c r="D25" s="1"/>
  <c r="D26" s="1"/>
  <c r="D27" s="1"/>
  <c r="D28" s="1"/>
  <c r="D29" s="1"/>
  <c r="D30" s="1"/>
  <c r="D31" s="1"/>
  <c r="D32" s="1"/>
  <c r="D33" s="1"/>
  <c r="D34" s="1"/>
  <c r="H11" i="4"/>
  <c r="D60" i="2"/>
  <c r="D61" s="1"/>
  <c r="D62" s="1"/>
  <c r="D63" s="1"/>
  <c r="D64" s="1"/>
  <c r="D65" s="1"/>
  <c r="D66" s="1"/>
  <c r="D67" s="1"/>
  <c r="D68" s="1"/>
  <c r="D69" s="1"/>
  <c r="D70" s="1"/>
  <c r="N5"/>
  <c r="E11" i="4"/>
  <c r="E23" s="1"/>
  <c r="E35" s="1"/>
  <c r="E36" s="1"/>
  <c r="E37" s="1"/>
  <c r="E38" s="1"/>
  <c r="E39" s="1"/>
  <c r="E40" s="1"/>
  <c r="E41" s="1"/>
  <c r="E42" s="1"/>
  <c r="E43" s="1"/>
  <c r="E44" s="1"/>
  <c r="E45" s="1"/>
  <c r="E46" s="1"/>
  <c r="F11" i="3"/>
  <c r="E11"/>
  <c r="D59"/>
  <c r="D71" s="1"/>
  <c r="D83" s="1"/>
  <c r="D95" s="1"/>
  <c r="D48"/>
  <c r="D49" s="1"/>
  <c r="D50" s="1"/>
  <c r="D51" s="1"/>
  <c r="D52" s="1"/>
  <c r="D53" s="1"/>
  <c r="D54" s="1"/>
  <c r="D55" s="1"/>
  <c r="D56" s="1"/>
  <c r="D57" s="1"/>
  <c r="D58" s="1"/>
  <c r="D35" i="6"/>
  <c r="D24"/>
  <c r="D25" s="1"/>
  <c r="D26" s="1"/>
  <c r="D27" s="1"/>
  <c r="D28" s="1"/>
  <c r="D29" s="1"/>
  <c r="D30" s="1"/>
  <c r="D31" s="1"/>
  <c r="D32" s="1"/>
  <c r="D33" s="1"/>
  <c r="D34" s="1"/>
  <c r="D59" i="4"/>
  <c r="D71" s="1"/>
  <c r="D72" s="1"/>
  <c r="D73" s="1"/>
  <c r="D74" s="1"/>
  <c r="D75" s="1"/>
  <c r="D76" s="1"/>
  <c r="D77" s="1"/>
  <c r="D78" s="1"/>
  <c r="D79" s="1"/>
  <c r="D80" s="1"/>
  <c r="D81" s="1"/>
  <c r="D82" s="1"/>
  <c r="D48"/>
  <c r="D49" s="1"/>
  <c r="D50" s="1"/>
  <c r="D51" s="1"/>
  <c r="D52" s="1"/>
  <c r="D53" s="1"/>
  <c r="D54" s="1"/>
  <c r="D55" s="1"/>
  <c r="D56" s="1"/>
  <c r="D57" s="1"/>
  <c r="D58" s="1"/>
  <c r="E24"/>
  <c r="E25" s="1"/>
  <c r="E26" s="1"/>
  <c r="E27" s="1"/>
  <c r="E28" s="1"/>
  <c r="E29" s="1"/>
  <c r="E30" s="1"/>
  <c r="E31" s="1"/>
  <c r="E32" s="1"/>
  <c r="E33" s="1"/>
  <c r="E34" s="1"/>
  <c r="G11"/>
  <c r="F12"/>
  <c r="J10"/>
  <c r="F11" i="2" l="1"/>
  <c r="H11" s="1"/>
  <c r="T15"/>
  <c r="J5" i="6"/>
  <c r="D83" i="2"/>
  <c r="D84" s="1"/>
  <c r="D85" s="1"/>
  <c r="D86" s="1"/>
  <c r="D87" s="1"/>
  <c r="D88" s="1"/>
  <c r="D89" s="1"/>
  <c r="D90" s="1"/>
  <c r="D91" s="1"/>
  <c r="D92" s="1"/>
  <c r="D93" s="1"/>
  <c r="D94" s="1"/>
  <c r="N5" i="6"/>
  <c r="E11" s="1"/>
  <c r="E10" s="1"/>
  <c r="E9" s="1"/>
  <c r="D180" i="8"/>
  <c r="D181" s="1"/>
  <c r="D182" s="1"/>
  <c r="D183" s="1"/>
  <c r="D184" s="1"/>
  <c r="D185" s="1"/>
  <c r="D186" s="1"/>
  <c r="D187" s="1"/>
  <c r="D188" s="1"/>
  <c r="D189" s="1"/>
  <c r="D190" s="1"/>
  <c r="D191"/>
  <c r="D192" s="1"/>
  <c r="D193" s="1"/>
  <c r="D194" s="1"/>
  <c r="D195" s="1"/>
  <c r="D196" s="1"/>
  <c r="D197" s="1"/>
  <c r="D198" s="1"/>
  <c r="D199" s="1"/>
  <c r="D200" s="1"/>
  <c r="D201" s="1"/>
  <c r="D202" s="1"/>
  <c r="D83" i="4"/>
  <c r="D95" s="1"/>
  <c r="H11" i="11"/>
  <c r="J10"/>
  <c r="F12"/>
  <c r="G11"/>
  <c r="D59"/>
  <c r="D48"/>
  <c r="D49" s="1"/>
  <c r="D50" s="1"/>
  <c r="D51" s="1"/>
  <c r="D52" s="1"/>
  <c r="D53" s="1"/>
  <c r="D54" s="1"/>
  <c r="D55" s="1"/>
  <c r="D56" s="1"/>
  <c r="D57" s="1"/>
  <c r="D58" s="1"/>
  <c r="E12"/>
  <c r="E13" s="1"/>
  <c r="E14" s="1"/>
  <c r="E15" s="1"/>
  <c r="E16" s="1"/>
  <c r="E17" s="1"/>
  <c r="E18" s="1"/>
  <c r="E19" s="1"/>
  <c r="E20" s="1"/>
  <c r="E21" s="1"/>
  <c r="E22" s="1"/>
  <c r="E23"/>
  <c r="E10"/>
  <c r="E9" s="1"/>
  <c r="D36" i="10"/>
  <c r="D37" s="1"/>
  <c r="D38" s="1"/>
  <c r="D39" s="1"/>
  <c r="D40" s="1"/>
  <c r="D41" s="1"/>
  <c r="D42" s="1"/>
  <c r="D43" s="1"/>
  <c r="D44" s="1"/>
  <c r="D45" s="1"/>
  <c r="D46" s="1"/>
  <c r="D47"/>
  <c r="E23"/>
  <c r="E10"/>
  <c r="E9" s="1"/>
  <c r="E12"/>
  <c r="E13" s="1"/>
  <c r="E14" s="1"/>
  <c r="E15" s="1"/>
  <c r="E16" s="1"/>
  <c r="E17" s="1"/>
  <c r="E18" s="1"/>
  <c r="E19" s="1"/>
  <c r="E20" s="1"/>
  <c r="E21" s="1"/>
  <c r="E22" s="1"/>
  <c r="F12"/>
  <c r="G11"/>
  <c r="F13"/>
  <c r="H11"/>
  <c r="J10"/>
  <c r="D59" i="9"/>
  <c r="D48"/>
  <c r="D49" s="1"/>
  <c r="D50" s="1"/>
  <c r="D51" s="1"/>
  <c r="D52" s="1"/>
  <c r="D53" s="1"/>
  <c r="D54" s="1"/>
  <c r="D55" s="1"/>
  <c r="D56" s="1"/>
  <c r="D57" s="1"/>
  <c r="D58" s="1"/>
  <c r="H11"/>
  <c r="J10"/>
  <c r="F12"/>
  <c r="F13" s="1"/>
  <c r="F14" s="1"/>
  <c r="G11"/>
  <c r="E12"/>
  <c r="E13" s="1"/>
  <c r="E14" s="1"/>
  <c r="E15" s="1"/>
  <c r="E16" s="1"/>
  <c r="E17" s="1"/>
  <c r="E18" s="1"/>
  <c r="E19" s="1"/>
  <c r="E20" s="1"/>
  <c r="E21" s="1"/>
  <c r="E22" s="1"/>
  <c r="E23"/>
  <c r="E10"/>
  <c r="E9" s="1"/>
  <c r="D203" i="8"/>
  <c r="H11"/>
  <c r="J10"/>
  <c r="F12"/>
  <c r="G11"/>
  <c r="E12"/>
  <c r="E13" s="1"/>
  <c r="E14" s="1"/>
  <c r="E15" s="1"/>
  <c r="E16" s="1"/>
  <c r="E17" s="1"/>
  <c r="E18" s="1"/>
  <c r="E19" s="1"/>
  <c r="E20" s="1"/>
  <c r="E21" s="1"/>
  <c r="E22" s="1"/>
  <c r="E23"/>
  <c r="E10"/>
  <c r="E9" s="1"/>
  <c r="E23" i="7"/>
  <c r="E10"/>
  <c r="E9" s="1"/>
  <c r="E12"/>
  <c r="E13" s="1"/>
  <c r="E14" s="1"/>
  <c r="E15" s="1"/>
  <c r="E16" s="1"/>
  <c r="E17" s="1"/>
  <c r="E18" s="1"/>
  <c r="E19" s="1"/>
  <c r="E20" s="1"/>
  <c r="E21" s="1"/>
  <c r="E22" s="1"/>
  <c r="D48"/>
  <c r="D49" s="1"/>
  <c r="D50" s="1"/>
  <c r="D51" s="1"/>
  <c r="D52" s="1"/>
  <c r="D53" s="1"/>
  <c r="D54" s="1"/>
  <c r="D55" s="1"/>
  <c r="D56" s="1"/>
  <c r="D57" s="1"/>
  <c r="D58" s="1"/>
  <c r="D59"/>
  <c r="F12"/>
  <c r="G11"/>
  <c r="H11"/>
  <c r="J10"/>
  <c r="H11" i="5"/>
  <c r="J10"/>
  <c r="F12"/>
  <c r="G11"/>
  <c r="D59"/>
  <c r="D48"/>
  <c r="D49" s="1"/>
  <c r="D50" s="1"/>
  <c r="D51" s="1"/>
  <c r="D52" s="1"/>
  <c r="D53" s="1"/>
  <c r="D54" s="1"/>
  <c r="D55" s="1"/>
  <c r="D56" s="1"/>
  <c r="D57" s="1"/>
  <c r="D58" s="1"/>
  <c r="E12"/>
  <c r="E13" s="1"/>
  <c r="E14" s="1"/>
  <c r="E15" s="1"/>
  <c r="E16" s="1"/>
  <c r="E17" s="1"/>
  <c r="E18" s="1"/>
  <c r="E19" s="1"/>
  <c r="E20" s="1"/>
  <c r="E21" s="1"/>
  <c r="E22" s="1"/>
  <c r="E23"/>
  <c r="E10"/>
  <c r="E9" s="1"/>
  <c r="D96" i="3"/>
  <c r="D97" s="1"/>
  <c r="D98" s="1"/>
  <c r="D99" s="1"/>
  <c r="D100" s="1"/>
  <c r="D101" s="1"/>
  <c r="D102" s="1"/>
  <c r="D103" s="1"/>
  <c r="D104" s="1"/>
  <c r="D105" s="1"/>
  <c r="D106" s="1"/>
  <c r="D107"/>
  <c r="D84"/>
  <c r="D85" s="1"/>
  <c r="D86" s="1"/>
  <c r="D87" s="1"/>
  <c r="D88" s="1"/>
  <c r="D89" s="1"/>
  <c r="D90" s="1"/>
  <c r="D91" s="1"/>
  <c r="D92" s="1"/>
  <c r="D93" s="1"/>
  <c r="D94" s="1"/>
  <c r="D72"/>
  <c r="D73" s="1"/>
  <c r="D74" s="1"/>
  <c r="D75" s="1"/>
  <c r="D76" s="1"/>
  <c r="D77" s="1"/>
  <c r="D78" s="1"/>
  <c r="D79" s="1"/>
  <c r="D80" s="1"/>
  <c r="D81" s="1"/>
  <c r="D82" s="1"/>
  <c r="D95" i="2"/>
  <c r="D107" s="1"/>
  <c r="F12" i="3"/>
  <c r="J11" s="1"/>
  <c r="E47" i="4"/>
  <c r="E48" s="1"/>
  <c r="E49" s="1"/>
  <c r="E50" s="1"/>
  <c r="E51" s="1"/>
  <c r="E52" s="1"/>
  <c r="E53" s="1"/>
  <c r="E54" s="1"/>
  <c r="E55" s="1"/>
  <c r="E56" s="1"/>
  <c r="E57" s="1"/>
  <c r="E58" s="1"/>
  <c r="F12" i="2"/>
  <c r="J11" s="1"/>
  <c r="E11"/>
  <c r="E10" s="1"/>
  <c r="E9" s="1"/>
  <c r="J10"/>
  <c r="G11"/>
  <c r="E10" i="4"/>
  <c r="E9" s="1"/>
  <c r="E12"/>
  <c r="E13" s="1"/>
  <c r="E14" s="1"/>
  <c r="E15" s="1"/>
  <c r="E16" s="1"/>
  <c r="E17" s="1"/>
  <c r="E18" s="1"/>
  <c r="E19" s="1"/>
  <c r="E20" s="1"/>
  <c r="E21" s="1"/>
  <c r="E22" s="1"/>
  <c r="H11" i="3"/>
  <c r="J10"/>
  <c r="G11"/>
  <c r="E12"/>
  <c r="E13" s="1"/>
  <c r="E14" s="1"/>
  <c r="E15" s="1"/>
  <c r="E16" s="1"/>
  <c r="E17" s="1"/>
  <c r="E18" s="1"/>
  <c r="E19" s="1"/>
  <c r="E20" s="1"/>
  <c r="E21" s="1"/>
  <c r="E22" s="1"/>
  <c r="E10"/>
  <c r="E9" s="1"/>
  <c r="E23"/>
  <c r="H12" i="4"/>
  <c r="J11"/>
  <c r="I11"/>
  <c r="D36" i="6"/>
  <c r="D37" s="1"/>
  <c r="D38" s="1"/>
  <c r="D39" s="1"/>
  <c r="D40" s="1"/>
  <c r="D41" s="1"/>
  <c r="D42" s="1"/>
  <c r="D43" s="1"/>
  <c r="D44" s="1"/>
  <c r="D45" s="1"/>
  <c r="D46" s="1"/>
  <c r="D47"/>
  <c r="D60" i="3"/>
  <c r="D61" s="1"/>
  <c r="D62" s="1"/>
  <c r="D63" s="1"/>
  <c r="D64" s="1"/>
  <c r="D65" s="1"/>
  <c r="D66" s="1"/>
  <c r="D67" s="1"/>
  <c r="D68" s="1"/>
  <c r="D69" s="1"/>
  <c r="D70" s="1"/>
  <c r="D60" i="4"/>
  <c r="D61" s="1"/>
  <c r="D62" s="1"/>
  <c r="D63" s="1"/>
  <c r="D64" s="1"/>
  <c r="D65" s="1"/>
  <c r="D66" s="1"/>
  <c r="D67" s="1"/>
  <c r="D68" s="1"/>
  <c r="D69" s="1"/>
  <c r="D70" s="1"/>
  <c r="F13"/>
  <c r="F11" i="6" l="1"/>
  <c r="D10" i="12"/>
  <c r="T16" i="2"/>
  <c r="E23" i="6"/>
  <c r="E35" s="1"/>
  <c r="D84" i="4"/>
  <c r="D85" s="1"/>
  <c r="D86" s="1"/>
  <c r="D87" s="1"/>
  <c r="D88" s="1"/>
  <c r="D89" s="1"/>
  <c r="D90" s="1"/>
  <c r="D91" s="1"/>
  <c r="D92" s="1"/>
  <c r="D93" s="1"/>
  <c r="D94" s="1"/>
  <c r="F13" i="3"/>
  <c r="J11" i="6"/>
  <c r="H12" i="3"/>
  <c r="M5" i="2"/>
  <c r="M5" i="6" s="1"/>
  <c r="E12"/>
  <c r="E13" s="1"/>
  <c r="E14" s="1"/>
  <c r="E15" s="1"/>
  <c r="E16" s="1"/>
  <c r="E17" s="1"/>
  <c r="E18" s="1"/>
  <c r="E19" s="1"/>
  <c r="E20" s="1"/>
  <c r="E21" s="1"/>
  <c r="E22" s="1"/>
  <c r="J10"/>
  <c r="H11"/>
  <c r="F13" i="2"/>
  <c r="J12" s="1"/>
  <c r="F12" i="6"/>
  <c r="I11" i="2"/>
  <c r="G11" i="6"/>
  <c r="F14" i="2"/>
  <c r="J13" s="1"/>
  <c r="D96" i="4"/>
  <c r="D97" s="1"/>
  <c r="D98" s="1"/>
  <c r="D99" s="1"/>
  <c r="D100" s="1"/>
  <c r="D101" s="1"/>
  <c r="D102" s="1"/>
  <c r="D103" s="1"/>
  <c r="D104" s="1"/>
  <c r="D105" s="1"/>
  <c r="D106" s="1"/>
  <c r="D107"/>
  <c r="D96" i="2"/>
  <c r="D97" s="1"/>
  <c r="D98" s="1"/>
  <c r="D99" s="1"/>
  <c r="D100" s="1"/>
  <c r="D101" s="1"/>
  <c r="D102" s="1"/>
  <c r="D103" s="1"/>
  <c r="D104" s="1"/>
  <c r="D105" s="1"/>
  <c r="D106" s="1"/>
  <c r="D71" i="11"/>
  <c r="D60"/>
  <c r="D61" s="1"/>
  <c r="D62" s="1"/>
  <c r="D63" s="1"/>
  <c r="D64" s="1"/>
  <c r="D65" s="1"/>
  <c r="D66" s="1"/>
  <c r="D67" s="1"/>
  <c r="D68" s="1"/>
  <c r="D69" s="1"/>
  <c r="D70" s="1"/>
  <c r="J11"/>
  <c r="H12"/>
  <c r="E24"/>
  <c r="E25" s="1"/>
  <c r="E26" s="1"/>
  <c r="E27" s="1"/>
  <c r="E28" s="1"/>
  <c r="E29" s="1"/>
  <c r="E30" s="1"/>
  <c r="E31" s="1"/>
  <c r="E32" s="1"/>
  <c r="E33" s="1"/>
  <c r="E34" s="1"/>
  <c r="E35"/>
  <c r="I11"/>
  <c r="F13"/>
  <c r="J12" i="10"/>
  <c r="H13"/>
  <c r="I11"/>
  <c r="E35"/>
  <c r="E24"/>
  <c r="E25" s="1"/>
  <c r="E26" s="1"/>
  <c r="E27" s="1"/>
  <c r="E28" s="1"/>
  <c r="E29" s="1"/>
  <c r="E30" s="1"/>
  <c r="E31" s="1"/>
  <c r="E32" s="1"/>
  <c r="E33" s="1"/>
  <c r="E34" s="1"/>
  <c r="F14"/>
  <c r="F15" s="1"/>
  <c r="F16" s="1"/>
  <c r="H12"/>
  <c r="J11"/>
  <c r="D48"/>
  <c r="D49" s="1"/>
  <c r="D50" s="1"/>
  <c r="D51" s="1"/>
  <c r="D52" s="1"/>
  <c r="D53" s="1"/>
  <c r="D54" s="1"/>
  <c r="D55" s="1"/>
  <c r="D56" s="1"/>
  <c r="D57" s="1"/>
  <c r="D58" s="1"/>
  <c r="D59"/>
  <c r="E24" i="9"/>
  <c r="E25" s="1"/>
  <c r="E26" s="1"/>
  <c r="E27" s="1"/>
  <c r="E28" s="1"/>
  <c r="E29" s="1"/>
  <c r="E30" s="1"/>
  <c r="E31" s="1"/>
  <c r="E32" s="1"/>
  <c r="E33" s="1"/>
  <c r="E34" s="1"/>
  <c r="E35"/>
  <c r="I11"/>
  <c r="J13"/>
  <c r="H14" s="1"/>
  <c r="H13"/>
  <c r="J12"/>
  <c r="J11"/>
  <c r="H12"/>
  <c r="D71"/>
  <c r="D60"/>
  <c r="D61" s="1"/>
  <c r="D62" s="1"/>
  <c r="D63" s="1"/>
  <c r="D64" s="1"/>
  <c r="D65" s="1"/>
  <c r="D66" s="1"/>
  <c r="D67" s="1"/>
  <c r="D68" s="1"/>
  <c r="D69" s="1"/>
  <c r="D70" s="1"/>
  <c r="F15"/>
  <c r="J11" i="8"/>
  <c r="H12"/>
  <c r="D215"/>
  <c r="D204"/>
  <c r="D205" s="1"/>
  <c r="D206" s="1"/>
  <c r="D207" s="1"/>
  <c r="D208" s="1"/>
  <c r="D209" s="1"/>
  <c r="D210" s="1"/>
  <c r="D211" s="1"/>
  <c r="D212" s="1"/>
  <c r="D213" s="1"/>
  <c r="D214" s="1"/>
  <c r="E24"/>
  <c r="E25" s="1"/>
  <c r="E26" s="1"/>
  <c r="E27" s="1"/>
  <c r="E28" s="1"/>
  <c r="E29" s="1"/>
  <c r="E30" s="1"/>
  <c r="E31" s="1"/>
  <c r="E32" s="1"/>
  <c r="E33" s="1"/>
  <c r="E34" s="1"/>
  <c r="E35"/>
  <c r="I11"/>
  <c r="F13"/>
  <c r="I11" i="7"/>
  <c r="D71"/>
  <c r="D60"/>
  <c r="D61" s="1"/>
  <c r="D62" s="1"/>
  <c r="D63" s="1"/>
  <c r="D64" s="1"/>
  <c r="D65" s="1"/>
  <c r="D66" s="1"/>
  <c r="D67" s="1"/>
  <c r="D68" s="1"/>
  <c r="D69" s="1"/>
  <c r="D70" s="1"/>
  <c r="E35"/>
  <c r="E24"/>
  <c r="E25" s="1"/>
  <c r="E26" s="1"/>
  <c r="E27" s="1"/>
  <c r="E28" s="1"/>
  <c r="E29" s="1"/>
  <c r="E30" s="1"/>
  <c r="E31" s="1"/>
  <c r="E32" s="1"/>
  <c r="E33" s="1"/>
  <c r="E34" s="1"/>
  <c r="F13"/>
  <c r="F14" s="1"/>
  <c r="H12"/>
  <c r="J11"/>
  <c r="D71" i="5"/>
  <c r="D60"/>
  <c r="D61" s="1"/>
  <c r="D62" s="1"/>
  <c r="D63" s="1"/>
  <c r="D64" s="1"/>
  <c r="D65" s="1"/>
  <c r="D66" s="1"/>
  <c r="D67" s="1"/>
  <c r="D68" s="1"/>
  <c r="D69" s="1"/>
  <c r="D70" s="1"/>
  <c r="J11"/>
  <c r="H12"/>
  <c r="E24"/>
  <c r="E25" s="1"/>
  <c r="E26" s="1"/>
  <c r="E27" s="1"/>
  <c r="E28" s="1"/>
  <c r="E29" s="1"/>
  <c r="E30" s="1"/>
  <c r="E31" s="1"/>
  <c r="E32" s="1"/>
  <c r="E33" s="1"/>
  <c r="E34" s="1"/>
  <c r="E35"/>
  <c r="I11"/>
  <c r="F13"/>
  <c r="D119" i="3"/>
  <c r="D108"/>
  <c r="D109" s="1"/>
  <c r="D110" s="1"/>
  <c r="D111" s="1"/>
  <c r="D112" s="1"/>
  <c r="D113" s="1"/>
  <c r="D114" s="1"/>
  <c r="D115" s="1"/>
  <c r="D116" s="1"/>
  <c r="D117" s="1"/>
  <c r="D118" s="1"/>
  <c r="H12" i="2"/>
  <c r="H12" i="6" s="1"/>
  <c r="E59" i="4"/>
  <c r="E23" i="2"/>
  <c r="E24" s="1"/>
  <c r="E25" s="1"/>
  <c r="E26" s="1"/>
  <c r="E27" s="1"/>
  <c r="E28" s="1"/>
  <c r="E29" s="1"/>
  <c r="E30" s="1"/>
  <c r="E31" s="1"/>
  <c r="E32" s="1"/>
  <c r="E33" s="1"/>
  <c r="E34" s="1"/>
  <c r="E12"/>
  <c r="E13" s="1"/>
  <c r="E14" s="1"/>
  <c r="E15" s="1"/>
  <c r="E16" s="1"/>
  <c r="E17" s="1"/>
  <c r="E18" s="1"/>
  <c r="E19" s="1"/>
  <c r="E20" s="1"/>
  <c r="E21" s="1"/>
  <c r="E22" s="1"/>
  <c r="D119"/>
  <c r="D108"/>
  <c r="D109" s="1"/>
  <c r="D110" s="1"/>
  <c r="D111" s="1"/>
  <c r="D112" s="1"/>
  <c r="D113" s="1"/>
  <c r="D114" s="1"/>
  <c r="D115" s="1"/>
  <c r="D116" s="1"/>
  <c r="D117" s="1"/>
  <c r="D118" s="1"/>
  <c r="F14" i="3"/>
  <c r="H14" s="1"/>
  <c r="G12" i="4"/>
  <c r="E24" i="3"/>
  <c r="E25" s="1"/>
  <c r="E26" s="1"/>
  <c r="E27" s="1"/>
  <c r="E28" s="1"/>
  <c r="E29" s="1"/>
  <c r="E30" s="1"/>
  <c r="E31" s="1"/>
  <c r="E32" s="1"/>
  <c r="E33" s="1"/>
  <c r="E34" s="1"/>
  <c r="E35"/>
  <c r="F14" i="4"/>
  <c r="F15" s="1"/>
  <c r="I11" i="3"/>
  <c r="H13"/>
  <c r="J12"/>
  <c r="J12" i="4"/>
  <c r="D59" i="6"/>
  <c r="D71" s="1"/>
  <c r="D48"/>
  <c r="D49" s="1"/>
  <c r="D50" s="1"/>
  <c r="D51" s="1"/>
  <c r="D52" s="1"/>
  <c r="D53" s="1"/>
  <c r="D54" s="1"/>
  <c r="D55" s="1"/>
  <c r="D56" s="1"/>
  <c r="D57" s="1"/>
  <c r="D58" s="1"/>
  <c r="G12" i="3"/>
  <c r="E24" i="6" l="1"/>
  <c r="E25" s="1"/>
  <c r="E26" s="1"/>
  <c r="E27" s="1"/>
  <c r="E28" s="1"/>
  <c r="E29" s="1"/>
  <c r="E30" s="1"/>
  <c r="E31" s="1"/>
  <c r="E32" s="1"/>
  <c r="E33" s="1"/>
  <c r="E34" s="1"/>
  <c r="D216" i="8"/>
  <c r="D217" s="1"/>
  <c r="D218" s="1"/>
  <c r="D219" s="1"/>
  <c r="D220" s="1"/>
  <c r="D221" s="1"/>
  <c r="D222" s="1"/>
  <c r="D223" s="1"/>
  <c r="D224" s="1"/>
  <c r="D225" s="1"/>
  <c r="D226" s="1"/>
  <c r="D227"/>
  <c r="I12" i="4"/>
  <c r="F15" i="2"/>
  <c r="F16" s="1"/>
  <c r="E35"/>
  <c r="G12"/>
  <c r="I12" s="1"/>
  <c r="I11" i="6"/>
  <c r="J12"/>
  <c r="H14" i="2"/>
  <c r="H14" i="6" s="1"/>
  <c r="F14"/>
  <c r="H13" i="2"/>
  <c r="F13" i="6"/>
  <c r="H13" i="4"/>
  <c r="D83" i="6"/>
  <c r="D72"/>
  <c r="D73" s="1"/>
  <c r="D74" s="1"/>
  <c r="D75" s="1"/>
  <c r="D76" s="1"/>
  <c r="D77" s="1"/>
  <c r="D78" s="1"/>
  <c r="D79" s="1"/>
  <c r="D80" s="1"/>
  <c r="D81" s="1"/>
  <c r="D82" s="1"/>
  <c r="D119" i="4"/>
  <c r="D108"/>
  <c r="D109" s="1"/>
  <c r="D110" s="1"/>
  <c r="D111" s="1"/>
  <c r="D112" s="1"/>
  <c r="D113" s="1"/>
  <c r="D114" s="1"/>
  <c r="D115" s="1"/>
  <c r="D116" s="1"/>
  <c r="D117" s="1"/>
  <c r="D118" s="1"/>
  <c r="H13" i="11"/>
  <c r="J12"/>
  <c r="E36"/>
  <c r="E37" s="1"/>
  <c r="E38" s="1"/>
  <c r="E39" s="1"/>
  <c r="E40" s="1"/>
  <c r="E41" s="1"/>
  <c r="E42" s="1"/>
  <c r="E43" s="1"/>
  <c r="E44" s="1"/>
  <c r="E45" s="1"/>
  <c r="E46" s="1"/>
  <c r="E47"/>
  <c r="D72"/>
  <c r="D73" s="1"/>
  <c r="D74" s="1"/>
  <c r="D75" s="1"/>
  <c r="D76" s="1"/>
  <c r="D77" s="1"/>
  <c r="D78" s="1"/>
  <c r="D79" s="1"/>
  <c r="D80" s="1"/>
  <c r="D81" s="1"/>
  <c r="D82" s="1"/>
  <c r="D83"/>
  <c r="G12" i="9"/>
  <c r="G14"/>
  <c r="I14" s="1"/>
  <c r="F14" i="11"/>
  <c r="G12"/>
  <c r="D71" i="10"/>
  <c r="D60"/>
  <c r="D61" s="1"/>
  <c r="D62" s="1"/>
  <c r="D63" s="1"/>
  <c r="D64" s="1"/>
  <c r="D65" s="1"/>
  <c r="D66" s="1"/>
  <c r="D67" s="1"/>
  <c r="D68" s="1"/>
  <c r="D69" s="1"/>
  <c r="D70" s="1"/>
  <c r="E47"/>
  <c r="E36"/>
  <c r="E37" s="1"/>
  <c r="E38" s="1"/>
  <c r="E39" s="1"/>
  <c r="E40" s="1"/>
  <c r="E41" s="1"/>
  <c r="E42" s="1"/>
  <c r="E43" s="1"/>
  <c r="E44" s="1"/>
  <c r="E45" s="1"/>
  <c r="E46" s="1"/>
  <c r="G12" i="8"/>
  <c r="G12" i="10"/>
  <c r="F17"/>
  <c r="F18" s="1"/>
  <c r="J14"/>
  <c r="H14"/>
  <c r="J13"/>
  <c r="G13"/>
  <c r="I13" s="1"/>
  <c r="J14" i="9"/>
  <c r="H15" s="1"/>
  <c r="D83"/>
  <c r="D72"/>
  <c r="D73" s="1"/>
  <c r="D74" s="1"/>
  <c r="D75" s="1"/>
  <c r="D76" s="1"/>
  <c r="D77" s="1"/>
  <c r="D78" s="1"/>
  <c r="D79" s="1"/>
  <c r="D80" s="1"/>
  <c r="D81" s="1"/>
  <c r="D82" s="1"/>
  <c r="E36"/>
  <c r="E37" s="1"/>
  <c r="E38" s="1"/>
  <c r="E39" s="1"/>
  <c r="E40" s="1"/>
  <c r="E41" s="1"/>
  <c r="E42" s="1"/>
  <c r="E43" s="1"/>
  <c r="E44" s="1"/>
  <c r="E45" s="1"/>
  <c r="E46" s="1"/>
  <c r="E47"/>
  <c r="F16"/>
  <c r="G13"/>
  <c r="I13" s="1"/>
  <c r="H13" i="8"/>
  <c r="J12"/>
  <c r="E36"/>
  <c r="E37" s="1"/>
  <c r="E38" s="1"/>
  <c r="E39" s="1"/>
  <c r="E40" s="1"/>
  <c r="E41" s="1"/>
  <c r="E42" s="1"/>
  <c r="E43" s="1"/>
  <c r="E44" s="1"/>
  <c r="E45" s="1"/>
  <c r="E46" s="1"/>
  <c r="E47"/>
  <c r="F14"/>
  <c r="H14" i="7"/>
  <c r="J13"/>
  <c r="J12"/>
  <c r="H13"/>
  <c r="F15"/>
  <c r="E47"/>
  <c r="E36"/>
  <c r="E37" s="1"/>
  <c r="E38" s="1"/>
  <c r="E39" s="1"/>
  <c r="E40" s="1"/>
  <c r="E41" s="1"/>
  <c r="E42" s="1"/>
  <c r="E43" s="1"/>
  <c r="E44" s="1"/>
  <c r="E45" s="1"/>
  <c r="E46" s="1"/>
  <c r="D83"/>
  <c r="D72"/>
  <c r="D73" s="1"/>
  <c r="D74" s="1"/>
  <c r="D75" s="1"/>
  <c r="D76" s="1"/>
  <c r="D77" s="1"/>
  <c r="D78" s="1"/>
  <c r="D79" s="1"/>
  <c r="D80" s="1"/>
  <c r="D81" s="1"/>
  <c r="D82" s="1"/>
  <c r="G12"/>
  <c r="J12" i="5"/>
  <c r="F14"/>
  <c r="E36"/>
  <c r="E37" s="1"/>
  <c r="E38" s="1"/>
  <c r="E39" s="1"/>
  <c r="E40" s="1"/>
  <c r="E41" s="1"/>
  <c r="E42" s="1"/>
  <c r="E43" s="1"/>
  <c r="E44" s="1"/>
  <c r="E45" s="1"/>
  <c r="E46" s="1"/>
  <c r="E47"/>
  <c r="D83"/>
  <c r="D72"/>
  <c r="D73" s="1"/>
  <c r="D74" s="1"/>
  <c r="D75" s="1"/>
  <c r="D76" s="1"/>
  <c r="D77" s="1"/>
  <c r="D78" s="1"/>
  <c r="D79" s="1"/>
  <c r="D80" s="1"/>
  <c r="D81" s="1"/>
  <c r="D82" s="1"/>
  <c r="G12"/>
  <c r="F15"/>
  <c r="E71" i="4"/>
  <c r="D120" i="3"/>
  <c r="D121" s="1"/>
  <c r="D122" s="1"/>
  <c r="D123" s="1"/>
  <c r="D124" s="1"/>
  <c r="D125" s="1"/>
  <c r="D126" s="1"/>
  <c r="D127" s="1"/>
  <c r="D128" s="1"/>
  <c r="D129" s="1"/>
  <c r="D130" s="1"/>
  <c r="D131"/>
  <c r="D120" i="2"/>
  <c r="D121" s="1"/>
  <c r="D122" s="1"/>
  <c r="D123" s="1"/>
  <c r="D124" s="1"/>
  <c r="D125" s="1"/>
  <c r="D126" s="1"/>
  <c r="D127" s="1"/>
  <c r="D128" s="1"/>
  <c r="D129" s="1"/>
  <c r="D130" s="1"/>
  <c r="D131"/>
  <c r="E60" i="4"/>
  <c r="E61" s="1"/>
  <c r="E62" s="1"/>
  <c r="E63" s="1"/>
  <c r="E64" s="1"/>
  <c r="E65" s="1"/>
  <c r="E66" s="1"/>
  <c r="E67" s="1"/>
  <c r="E68" s="1"/>
  <c r="E69" s="1"/>
  <c r="E70" s="1"/>
  <c r="F15" i="3"/>
  <c r="J13"/>
  <c r="G14" s="1"/>
  <c r="I14" s="1"/>
  <c r="G13"/>
  <c r="I13" s="1"/>
  <c r="E36" i="2"/>
  <c r="E37" s="1"/>
  <c r="E38" s="1"/>
  <c r="E39" s="1"/>
  <c r="E40" s="1"/>
  <c r="E41" s="1"/>
  <c r="E42" s="1"/>
  <c r="E43" s="1"/>
  <c r="E44" s="1"/>
  <c r="E45" s="1"/>
  <c r="E46" s="1"/>
  <c r="E47"/>
  <c r="F16" i="4"/>
  <c r="F17" s="1"/>
  <c r="F18" s="1"/>
  <c r="F19" s="1"/>
  <c r="G13"/>
  <c r="I13" s="1"/>
  <c r="J14" i="2"/>
  <c r="E36" i="3"/>
  <c r="E37" s="1"/>
  <c r="E38" s="1"/>
  <c r="E39" s="1"/>
  <c r="E40" s="1"/>
  <c r="E41" s="1"/>
  <c r="E42" s="1"/>
  <c r="E43" s="1"/>
  <c r="E44" s="1"/>
  <c r="E45" s="1"/>
  <c r="E46" s="1"/>
  <c r="E47"/>
  <c r="I12"/>
  <c r="E36" i="6"/>
  <c r="E37" s="1"/>
  <c r="E38" s="1"/>
  <c r="E39" s="1"/>
  <c r="E40" s="1"/>
  <c r="E41" s="1"/>
  <c r="E42" s="1"/>
  <c r="E43" s="1"/>
  <c r="E44" s="1"/>
  <c r="E45" s="1"/>
  <c r="E46" s="1"/>
  <c r="E47"/>
  <c r="D60"/>
  <c r="D61" s="1"/>
  <c r="D62" s="1"/>
  <c r="D63" s="1"/>
  <c r="D64" s="1"/>
  <c r="D65" s="1"/>
  <c r="D66" s="1"/>
  <c r="D67" s="1"/>
  <c r="D68" s="1"/>
  <c r="D69" s="1"/>
  <c r="D70" s="1"/>
  <c r="J14" i="3"/>
  <c r="I12" i="9" l="1"/>
  <c r="D239" i="8"/>
  <c r="D228"/>
  <c r="D229" s="1"/>
  <c r="D230" s="1"/>
  <c r="D231" s="1"/>
  <c r="D232" s="1"/>
  <c r="D233" s="1"/>
  <c r="D234" s="1"/>
  <c r="D235" s="1"/>
  <c r="D236" s="1"/>
  <c r="D237" s="1"/>
  <c r="D238" s="1"/>
  <c r="I12"/>
  <c r="I12" i="6"/>
  <c r="G12"/>
  <c r="J14"/>
  <c r="J13"/>
  <c r="F15"/>
  <c r="F17" i="2"/>
  <c r="H13" i="6"/>
  <c r="G13" i="2"/>
  <c r="G14"/>
  <c r="J13" i="4"/>
  <c r="H14" s="1"/>
  <c r="G14" s="1"/>
  <c r="I14" s="1"/>
  <c r="H13" i="5"/>
  <c r="D95" i="6"/>
  <c r="D84"/>
  <c r="D85" s="1"/>
  <c r="D86" s="1"/>
  <c r="D87" s="1"/>
  <c r="D88" s="1"/>
  <c r="D89" s="1"/>
  <c r="D90" s="1"/>
  <c r="D91" s="1"/>
  <c r="D92" s="1"/>
  <c r="D93" s="1"/>
  <c r="D94" s="1"/>
  <c r="D120" i="4"/>
  <c r="D121" s="1"/>
  <c r="D122" s="1"/>
  <c r="D123" s="1"/>
  <c r="D124" s="1"/>
  <c r="D125" s="1"/>
  <c r="D126" s="1"/>
  <c r="D127" s="1"/>
  <c r="D128" s="1"/>
  <c r="D129" s="1"/>
  <c r="D130" s="1"/>
  <c r="D131"/>
  <c r="J13" i="11"/>
  <c r="H14"/>
  <c r="I12"/>
  <c r="D84"/>
  <c r="D85" s="1"/>
  <c r="D86" s="1"/>
  <c r="D87" s="1"/>
  <c r="D88" s="1"/>
  <c r="D89" s="1"/>
  <c r="D90" s="1"/>
  <c r="D91" s="1"/>
  <c r="D92" s="1"/>
  <c r="D93" s="1"/>
  <c r="D94" s="1"/>
  <c r="D95"/>
  <c r="E48"/>
  <c r="E49" s="1"/>
  <c r="E50" s="1"/>
  <c r="E51" s="1"/>
  <c r="E52" s="1"/>
  <c r="E53" s="1"/>
  <c r="E54" s="1"/>
  <c r="E55" s="1"/>
  <c r="E56" s="1"/>
  <c r="E57" s="1"/>
  <c r="E58" s="1"/>
  <c r="E59"/>
  <c r="F15"/>
  <c r="G13"/>
  <c r="I13" s="1"/>
  <c r="E59" i="10"/>
  <c r="E48"/>
  <c r="E49" s="1"/>
  <c r="E50" s="1"/>
  <c r="E51" s="1"/>
  <c r="E52" s="1"/>
  <c r="E53" s="1"/>
  <c r="E54" s="1"/>
  <c r="E55" s="1"/>
  <c r="E56" s="1"/>
  <c r="E57" s="1"/>
  <c r="E58" s="1"/>
  <c r="D83"/>
  <c r="D72"/>
  <c r="D73" s="1"/>
  <c r="D74" s="1"/>
  <c r="D75" s="1"/>
  <c r="D76" s="1"/>
  <c r="D77" s="1"/>
  <c r="D78" s="1"/>
  <c r="D79" s="1"/>
  <c r="D80" s="1"/>
  <c r="D81" s="1"/>
  <c r="D82" s="1"/>
  <c r="G14"/>
  <c r="I14" s="1"/>
  <c r="H15"/>
  <c r="G15" s="1"/>
  <c r="I15" s="1"/>
  <c r="J15" s="1"/>
  <c r="F19"/>
  <c r="F20" s="1"/>
  <c r="I12"/>
  <c r="E48" i="9"/>
  <c r="E49" s="1"/>
  <c r="E50" s="1"/>
  <c r="E51" s="1"/>
  <c r="E52" s="1"/>
  <c r="E53" s="1"/>
  <c r="E54" s="1"/>
  <c r="E55" s="1"/>
  <c r="E56" s="1"/>
  <c r="E57" s="1"/>
  <c r="E58" s="1"/>
  <c r="E59"/>
  <c r="G15"/>
  <c r="D95"/>
  <c r="D84"/>
  <c r="D85" s="1"/>
  <c r="D86" s="1"/>
  <c r="D87" s="1"/>
  <c r="D88" s="1"/>
  <c r="D89" s="1"/>
  <c r="D90" s="1"/>
  <c r="D91" s="1"/>
  <c r="D92" s="1"/>
  <c r="D93" s="1"/>
  <c r="D94" s="1"/>
  <c r="F17"/>
  <c r="J13" i="8"/>
  <c r="H14"/>
  <c r="E48"/>
  <c r="E49" s="1"/>
  <c r="E50" s="1"/>
  <c r="E51" s="1"/>
  <c r="E52" s="1"/>
  <c r="E53" s="1"/>
  <c r="E54" s="1"/>
  <c r="E55" s="1"/>
  <c r="E56" s="1"/>
  <c r="E57" s="1"/>
  <c r="E58" s="1"/>
  <c r="E59"/>
  <c r="G14" i="7"/>
  <c r="I14" s="1"/>
  <c r="F15" i="8"/>
  <c r="G13"/>
  <c r="J14" i="7"/>
  <c r="H15" s="1"/>
  <c r="F16"/>
  <c r="I12"/>
  <c r="D95"/>
  <c r="D84"/>
  <c r="D85" s="1"/>
  <c r="D86" s="1"/>
  <c r="D87" s="1"/>
  <c r="D88" s="1"/>
  <c r="D89" s="1"/>
  <c r="D90" s="1"/>
  <c r="D91" s="1"/>
  <c r="D92" s="1"/>
  <c r="D93" s="1"/>
  <c r="D94" s="1"/>
  <c r="E59"/>
  <c r="E48"/>
  <c r="E49" s="1"/>
  <c r="E50" s="1"/>
  <c r="E51" s="1"/>
  <c r="E52" s="1"/>
  <c r="E53" s="1"/>
  <c r="E54" s="1"/>
  <c r="E55" s="1"/>
  <c r="E56" s="1"/>
  <c r="E57" s="1"/>
  <c r="E58" s="1"/>
  <c r="G13"/>
  <c r="I13" s="1"/>
  <c r="D95" i="5"/>
  <c r="D84"/>
  <c r="D85" s="1"/>
  <c r="D86" s="1"/>
  <c r="D87" s="1"/>
  <c r="D88" s="1"/>
  <c r="D89" s="1"/>
  <c r="D90" s="1"/>
  <c r="D91" s="1"/>
  <c r="D92" s="1"/>
  <c r="D93" s="1"/>
  <c r="D94" s="1"/>
  <c r="F16"/>
  <c r="I12"/>
  <c r="E48"/>
  <c r="E49" s="1"/>
  <c r="E50" s="1"/>
  <c r="E51" s="1"/>
  <c r="E52" s="1"/>
  <c r="E53" s="1"/>
  <c r="E54" s="1"/>
  <c r="E55" s="1"/>
  <c r="E56" s="1"/>
  <c r="E57" s="1"/>
  <c r="E58" s="1"/>
  <c r="E59"/>
  <c r="J13"/>
  <c r="E83" i="4"/>
  <c r="E72"/>
  <c r="E73" s="1"/>
  <c r="E74" s="1"/>
  <c r="E75" s="1"/>
  <c r="E76" s="1"/>
  <c r="E77" s="1"/>
  <c r="E78" s="1"/>
  <c r="E79" s="1"/>
  <c r="E80" s="1"/>
  <c r="E81" s="1"/>
  <c r="E82" s="1"/>
  <c r="D132" i="3"/>
  <c r="D143"/>
  <c r="D132" i="2"/>
  <c r="D133" s="1"/>
  <c r="D134" s="1"/>
  <c r="D135" s="1"/>
  <c r="D136" s="1"/>
  <c r="D137" s="1"/>
  <c r="D138" s="1"/>
  <c r="D139" s="1"/>
  <c r="D140" s="1"/>
  <c r="D141" s="1"/>
  <c r="D142" s="1"/>
  <c r="D143"/>
  <c r="F16" i="3"/>
  <c r="E59" i="2"/>
  <c r="E71" s="1"/>
  <c r="E83" s="1"/>
  <c r="E84" s="1"/>
  <c r="E85" s="1"/>
  <c r="E86" s="1"/>
  <c r="E87" s="1"/>
  <c r="E88" s="1"/>
  <c r="E89" s="1"/>
  <c r="E90" s="1"/>
  <c r="E91" s="1"/>
  <c r="E92" s="1"/>
  <c r="E93" s="1"/>
  <c r="E94" s="1"/>
  <c r="E48"/>
  <c r="E49" s="1"/>
  <c r="E50" s="1"/>
  <c r="E51" s="1"/>
  <c r="E52" s="1"/>
  <c r="E53" s="1"/>
  <c r="E54" s="1"/>
  <c r="E55" s="1"/>
  <c r="E56" s="1"/>
  <c r="E57" s="1"/>
  <c r="E58" s="1"/>
  <c r="E48" i="3"/>
  <c r="E49" s="1"/>
  <c r="E50" s="1"/>
  <c r="E51" s="1"/>
  <c r="E52" s="1"/>
  <c r="E53" s="1"/>
  <c r="E54" s="1"/>
  <c r="E55" s="1"/>
  <c r="E56" s="1"/>
  <c r="E57" s="1"/>
  <c r="E58" s="1"/>
  <c r="E59"/>
  <c r="E71" s="1"/>
  <c r="H15" i="2"/>
  <c r="F20" i="4"/>
  <c r="F21" s="1"/>
  <c r="E59" i="6"/>
  <c r="E71" s="1"/>
  <c r="E48"/>
  <c r="E49" s="1"/>
  <c r="E50" s="1"/>
  <c r="E51" s="1"/>
  <c r="E52" s="1"/>
  <c r="E53" s="1"/>
  <c r="E54" s="1"/>
  <c r="E55" s="1"/>
  <c r="E56" s="1"/>
  <c r="E57" s="1"/>
  <c r="E58" s="1"/>
  <c r="H15" i="3"/>
  <c r="D240" i="8" l="1"/>
  <c r="D241" s="1"/>
  <c r="D242" s="1"/>
  <c r="D243" s="1"/>
  <c r="D244" s="1"/>
  <c r="D245" s="1"/>
  <c r="D246" s="1"/>
  <c r="D247" s="1"/>
  <c r="D248" s="1"/>
  <c r="D249" s="1"/>
  <c r="D250" s="1"/>
  <c r="D251"/>
  <c r="F17" i="3"/>
  <c r="F17" i="6" s="1"/>
  <c r="D133" i="3"/>
  <c r="D134" s="1"/>
  <c r="D135" s="1"/>
  <c r="D136" s="1"/>
  <c r="D137" s="1"/>
  <c r="D138" s="1"/>
  <c r="D139" s="1"/>
  <c r="D140" s="1"/>
  <c r="D141" s="1"/>
  <c r="D142" s="1"/>
  <c r="F16" i="6"/>
  <c r="G15" i="2"/>
  <c r="G14" i="6"/>
  <c r="I14" i="2"/>
  <c r="I14" i="6" s="1"/>
  <c r="F18" i="2"/>
  <c r="G13" i="6"/>
  <c r="I13" i="2"/>
  <c r="H14" i="5"/>
  <c r="F17"/>
  <c r="G13"/>
  <c r="D96" i="6"/>
  <c r="D97" s="1"/>
  <c r="D98" s="1"/>
  <c r="D99" s="1"/>
  <c r="D100" s="1"/>
  <c r="D101" s="1"/>
  <c r="D102" s="1"/>
  <c r="D103" s="1"/>
  <c r="D104" s="1"/>
  <c r="D105" s="1"/>
  <c r="D106" s="1"/>
  <c r="D107"/>
  <c r="E72"/>
  <c r="E73" s="1"/>
  <c r="E74" s="1"/>
  <c r="E75" s="1"/>
  <c r="E76" s="1"/>
  <c r="E77" s="1"/>
  <c r="E78" s="1"/>
  <c r="E79" s="1"/>
  <c r="E80" s="1"/>
  <c r="E81" s="1"/>
  <c r="E82" s="1"/>
  <c r="E83"/>
  <c r="D132" i="4"/>
  <c r="D133" s="1"/>
  <c r="D134" s="1"/>
  <c r="D135" s="1"/>
  <c r="D136" s="1"/>
  <c r="D137" s="1"/>
  <c r="D138" s="1"/>
  <c r="D139" s="1"/>
  <c r="D140" s="1"/>
  <c r="D141" s="1"/>
  <c r="D142" s="1"/>
  <c r="D143"/>
  <c r="J14"/>
  <c r="G14" i="11"/>
  <c r="I14" s="1"/>
  <c r="G14" i="8"/>
  <c r="I14" s="1"/>
  <c r="J14" i="11"/>
  <c r="H15" s="1"/>
  <c r="F16"/>
  <c r="F17" s="1"/>
  <c r="E71"/>
  <c r="E60"/>
  <c r="E61" s="1"/>
  <c r="E62" s="1"/>
  <c r="E63" s="1"/>
  <c r="E64" s="1"/>
  <c r="E65" s="1"/>
  <c r="E66" s="1"/>
  <c r="E67" s="1"/>
  <c r="E68" s="1"/>
  <c r="E69" s="1"/>
  <c r="E70" s="1"/>
  <c r="D96"/>
  <c r="D97" s="1"/>
  <c r="D98" s="1"/>
  <c r="D99" s="1"/>
  <c r="D100" s="1"/>
  <c r="D101" s="1"/>
  <c r="D102" s="1"/>
  <c r="D103" s="1"/>
  <c r="D104" s="1"/>
  <c r="D105" s="1"/>
  <c r="D106" s="1"/>
  <c r="D107"/>
  <c r="H16" i="10"/>
  <c r="G16" s="1"/>
  <c r="D95"/>
  <c r="D84"/>
  <c r="D85" s="1"/>
  <c r="D86" s="1"/>
  <c r="D87" s="1"/>
  <c r="D88" s="1"/>
  <c r="D89" s="1"/>
  <c r="D90" s="1"/>
  <c r="D91" s="1"/>
  <c r="D92" s="1"/>
  <c r="D93" s="1"/>
  <c r="D94" s="1"/>
  <c r="E71"/>
  <c r="E60"/>
  <c r="E61" s="1"/>
  <c r="E62" s="1"/>
  <c r="E63" s="1"/>
  <c r="E64" s="1"/>
  <c r="E65" s="1"/>
  <c r="E66" s="1"/>
  <c r="E67" s="1"/>
  <c r="E68" s="1"/>
  <c r="E69" s="1"/>
  <c r="E70" s="1"/>
  <c r="F21"/>
  <c r="D96" i="9"/>
  <c r="D97" s="1"/>
  <c r="D98" s="1"/>
  <c r="D99" s="1"/>
  <c r="D100" s="1"/>
  <c r="D101" s="1"/>
  <c r="D102" s="1"/>
  <c r="D103" s="1"/>
  <c r="D104" s="1"/>
  <c r="D105" s="1"/>
  <c r="D106" s="1"/>
  <c r="D107"/>
  <c r="I15"/>
  <c r="E60"/>
  <c r="E61" s="1"/>
  <c r="E62" s="1"/>
  <c r="E63" s="1"/>
  <c r="E64" s="1"/>
  <c r="E65" s="1"/>
  <c r="E66" s="1"/>
  <c r="E67" s="1"/>
  <c r="E68" s="1"/>
  <c r="E69" s="1"/>
  <c r="E70" s="1"/>
  <c r="E71"/>
  <c r="F18"/>
  <c r="I13" i="8"/>
  <c r="J14"/>
  <c r="F16"/>
  <c r="E60"/>
  <c r="E61" s="1"/>
  <c r="E62" s="1"/>
  <c r="E63" s="1"/>
  <c r="E64" s="1"/>
  <c r="E65" s="1"/>
  <c r="E66" s="1"/>
  <c r="E67" s="1"/>
  <c r="E68" s="1"/>
  <c r="E69" s="1"/>
  <c r="E70" s="1"/>
  <c r="E71"/>
  <c r="E71" i="7"/>
  <c r="E60"/>
  <c r="E61" s="1"/>
  <c r="E62" s="1"/>
  <c r="E63" s="1"/>
  <c r="E64" s="1"/>
  <c r="E65" s="1"/>
  <c r="E66" s="1"/>
  <c r="E67" s="1"/>
  <c r="E68" s="1"/>
  <c r="E69" s="1"/>
  <c r="E70" s="1"/>
  <c r="D107"/>
  <c r="D96"/>
  <c r="D97" s="1"/>
  <c r="D98" s="1"/>
  <c r="D99" s="1"/>
  <c r="D100" s="1"/>
  <c r="D101" s="1"/>
  <c r="D102" s="1"/>
  <c r="D103" s="1"/>
  <c r="D104" s="1"/>
  <c r="D105" s="1"/>
  <c r="D106" s="1"/>
  <c r="F17"/>
  <c r="G15"/>
  <c r="I15" s="1"/>
  <c r="E60" i="5"/>
  <c r="E61" s="1"/>
  <c r="E62" s="1"/>
  <c r="E63" s="1"/>
  <c r="E64" s="1"/>
  <c r="E65" s="1"/>
  <c r="E66" s="1"/>
  <c r="E67" s="1"/>
  <c r="E68" s="1"/>
  <c r="E69" s="1"/>
  <c r="E70" s="1"/>
  <c r="E71"/>
  <c r="D107"/>
  <c r="D96"/>
  <c r="D97" s="1"/>
  <c r="D98" s="1"/>
  <c r="D99" s="1"/>
  <c r="D100" s="1"/>
  <c r="D101" s="1"/>
  <c r="D102" s="1"/>
  <c r="D103" s="1"/>
  <c r="D104" s="1"/>
  <c r="D105" s="1"/>
  <c r="D106" s="1"/>
  <c r="E95" i="4"/>
  <c r="E84"/>
  <c r="E85" s="1"/>
  <c r="E86" s="1"/>
  <c r="E87" s="1"/>
  <c r="E88" s="1"/>
  <c r="E89" s="1"/>
  <c r="E90" s="1"/>
  <c r="E91" s="1"/>
  <c r="E92" s="1"/>
  <c r="E93" s="1"/>
  <c r="E94" s="1"/>
  <c r="D144" i="3"/>
  <c r="D145" s="1"/>
  <c r="D146" s="1"/>
  <c r="D147" s="1"/>
  <c r="D148" s="1"/>
  <c r="D149" s="1"/>
  <c r="D150" s="1"/>
  <c r="D151" s="1"/>
  <c r="D152" s="1"/>
  <c r="D153" s="1"/>
  <c r="D154" s="1"/>
  <c r="D155"/>
  <c r="D144" i="2"/>
  <c r="D145" s="1"/>
  <c r="D146" s="1"/>
  <c r="D147" s="1"/>
  <c r="D148" s="1"/>
  <c r="D149" s="1"/>
  <c r="D150" s="1"/>
  <c r="D151" s="1"/>
  <c r="D152" s="1"/>
  <c r="D153" s="1"/>
  <c r="D154" s="1"/>
  <c r="D155"/>
  <c r="E72" i="3"/>
  <c r="E73" s="1"/>
  <c r="E74" s="1"/>
  <c r="E75" s="1"/>
  <c r="E76" s="1"/>
  <c r="E77" s="1"/>
  <c r="E78" s="1"/>
  <c r="E79" s="1"/>
  <c r="E80" s="1"/>
  <c r="E81" s="1"/>
  <c r="E82" s="1"/>
  <c r="E83"/>
  <c r="E72" i="2"/>
  <c r="E73" s="1"/>
  <c r="E74" s="1"/>
  <c r="E75" s="1"/>
  <c r="E76" s="1"/>
  <c r="E77" s="1"/>
  <c r="E78" s="1"/>
  <c r="E79" s="1"/>
  <c r="E80" s="1"/>
  <c r="E81" s="1"/>
  <c r="E82" s="1"/>
  <c r="E60"/>
  <c r="E61" s="1"/>
  <c r="E62" s="1"/>
  <c r="E63" s="1"/>
  <c r="E64" s="1"/>
  <c r="E65" s="1"/>
  <c r="E66" s="1"/>
  <c r="E67" s="1"/>
  <c r="E68" s="1"/>
  <c r="E69" s="1"/>
  <c r="E70" s="1"/>
  <c r="E60" i="3"/>
  <c r="E61" s="1"/>
  <c r="E62" s="1"/>
  <c r="E63" s="1"/>
  <c r="E64" s="1"/>
  <c r="E65" s="1"/>
  <c r="E66" s="1"/>
  <c r="E67" s="1"/>
  <c r="E68" s="1"/>
  <c r="E69" s="1"/>
  <c r="E70" s="1"/>
  <c r="H16" i="2"/>
  <c r="F22" i="4"/>
  <c r="E60" i="6"/>
  <c r="E61" s="1"/>
  <c r="E62" s="1"/>
  <c r="E63" s="1"/>
  <c r="E64" s="1"/>
  <c r="E65" s="1"/>
  <c r="E66" s="1"/>
  <c r="E67" s="1"/>
  <c r="E68" s="1"/>
  <c r="E69" s="1"/>
  <c r="E70" s="1"/>
  <c r="G15" i="3"/>
  <c r="F18"/>
  <c r="D252" i="8" l="1"/>
  <c r="D253" s="1"/>
  <c r="D254" s="1"/>
  <c r="D255" s="1"/>
  <c r="D256" s="1"/>
  <c r="D257" s="1"/>
  <c r="D258" s="1"/>
  <c r="D259" s="1"/>
  <c r="D260" s="1"/>
  <c r="D261" s="1"/>
  <c r="D262" s="1"/>
  <c r="D263"/>
  <c r="I13" i="6"/>
  <c r="F18" i="7"/>
  <c r="F19" i="3"/>
  <c r="F20" s="1"/>
  <c r="F19" i="2"/>
  <c r="F18" i="6"/>
  <c r="F20" i="2"/>
  <c r="I15"/>
  <c r="F18" i="5"/>
  <c r="F19" s="1"/>
  <c r="I13"/>
  <c r="G14"/>
  <c r="I14" s="1"/>
  <c r="D119" i="6"/>
  <c r="D108"/>
  <c r="D109" s="1"/>
  <c r="D110" s="1"/>
  <c r="D111" s="1"/>
  <c r="D112" s="1"/>
  <c r="D113" s="1"/>
  <c r="D114" s="1"/>
  <c r="D115" s="1"/>
  <c r="D116" s="1"/>
  <c r="D117" s="1"/>
  <c r="D118" s="1"/>
  <c r="E84"/>
  <c r="E85" s="1"/>
  <c r="E86" s="1"/>
  <c r="E87" s="1"/>
  <c r="E88" s="1"/>
  <c r="E89" s="1"/>
  <c r="E90" s="1"/>
  <c r="E91" s="1"/>
  <c r="E92" s="1"/>
  <c r="E93" s="1"/>
  <c r="E94" s="1"/>
  <c r="E95"/>
  <c r="D155" i="4"/>
  <c r="D167" s="1"/>
  <c r="D144"/>
  <c r="D145" s="1"/>
  <c r="D146" s="1"/>
  <c r="D147" s="1"/>
  <c r="D148" s="1"/>
  <c r="D149" s="1"/>
  <c r="D150" s="1"/>
  <c r="D151" s="1"/>
  <c r="D152" s="1"/>
  <c r="D153" s="1"/>
  <c r="D154" s="1"/>
  <c r="H15"/>
  <c r="E83" i="11"/>
  <c r="E72"/>
  <c r="E73" s="1"/>
  <c r="E74" s="1"/>
  <c r="E75" s="1"/>
  <c r="E76" s="1"/>
  <c r="E77" s="1"/>
  <c r="E78" s="1"/>
  <c r="E79" s="1"/>
  <c r="E80" s="1"/>
  <c r="E81" s="1"/>
  <c r="E82" s="1"/>
  <c r="F18"/>
  <c r="F19" s="1"/>
  <c r="D108"/>
  <c r="D109" s="1"/>
  <c r="D110" s="1"/>
  <c r="D111" s="1"/>
  <c r="D112" s="1"/>
  <c r="D113" s="1"/>
  <c r="D114" s="1"/>
  <c r="D115" s="1"/>
  <c r="D116" s="1"/>
  <c r="D117" s="1"/>
  <c r="D118" s="1"/>
  <c r="D119"/>
  <c r="G15"/>
  <c r="I16" i="10"/>
  <c r="F22"/>
  <c r="F23" s="1"/>
  <c r="F24" s="1"/>
  <c r="E72"/>
  <c r="E73" s="1"/>
  <c r="E74" s="1"/>
  <c r="E75" s="1"/>
  <c r="E76" s="1"/>
  <c r="E77" s="1"/>
  <c r="E78" s="1"/>
  <c r="E79" s="1"/>
  <c r="E80" s="1"/>
  <c r="E81" s="1"/>
  <c r="E82" s="1"/>
  <c r="E83"/>
  <c r="D107"/>
  <c r="D96"/>
  <c r="D97" s="1"/>
  <c r="D98" s="1"/>
  <c r="D99" s="1"/>
  <c r="D100" s="1"/>
  <c r="D101" s="1"/>
  <c r="D102" s="1"/>
  <c r="D103" s="1"/>
  <c r="D104" s="1"/>
  <c r="D105" s="1"/>
  <c r="D106" s="1"/>
  <c r="E72" i="9"/>
  <c r="E73" s="1"/>
  <c r="E74" s="1"/>
  <c r="E75" s="1"/>
  <c r="E76" s="1"/>
  <c r="E77" s="1"/>
  <c r="E78" s="1"/>
  <c r="E79" s="1"/>
  <c r="E80" s="1"/>
  <c r="E81" s="1"/>
  <c r="E82" s="1"/>
  <c r="E83"/>
  <c r="D108"/>
  <c r="D109" s="1"/>
  <c r="D110" s="1"/>
  <c r="D111" s="1"/>
  <c r="D112" s="1"/>
  <c r="D113" s="1"/>
  <c r="D114" s="1"/>
  <c r="D115" s="1"/>
  <c r="D116" s="1"/>
  <c r="D117" s="1"/>
  <c r="D118" s="1"/>
  <c r="D119"/>
  <c r="J15"/>
  <c r="F19"/>
  <c r="E72" i="8"/>
  <c r="E73" s="1"/>
  <c r="E74" s="1"/>
  <c r="E75" s="1"/>
  <c r="E76" s="1"/>
  <c r="E77" s="1"/>
  <c r="E78" s="1"/>
  <c r="E79" s="1"/>
  <c r="E80" s="1"/>
  <c r="E81" s="1"/>
  <c r="E82" s="1"/>
  <c r="E83"/>
  <c r="F17"/>
  <c r="F18" s="1"/>
  <c r="H15"/>
  <c r="E72" i="7"/>
  <c r="E73" s="1"/>
  <c r="E74" s="1"/>
  <c r="E75" s="1"/>
  <c r="E76" s="1"/>
  <c r="E77" s="1"/>
  <c r="E78" s="1"/>
  <c r="E79" s="1"/>
  <c r="E80" s="1"/>
  <c r="E81" s="1"/>
  <c r="E82" s="1"/>
  <c r="E83"/>
  <c r="D119"/>
  <c r="D108"/>
  <c r="D109" s="1"/>
  <c r="D110" s="1"/>
  <c r="D111" s="1"/>
  <c r="D112" s="1"/>
  <c r="D113" s="1"/>
  <c r="D114" s="1"/>
  <c r="D115" s="1"/>
  <c r="D116" s="1"/>
  <c r="D117" s="1"/>
  <c r="D118" s="1"/>
  <c r="J15"/>
  <c r="E72" i="5"/>
  <c r="E73" s="1"/>
  <c r="E74" s="1"/>
  <c r="E75" s="1"/>
  <c r="E76" s="1"/>
  <c r="E77" s="1"/>
  <c r="E78" s="1"/>
  <c r="E79" s="1"/>
  <c r="E80" s="1"/>
  <c r="E81" s="1"/>
  <c r="E82" s="1"/>
  <c r="E83"/>
  <c r="D119"/>
  <c r="D108"/>
  <c r="D109" s="1"/>
  <c r="D110" s="1"/>
  <c r="D111" s="1"/>
  <c r="D112" s="1"/>
  <c r="D113" s="1"/>
  <c r="D114" s="1"/>
  <c r="D115" s="1"/>
  <c r="D116" s="1"/>
  <c r="D117" s="1"/>
  <c r="D118" s="1"/>
  <c r="E96" i="4"/>
  <c r="E97" s="1"/>
  <c r="E98" s="1"/>
  <c r="E99" s="1"/>
  <c r="E100" s="1"/>
  <c r="E101" s="1"/>
  <c r="E102" s="1"/>
  <c r="E103" s="1"/>
  <c r="E104" s="1"/>
  <c r="E105" s="1"/>
  <c r="E106" s="1"/>
  <c r="E107"/>
  <c r="D167" i="3"/>
  <c r="D179" s="1"/>
  <c r="D156"/>
  <c r="D157" s="1"/>
  <c r="D158" s="1"/>
  <c r="D159" s="1"/>
  <c r="D160" s="1"/>
  <c r="D161" s="1"/>
  <c r="D162" s="1"/>
  <c r="D163" s="1"/>
  <c r="D164" s="1"/>
  <c r="D165" s="1"/>
  <c r="D166" s="1"/>
  <c r="D167" i="2"/>
  <c r="D179" s="1"/>
  <c r="D156"/>
  <c r="D157" s="1"/>
  <c r="D158" s="1"/>
  <c r="D159" s="1"/>
  <c r="D160" s="1"/>
  <c r="D161" s="1"/>
  <c r="D162" s="1"/>
  <c r="D163" s="1"/>
  <c r="D164" s="1"/>
  <c r="D165" s="1"/>
  <c r="D166" s="1"/>
  <c r="E84" i="3"/>
  <c r="E85" s="1"/>
  <c r="E86" s="1"/>
  <c r="E87" s="1"/>
  <c r="E88" s="1"/>
  <c r="E89" s="1"/>
  <c r="E90" s="1"/>
  <c r="E91" s="1"/>
  <c r="E92" s="1"/>
  <c r="E93" s="1"/>
  <c r="E94" s="1"/>
  <c r="E95"/>
  <c r="E95" i="2"/>
  <c r="I15" i="3"/>
  <c r="F23" i="4"/>
  <c r="D264" i="8" l="1"/>
  <c r="D265" s="1"/>
  <c r="D266" s="1"/>
  <c r="D267" s="1"/>
  <c r="D268" s="1"/>
  <c r="D269" s="1"/>
  <c r="D270" s="1"/>
  <c r="D271" s="1"/>
  <c r="D272" s="1"/>
  <c r="D273" s="1"/>
  <c r="D274" s="1"/>
  <c r="D275"/>
  <c r="F19" i="7"/>
  <c r="G15" i="4"/>
  <c r="I15" s="1"/>
  <c r="D180" i="2"/>
  <c r="D181" s="1"/>
  <c r="D182" s="1"/>
  <c r="D183" s="1"/>
  <c r="D184" s="1"/>
  <c r="D185" s="1"/>
  <c r="D186" s="1"/>
  <c r="D187" s="1"/>
  <c r="D188" s="1"/>
  <c r="D189" s="1"/>
  <c r="D190" s="1"/>
  <c r="D191"/>
  <c r="D191" i="3"/>
  <c r="D180"/>
  <c r="D181" s="1"/>
  <c r="D182" s="1"/>
  <c r="D183" s="1"/>
  <c r="D184" s="1"/>
  <c r="D185" s="1"/>
  <c r="D186" s="1"/>
  <c r="D187" s="1"/>
  <c r="D188" s="1"/>
  <c r="D189" s="1"/>
  <c r="D190" s="1"/>
  <c r="F20" i="6"/>
  <c r="F19"/>
  <c r="F21" i="2"/>
  <c r="F22" s="1"/>
  <c r="F23" s="1"/>
  <c r="J15"/>
  <c r="J15" i="4"/>
  <c r="H16" s="1"/>
  <c r="D168"/>
  <c r="D169" s="1"/>
  <c r="D170" s="1"/>
  <c r="D171" s="1"/>
  <c r="D172" s="1"/>
  <c r="D173" s="1"/>
  <c r="D174" s="1"/>
  <c r="D175" s="1"/>
  <c r="D176" s="1"/>
  <c r="D177" s="1"/>
  <c r="D178" s="1"/>
  <c r="D179"/>
  <c r="J14" i="5"/>
  <c r="H15" s="1"/>
  <c r="F20"/>
  <c r="F21"/>
  <c r="D120" i="6"/>
  <c r="D121" s="1"/>
  <c r="D122" s="1"/>
  <c r="D123" s="1"/>
  <c r="D124" s="1"/>
  <c r="D125" s="1"/>
  <c r="D126" s="1"/>
  <c r="D127" s="1"/>
  <c r="D128" s="1"/>
  <c r="D129" s="1"/>
  <c r="D130" s="1"/>
  <c r="D131"/>
  <c r="E96"/>
  <c r="E97" s="1"/>
  <c r="E98" s="1"/>
  <c r="E99" s="1"/>
  <c r="E100" s="1"/>
  <c r="E101" s="1"/>
  <c r="E102" s="1"/>
  <c r="E103" s="1"/>
  <c r="E104" s="1"/>
  <c r="E105" s="1"/>
  <c r="E106" s="1"/>
  <c r="E107"/>
  <c r="D156" i="4"/>
  <c r="D157" s="1"/>
  <c r="D158" s="1"/>
  <c r="D159" s="1"/>
  <c r="D160" s="1"/>
  <c r="D161" s="1"/>
  <c r="D162" s="1"/>
  <c r="D163" s="1"/>
  <c r="D164" s="1"/>
  <c r="D165" s="1"/>
  <c r="D166" s="1"/>
  <c r="F20" i="11"/>
  <c r="I15"/>
  <c r="E95"/>
  <c r="E84"/>
  <c r="E85" s="1"/>
  <c r="E86" s="1"/>
  <c r="E87" s="1"/>
  <c r="E88" s="1"/>
  <c r="E89" s="1"/>
  <c r="E90" s="1"/>
  <c r="E91" s="1"/>
  <c r="E92" s="1"/>
  <c r="E93" s="1"/>
  <c r="E94" s="1"/>
  <c r="D120"/>
  <c r="D121" s="1"/>
  <c r="D122" s="1"/>
  <c r="D123" s="1"/>
  <c r="D124" s="1"/>
  <c r="D125" s="1"/>
  <c r="D126" s="1"/>
  <c r="D127" s="1"/>
  <c r="D128" s="1"/>
  <c r="D129" s="1"/>
  <c r="D130" s="1"/>
  <c r="D131"/>
  <c r="F25" i="10"/>
  <c r="D119"/>
  <c r="D108"/>
  <c r="D109" s="1"/>
  <c r="D110" s="1"/>
  <c r="D111" s="1"/>
  <c r="D112" s="1"/>
  <c r="D113" s="1"/>
  <c r="D114" s="1"/>
  <c r="D115" s="1"/>
  <c r="D116" s="1"/>
  <c r="D117" s="1"/>
  <c r="D118" s="1"/>
  <c r="J16"/>
  <c r="E84"/>
  <c r="E85" s="1"/>
  <c r="E86" s="1"/>
  <c r="E87" s="1"/>
  <c r="E88" s="1"/>
  <c r="E89" s="1"/>
  <c r="E90" s="1"/>
  <c r="E91" s="1"/>
  <c r="E92" s="1"/>
  <c r="E93" s="1"/>
  <c r="E94" s="1"/>
  <c r="E95"/>
  <c r="H16" i="9"/>
  <c r="D120"/>
  <c r="D121" s="1"/>
  <c r="D122" s="1"/>
  <c r="D123" s="1"/>
  <c r="D124" s="1"/>
  <c r="D125" s="1"/>
  <c r="D126" s="1"/>
  <c r="D127" s="1"/>
  <c r="D128" s="1"/>
  <c r="D129" s="1"/>
  <c r="D130" s="1"/>
  <c r="D131"/>
  <c r="E95"/>
  <c r="E84"/>
  <c r="E85" s="1"/>
  <c r="E86" s="1"/>
  <c r="E87" s="1"/>
  <c r="E88" s="1"/>
  <c r="E89" s="1"/>
  <c r="E90" s="1"/>
  <c r="E91" s="1"/>
  <c r="E92" s="1"/>
  <c r="E93" s="1"/>
  <c r="E94" s="1"/>
  <c r="F20"/>
  <c r="F19" i="8"/>
  <c r="E84"/>
  <c r="E85" s="1"/>
  <c r="E86" s="1"/>
  <c r="E87" s="1"/>
  <c r="E88" s="1"/>
  <c r="E89" s="1"/>
  <c r="E90" s="1"/>
  <c r="E91" s="1"/>
  <c r="E92" s="1"/>
  <c r="E93" s="1"/>
  <c r="E94" s="1"/>
  <c r="E95"/>
  <c r="G15"/>
  <c r="H16" i="7"/>
  <c r="D131"/>
  <c r="D120"/>
  <c r="D121" s="1"/>
  <c r="D122" s="1"/>
  <c r="D123" s="1"/>
  <c r="D124" s="1"/>
  <c r="D125" s="1"/>
  <c r="D126" s="1"/>
  <c r="D127" s="1"/>
  <c r="D128" s="1"/>
  <c r="D129" s="1"/>
  <c r="D130" s="1"/>
  <c r="E84"/>
  <c r="E85" s="1"/>
  <c r="E86" s="1"/>
  <c r="E87" s="1"/>
  <c r="E88" s="1"/>
  <c r="E89" s="1"/>
  <c r="E90" s="1"/>
  <c r="E91" s="1"/>
  <c r="E92" s="1"/>
  <c r="E93" s="1"/>
  <c r="E94" s="1"/>
  <c r="E95"/>
  <c r="D131" i="5"/>
  <c r="D120"/>
  <c r="D121" s="1"/>
  <c r="D122" s="1"/>
  <c r="D123" s="1"/>
  <c r="D124" s="1"/>
  <c r="D125" s="1"/>
  <c r="D126" s="1"/>
  <c r="D127" s="1"/>
  <c r="D128" s="1"/>
  <c r="D129" s="1"/>
  <c r="D130" s="1"/>
  <c r="E84"/>
  <c r="E85" s="1"/>
  <c r="E86" s="1"/>
  <c r="E87" s="1"/>
  <c r="E88" s="1"/>
  <c r="E89" s="1"/>
  <c r="E90" s="1"/>
  <c r="E91" s="1"/>
  <c r="E92" s="1"/>
  <c r="E93" s="1"/>
  <c r="E94" s="1"/>
  <c r="E95"/>
  <c r="E108" i="4"/>
  <c r="E109" s="1"/>
  <c r="E110" s="1"/>
  <c r="E111" s="1"/>
  <c r="E112" s="1"/>
  <c r="E113" s="1"/>
  <c r="E114" s="1"/>
  <c r="E115" s="1"/>
  <c r="E116" s="1"/>
  <c r="E117" s="1"/>
  <c r="E118" s="1"/>
  <c r="E119"/>
  <c r="D168" i="3"/>
  <c r="D169" s="1"/>
  <c r="D170" s="1"/>
  <c r="D171" s="1"/>
  <c r="D172" s="1"/>
  <c r="D173" s="1"/>
  <c r="D174" s="1"/>
  <c r="D175" s="1"/>
  <c r="D176" s="1"/>
  <c r="D177" s="1"/>
  <c r="D178" s="1"/>
  <c r="D168" i="2"/>
  <c r="D169" s="1"/>
  <c r="D170" s="1"/>
  <c r="D171" s="1"/>
  <c r="D172" s="1"/>
  <c r="D173" s="1"/>
  <c r="D174" s="1"/>
  <c r="D175" s="1"/>
  <c r="D176" s="1"/>
  <c r="D177" s="1"/>
  <c r="D178" s="1"/>
  <c r="E96" i="3"/>
  <c r="E97" s="1"/>
  <c r="E98" s="1"/>
  <c r="E99" s="1"/>
  <c r="E100" s="1"/>
  <c r="E101" s="1"/>
  <c r="E102" s="1"/>
  <c r="E103" s="1"/>
  <c r="E104" s="1"/>
  <c r="E105" s="1"/>
  <c r="E106" s="1"/>
  <c r="E107"/>
  <c r="E96" i="2"/>
  <c r="E97" s="1"/>
  <c r="E98" s="1"/>
  <c r="E99" s="1"/>
  <c r="E100" s="1"/>
  <c r="E101" s="1"/>
  <c r="E102" s="1"/>
  <c r="E103" s="1"/>
  <c r="E104" s="1"/>
  <c r="E105" s="1"/>
  <c r="E106" s="1"/>
  <c r="E107"/>
  <c r="F24" i="4"/>
  <c r="J15" i="3"/>
  <c r="F21"/>
  <c r="G16" i="9" l="1"/>
  <c r="D276" i="8"/>
  <c r="D277" s="1"/>
  <c r="D278" s="1"/>
  <c r="D279" s="1"/>
  <c r="D280" s="1"/>
  <c r="D281" s="1"/>
  <c r="D282" s="1"/>
  <c r="D283" s="1"/>
  <c r="D284" s="1"/>
  <c r="D285" s="1"/>
  <c r="D286" s="1"/>
  <c r="D287"/>
  <c r="G16" i="7"/>
  <c r="I16" s="1"/>
  <c r="F20"/>
  <c r="D203" i="3"/>
  <c r="D192"/>
  <c r="D193" s="1"/>
  <c r="D194" s="1"/>
  <c r="D195" s="1"/>
  <c r="D196" s="1"/>
  <c r="D197" s="1"/>
  <c r="D198" s="1"/>
  <c r="D199" s="1"/>
  <c r="D200" s="1"/>
  <c r="D201" s="1"/>
  <c r="D202" s="1"/>
  <c r="D203" i="2"/>
  <c r="D192"/>
  <c r="D193" s="1"/>
  <c r="D194" s="1"/>
  <c r="D195" s="1"/>
  <c r="D196" s="1"/>
  <c r="D197" s="1"/>
  <c r="D198" s="1"/>
  <c r="D199" s="1"/>
  <c r="D200" s="1"/>
  <c r="D201" s="1"/>
  <c r="D202" s="1"/>
  <c r="G16"/>
  <c r="F21" i="6"/>
  <c r="D180" i="4"/>
  <c r="D181" s="1"/>
  <c r="D182" s="1"/>
  <c r="D183" s="1"/>
  <c r="D184" s="1"/>
  <c r="D185" s="1"/>
  <c r="D186" s="1"/>
  <c r="D187" s="1"/>
  <c r="D188" s="1"/>
  <c r="D189" s="1"/>
  <c r="D190" s="1"/>
  <c r="D191"/>
  <c r="G15" i="5"/>
  <c r="F22"/>
  <c r="D132" i="6"/>
  <c r="D133" s="1"/>
  <c r="D134" s="1"/>
  <c r="D135" s="1"/>
  <c r="D136" s="1"/>
  <c r="D137" s="1"/>
  <c r="D138" s="1"/>
  <c r="D139" s="1"/>
  <c r="D140" s="1"/>
  <c r="D141" s="1"/>
  <c r="D142" s="1"/>
  <c r="D143"/>
  <c r="E108"/>
  <c r="E109" s="1"/>
  <c r="E110" s="1"/>
  <c r="E111" s="1"/>
  <c r="E112" s="1"/>
  <c r="E113" s="1"/>
  <c r="E114" s="1"/>
  <c r="E115" s="1"/>
  <c r="E116" s="1"/>
  <c r="E117" s="1"/>
  <c r="E118" s="1"/>
  <c r="E119"/>
  <c r="E107" i="11"/>
  <c r="E96"/>
  <c r="E97" s="1"/>
  <c r="E98" s="1"/>
  <c r="E99" s="1"/>
  <c r="E100" s="1"/>
  <c r="E101" s="1"/>
  <c r="E102" s="1"/>
  <c r="E103" s="1"/>
  <c r="E104" s="1"/>
  <c r="E105" s="1"/>
  <c r="E106" s="1"/>
  <c r="F21"/>
  <c r="D143"/>
  <c r="D132"/>
  <c r="D133" s="1"/>
  <c r="D134" s="1"/>
  <c r="D135" s="1"/>
  <c r="D136" s="1"/>
  <c r="D137" s="1"/>
  <c r="D138" s="1"/>
  <c r="D139" s="1"/>
  <c r="D140" s="1"/>
  <c r="D141" s="1"/>
  <c r="D142" s="1"/>
  <c r="J15"/>
  <c r="D131" i="10"/>
  <c r="D120"/>
  <c r="D121" s="1"/>
  <c r="D122" s="1"/>
  <c r="D123" s="1"/>
  <c r="D124" s="1"/>
  <c r="D125" s="1"/>
  <c r="D126" s="1"/>
  <c r="D127" s="1"/>
  <c r="D128" s="1"/>
  <c r="D129" s="1"/>
  <c r="D130" s="1"/>
  <c r="E96"/>
  <c r="E97" s="1"/>
  <c r="E98" s="1"/>
  <c r="E99" s="1"/>
  <c r="E100" s="1"/>
  <c r="E101" s="1"/>
  <c r="E102" s="1"/>
  <c r="E103" s="1"/>
  <c r="E104" s="1"/>
  <c r="E105" s="1"/>
  <c r="E106" s="1"/>
  <c r="E107"/>
  <c r="H17"/>
  <c r="G17" s="1"/>
  <c r="F26"/>
  <c r="D132" i="9"/>
  <c r="D133" s="1"/>
  <c r="D134" s="1"/>
  <c r="D135" s="1"/>
  <c r="D136" s="1"/>
  <c r="D137" s="1"/>
  <c r="D138" s="1"/>
  <c r="D139" s="1"/>
  <c r="D140" s="1"/>
  <c r="D141" s="1"/>
  <c r="D142" s="1"/>
  <c r="D143"/>
  <c r="I16"/>
  <c r="F21"/>
  <c r="E107"/>
  <c r="E96"/>
  <c r="E97" s="1"/>
  <c r="E98" s="1"/>
  <c r="E99" s="1"/>
  <c r="E100" s="1"/>
  <c r="E101" s="1"/>
  <c r="E102" s="1"/>
  <c r="E103" s="1"/>
  <c r="E104" s="1"/>
  <c r="E105" s="1"/>
  <c r="E106" s="1"/>
  <c r="E96" i="8"/>
  <c r="E97" s="1"/>
  <c r="E98" s="1"/>
  <c r="E99" s="1"/>
  <c r="E100" s="1"/>
  <c r="E101" s="1"/>
  <c r="E102" s="1"/>
  <c r="E103" s="1"/>
  <c r="E104" s="1"/>
  <c r="E105" s="1"/>
  <c r="E106" s="1"/>
  <c r="E107"/>
  <c r="I15"/>
  <c r="F20"/>
  <c r="D143" i="7"/>
  <c r="D132"/>
  <c r="D133" s="1"/>
  <c r="D134" s="1"/>
  <c r="D135" s="1"/>
  <c r="D136" s="1"/>
  <c r="D137" s="1"/>
  <c r="D138" s="1"/>
  <c r="D139" s="1"/>
  <c r="D140" s="1"/>
  <c r="D141" s="1"/>
  <c r="D142" s="1"/>
  <c r="E96"/>
  <c r="E97" s="1"/>
  <c r="E98" s="1"/>
  <c r="E99" s="1"/>
  <c r="E100" s="1"/>
  <c r="E101" s="1"/>
  <c r="E102" s="1"/>
  <c r="E103" s="1"/>
  <c r="E104" s="1"/>
  <c r="E105" s="1"/>
  <c r="E106" s="1"/>
  <c r="E107"/>
  <c r="D143" i="5"/>
  <c r="D155" s="1"/>
  <c r="D132"/>
  <c r="D133" s="1"/>
  <c r="D134" s="1"/>
  <c r="D135" s="1"/>
  <c r="D136" s="1"/>
  <c r="D137" s="1"/>
  <c r="D138" s="1"/>
  <c r="D139" s="1"/>
  <c r="D140" s="1"/>
  <c r="D141" s="1"/>
  <c r="D142" s="1"/>
  <c r="E96"/>
  <c r="E97" s="1"/>
  <c r="E98" s="1"/>
  <c r="E99" s="1"/>
  <c r="E100" s="1"/>
  <c r="E101" s="1"/>
  <c r="E102" s="1"/>
  <c r="E103" s="1"/>
  <c r="E104" s="1"/>
  <c r="E105" s="1"/>
  <c r="E106" s="1"/>
  <c r="E107"/>
  <c r="E120" i="4"/>
  <c r="E121" s="1"/>
  <c r="E122" s="1"/>
  <c r="E123" s="1"/>
  <c r="E124" s="1"/>
  <c r="E125" s="1"/>
  <c r="E126" s="1"/>
  <c r="E127" s="1"/>
  <c r="E128" s="1"/>
  <c r="E129" s="1"/>
  <c r="E130" s="1"/>
  <c r="E131"/>
  <c r="E108" i="3"/>
  <c r="E109" s="1"/>
  <c r="E110" s="1"/>
  <c r="E111" s="1"/>
  <c r="E112" s="1"/>
  <c r="E113" s="1"/>
  <c r="E114" s="1"/>
  <c r="E115" s="1"/>
  <c r="E116" s="1"/>
  <c r="E117" s="1"/>
  <c r="E118" s="1"/>
  <c r="E119"/>
  <c r="E119" i="2"/>
  <c r="E108"/>
  <c r="E109" s="1"/>
  <c r="E110" s="1"/>
  <c r="E111" s="1"/>
  <c r="E112" s="1"/>
  <c r="E113" s="1"/>
  <c r="E114" s="1"/>
  <c r="E115" s="1"/>
  <c r="E116" s="1"/>
  <c r="E117" s="1"/>
  <c r="E118" s="1"/>
  <c r="F22" i="3"/>
  <c r="H16"/>
  <c r="F25" i="4"/>
  <c r="J16" i="2"/>
  <c r="F24"/>
  <c r="G16" i="4"/>
  <c r="D299" i="8" l="1"/>
  <c r="D288"/>
  <c r="D289" s="1"/>
  <c r="D290" s="1"/>
  <c r="D291" s="1"/>
  <c r="D292" s="1"/>
  <c r="D293" s="1"/>
  <c r="D294" s="1"/>
  <c r="D295" s="1"/>
  <c r="D296" s="1"/>
  <c r="D297" s="1"/>
  <c r="D298" s="1"/>
  <c r="F21" i="7"/>
  <c r="F22" s="1"/>
  <c r="F22" i="6"/>
  <c r="G16" i="3"/>
  <c r="I16" s="1"/>
  <c r="D204" i="2"/>
  <c r="D205" s="1"/>
  <c r="D206" s="1"/>
  <c r="D207" s="1"/>
  <c r="D208" s="1"/>
  <c r="D209" s="1"/>
  <c r="D210" s="1"/>
  <c r="D211" s="1"/>
  <c r="D212" s="1"/>
  <c r="D213" s="1"/>
  <c r="D214" s="1"/>
  <c r="D215"/>
  <c r="D204" i="3"/>
  <c r="D205" s="1"/>
  <c r="D206" s="1"/>
  <c r="D207" s="1"/>
  <c r="D208" s="1"/>
  <c r="D209" s="1"/>
  <c r="D210" s="1"/>
  <c r="D211" s="1"/>
  <c r="D212" s="1"/>
  <c r="D213" s="1"/>
  <c r="D214" s="1"/>
  <c r="D215"/>
  <c r="I16" i="2"/>
  <c r="D192" i="4"/>
  <c r="D193" s="1"/>
  <c r="D194" s="1"/>
  <c r="D195" s="1"/>
  <c r="D196" s="1"/>
  <c r="D197" s="1"/>
  <c r="D198" s="1"/>
  <c r="D199" s="1"/>
  <c r="D200" s="1"/>
  <c r="D201" s="1"/>
  <c r="D202" s="1"/>
  <c r="D203"/>
  <c r="F23" i="5"/>
  <c r="I15"/>
  <c r="D167"/>
  <c r="D156"/>
  <c r="D157" s="1"/>
  <c r="D158" s="1"/>
  <c r="D159" s="1"/>
  <c r="D160" s="1"/>
  <c r="D161" s="1"/>
  <c r="D162" s="1"/>
  <c r="D163" s="1"/>
  <c r="D164" s="1"/>
  <c r="D165" s="1"/>
  <c r="D166" s="1"/>
  <c r="D155" i="6"/>
  <c r="D144"/>
  <c r="D145" s="1"/>
  <c r="D146" s="1"/>
  <c r="D147" s="1"/>
  <c r="D148" s="1"/>
  <c r="D149" s="1"/>
  <c r="D150" s="1"/>
  <c r="D151" s="1"/>
  <c r="D152" s="1"/>
  <c r="D153" s="1"/>
  <c r="D154" s="1"/>
  <c r="E131"/>
  <c r="E143" s="1"/>
  <c r="E120"/>
  <c r="E121" s="1"/>
  <c r="E122" s="1"/>
  <c r="E123" s="1"/>
  <c r="E124" s="1"/>
  <c r="E125" s="1"/>
  <c r="E126" s="1"/>
  <c r="E127" s="1"/>
  <c r="E128" s="1"/>
  <c r="E129" s="1"/>
  <c r="E130" s="1"/>
  <c r="F22" i="11"/>
  <c r="E119"/>
  <c r="E108"/>
  <c r="E109" s="1"/>
  <c r="E110" s="1"/>
  <c r="E111" s="1"/>
  <c r="E112" s="1"/>
  <c r="E113" s="1"/>
  <c r="E114" s="1"/>
  <c r="E115" s="1"/>
  <c r="E116" s="1"/>
  <c r="E117" s="1"/>
  <c r="E118" s="1"/>
  <c r="H16"/>
  <c r="D155"/>
  <c r="D144"/>
  <c r="D145" s="1"/>
  <c r="D146" s="1"/>
  <c r="D147" s="1"/>
  <c r="D148" s="1"/>
  <c r="D149" s="1"/>
  <c r="D150" s="1"/>
  <c r="D151" s="1"/>
  <c r="D152" s="1"/>
  <c r="D153" s="1"/>
  <c r="D154" s="1"/>
  <c r="I17" i="10"/>
  <c r="F27"/>
  <c r="D143"/>
  <c r="D132"/>
  <c r="D133" s="1"/>
  <c r="D134" s="1"/>
  <c r="D135" s="1"/>
  <c r="D136" s="1"/>
  <c r="D137" s="1"/>
  <c r="D138" s="1"/>
  <c r="D139" s="1"/>
  <c r="D140" s="1"/>
  <c r="D141" s="1"/>
  <c r="D142" s="1"/>
  <c r="E108"/>
  <c r="E109" s="1"/>
  <c r="E110" s="1"/>
  <c r="E111" s="1"/>
  <c r="E112" s="1"/>
  <c r="E113" s="1"/>
  <c r="E114" s="1"/>
  <c r="E115" s="1"/>
  <c r="E116" s="1"/>
  <c r="E117" s="1"/>
  <c r="E118" s="1"/>
  <c r="E119"/>
  <c r="E119" i="9"/>
  <c r="E108"/>
  <c r="E109" s="1"/>
  <c r="E110" s="1"/>
  <c r="E111" s="1"/>
  <c r="E112" s="1"/>
  <c r="E113" s="1"/>
  <c r="E114" s="1"/>
  <c r="E115" s="1"/>
  <c r="E116" s="1"/>
  <c r="E117" s="1"/>
  <c r="E118" s="1"/>
  <c r="J16"/>
  <c r="F22"/>
  <c r="D144"/>
  <c r="D145" s="1"/>
  <c r="D146" s="1"/>
  <c r="D147" s="1"/>
  <c r="D148" s="1"/>
  <c r="D149" s="1"/>
  <c r="D150" s="1"/>
  <c r="D151" s="1"/>
  <c r="D152" s="1"/>
  <c r="D153" s="1"/>
  <c r="D154" s="1"/>
  <c r="D155"/>
  <c r="J15" i="8"/>
  <c r="F21"/>
  <c r="E108"/>
  <c r="E109" s="1"/>
  <c r="E110" s="1"/>
  <c r="E111" s="1"/>
  <c r="E112" s="1"/>
  <c r="E113" s="1"/>
  <c r="E114" s="1"/>
  <c r="E115" s="1"/>
  <c r="E116" s="1"/>
  <c r="E117" s="1"/>
  <c r="E118" s="1"/>
  <c r="E119"/>
  <c r="E108" i="7"/>
  <c r="E109" s="1"/>
  <c r="E110" s="1"/>
  <c r="E111" s="1"/>
  <c r="E112" s="1"/>
  <c r="E113" s="1"/>
  <c r="E114" s="1"/>
  <c r="E115" s="1"/>
  <c r="E116" s="1"/>
  <c r="E117" s="1"/>
  <c r="E118" s="1"/>
  <c r="E119"/>
  <c r="J16"/>
  <c r="D155"/>
  <c r="D167" s="1"/>
  <c r="D144"/>
  <c r="D145" s="1"/>
  <c r="D146" s="1"/>
  <c r="D147" s="1"/>
  <c r="D148" s="1"/>
  <c r="D149" s="1"/>
  <c r="D150" s="1"/>
  <c r="D151" s="1"/>
  <c r="D152" s="1"/>
  <c r="D153" s="1"/>
  <c r="D154" s="1"/>
  <c r="E108" i="5"/>
  <c r="E109" s="1"/>
  <c r="E110" s="1"/>
  <c r="E111" s="1"/>
  <c r="E112" s="1"/>
  <c r="E113" s="1"/>
  <c r="E114" s="1"/>
  <c r="E115" s="1"/>
  <c r="E116" s="1"/>
  <c r="E117" s="1"/>
  <c r="E118" s="1"/>
  <c r="E119"/>
  <c r="D144"/>
  <c r="D145" s="1"/>
  <c r="D146" s="1"/>
  <c r="D147" s="1"/>
  <c r="D148" s="1"/>
  <c r="D149" s="1"/>
  <c r="D150" s="1"/>
  <c r="D151" s="1"/>
  <c r="D152" s="1"/>
  <c r="D153" s="1"/>
  <c r="D154" s="1"/>
  <c r="E132" i="4"/>
  <c r="E133" s="1"/>
  <c r="E134" s="1"/>
  <c r="E135" s="1"/>
  <c r="E136" s="1"/>
  <c r="E137" s="1"/>
  <c r="E138" s="1"/>
  <c r="E139" s="1"/>
  <c r="E140" s="1"/>
  <c r="E141" s="1"/>
  <c r="E142" s="1"/>
  <c r="E143"/>
  <c r="E120" i="3"/>
  <c r="E121" s="1"/>
  <c r="E122" s="1"/>
  <c r="E123" s="1"/>
  <c r="E124" s="1"/>
  <c r="E125" s="1"/>
  <c r="E126" s="1"/>
  <c r="E127" s="1"/>
  <c r="E128" s="1"/>
  <c r="E129" s="1"/>
  <c r="E130" s="1"/>
  <c r="E131"/>
  <c r="E120" i="2"/>
  <c r="E121" s="1"/>
  <c r="E122" s="1"/>
  <c r="E123" s="1"/>
  <c r="E124" s="1"/>
  <c r="E125" s="1"/>
  <c r="E126" s="1"/>
  <c r="E127" s="1"/>
  <c r="E128" s="1"/>
  <c r="E129" s="1"/>
  <c r="E130" s="1"/>
  <c r="E131"/>
  <c r="F25"/>
  <c r="F23" i="3"/>
  <c r="F23" i="6" s="1"/>
  <c r="I16" i="4"/>
  <c r="H17" i="2"/>
  <c r="F26" i="4"/>
  <c r="D311" i="8" l="1"/>
  <c r="D300"/>
  <c r="D301" s="1"/>
  <c r="D302" s="1"/>
  <c r="D303" s="1"/>
  <c r="D304" s="1"/>
  <c r="D305" s="1"/>
  <c r="D306" s="1"/>
  <c r="D307" s="1"/>
  <c r="D308" s="1"/>
  <c r="D309" s="1"/>
  <c r="D310" s="1"/>
  <c r="F23" i="7"/>
  <c r="F24" s="1"/>
  <c r="D179"/>
  <c r="D168"/>
  <c r="D169" s="1"/>
  <c r="D170" s="1"/>
  <c r="D171" s="1"/>
  <c r="D172" s="1"/>
  <c r="D173" s="1"/>
  <c r="D174" s="1"/>
  <c r="D175" s="1"/>
  <c r="D176" s="1"/>
  <c r="D177" s="1"/>
  <c r="D178" s="1"/>
  <c r="D216" i="3"/>
  <c r="D217" s="1"/>
  <c r="D218" s="1"/>
  <c r="D219" s="1"/>
  <c r="D220" s="1"/>
  <c r="D221" s="1"/>
  <c r="D222" s="1"/>
  <c r="D223" s="1"/>
  <c r="D224" s="1"/>
  <c r="D225" s="1"/>
  <c r="D226" s="1"/>
  <c r="D227"/>
  <c r="D216" i="2"/>
  <c r="D217" s="1"/>
  <c r="D218" s="1"/>
  <c r="D219" s="1"/>
  <c r="D220" s="1"/>
  <c r="D221" s="1"/>
  <c r="D222" s="1"/>
  <c r="D223" s="1"/>
  <c r="D224" s="1"/>
  <c r="D225" s="1"/>
  <c r="D226" s="1"/>
  <c r="D227"/>
  <c r="D215" i="4"/>
  <c r="D204"/>
  <c r="D205" s="1"/>
  <c r="D206" s="1"/>
  <c r="D207" s="1"/>
  <c r="D208" s="1"/>
  <c r="D209" s="1"/>
  <c r="D210" s="1"/>
  <c r="D211" s="1"/>
  <c r="D212" s="1"/>
  <c r="D213" s="1"/>
  <c r="D214" s="1"/>
  <c r="F24" i="5"/>
  <c r="D179"/>
  <c r="D168"/>
  <c r="D169" s="1"/>
  <c r="D170" s="1"/>
  <c r="D171" s="1"/>
  <c r="D172" s="1"/>
  <c r="D173" s="1"/>
  <c r="D174" s="1"/>
  <c r="D175" s="1"/>
  <c r="D176" s="1"/>
  <c r="D177" s="1"/>
  <c r="D178" s="1"/>
  <c r="J15"/>
  <c r="D156" i="6"/>
  <c r="D157" s="1"/>
  <c r="D158" s="1"/>
  <c r="D159" s="1"/>
  <c r="D160" s="1"/>
  <c r="D161" s="1"/>
  <c r="D162" s="1"/>
  <c r="D163" s="1"/>
  <c r="D164" s="1"/>
  <c r="D165" s="1"/>
  <c r="D166" s="1"/>
  <c r="D167"/>
  <c r="E144"/>
  <c r="E145" s="1"/>
  <c r="E146" s="1"/>
  <c r="E147" s="1"/>
  <c r="E148" s="1"/>
  <c r="E149" s="1"/>
  <c r="E150" s="1"/>
  <c r="E151" s="1"/>
  <c r="E152" s="1"/>
  <c r="E153" s="1"/>
  <c r="E154" s="1"/>
  <c r="E155"/>
  <c r="E132"/>
  <c r="E133" s="1"/>
  <c r="E134" s="1"/>
  <c r="E135" s="1"/>
  <c r="E136" s="1"/>
  <c r="E137" s="1"/>
  <c r="E138" s="1"/>
  <c r="E139" s="1"/>
  <c r="E140" s="1"/>
  <c r="E141" s="1"/>
  <c r="E142" s="1"/>
  <c r="D167" i="11"/>
  <c r="D156"/>
  <c r="D157" s="1"/>
  <c r="D158" s="1"/>
  <c r="D159" s="1"/>
  <c r="D160" s="1"/>
  <c r="D161" s="1"/>
  <c r="D162" s="1"/>
  <c r="D163" s="1"/>
  <c r="D164" s="1"/>
  <c r="D165" s="1"/>
  <c r="D166" s="1"/>
  <c r="F23"/>
  <c r="E131"/>
  <c r="E120"/>
  <c r="E121" s="1"/>
  <c r="E122" s="1"/>
  <c r="E123" s="1"/>
  <c r="E124" s="1"/>
  <c r="E125" s="1"/>
  <c r="E126" s="1"/>
  <c r="E127" s="1"/>
  <c r="E128" s="1"/>
  <c r="E129" s="1"/>
  <c r="E130" s="1"/>
  <c r="G16"/>
  <c r="E120" i="10"/>
  <c r="E121" s="1"/>
  <c r="E122" s="1"/>
  <c r="E123" s="1"/>
  <c r="E124" s="1"/>
  <c r="E125" s="1"/>
  <c r="E126" s="1"/>
  <c r="E127" s="1"/>
  <c r="E128" s="1"/>
  <c r="E129" s="1"/>
  <c r="E130" s="1"/>
  <c r="E131"/>
  <c r="F28"/>
  <c r="J17"/>
  <c r="D155"/>
  <c r="D144"/>
  <c r="D145" s="1"/>
  <c r="D146" s="1"/>
  <c r="D147" s="1"/>
  <c r="D148" s="1"/>
  <c r="D149" s="1"/>
  <c r="D150" s="1"/>
  <c r="D151" s="1"/>
  <c r="D152" s="1"/>
  <c r="D153" s="1"/>
  <c r="D154" s="1"/>
  <c r="H17" i="9"/>
  <c r="G17" s="1"/>
  <c r="E131"/>
  <c r="E120"/>
  <c r="E121" s="1"/>
  <c r="E122" s="1"/>
  <c r="E123" s="1"/>
  <c r="E124" s="1"/>
  <c r="E125" s="1"/>
  <c r="E126" s="1"/>
  <c r="E127" s="1"/>
  <c r="E128" s="1"/>
  <c r="E129" s="1"/>
  <c r="E130" s="1"/>
  <c r="D156"/>
  <c r="D157" s="1"/>
  <c r="D158" s="1"/>
  <c r="D159" s="1"/>
  <c r="D160" s="1"/>
  <c r="D161" s="1"/>
  <c r="D162" s="1"/>
  <c r="D163" s="1"/>
  <c r="D164" s="1"/>
  <c r="D165" s="1"/>
  <c r="D166" s="1"/>
  <c r="D167"/>
  <c r="D179" s="1"/>
  <c r="F23"/>
  <c r="H16" i="8"/>
  <c r="G16" s="1"/>
  <c r="E120"/>
  <c r="E121" s="1"/>
  <c r="E122" s="1"/>
  <c r="E123" s="1"/>
  <c r="E124" s="1"/>
  <c r="E125" s="1"/>
  <c r="E126" s="1"/>
  <c r="E127" s="1"/>
  <c r="E128" s="1"/>
  <c r="E129" s="1"/>
  <c r="E130" s="1"/>
  <c r="E131"/>
  <c r="F22"/>
  <c r="H17" i="7"/>
  <c r="G17" s="1"/>
  <c r="I17" s="1"/>
  <c r="D156"/>
  <c r="D157" s="1"/>
  <c r="D158" s="1"/>
  <c r="D159" s="1"/>
  <c r="D160" s="1"/>
  <c r="D161" s="1"/>
  <c r="D162" s="1"/>
  <c r="D163" s="1"/>
  <c r="D164" s="1"/>
  <c r="D165" s="1"/>
  <c r="D166" s="1"/>
  <c r="E120"/>
  <c r="E121" s="1"/>
  <c r="E122" s="1"/>
  <c r="E123" s="1"/>
  <c r="E124" s="1"/>
  <c r="E125" s="1"/>
  <c r="E126" s="1"/>
  <c r="E127" s="1"/>
  <c r="E128" s="1"/>
  <c r="E129" s="1"/>
  <c r="E130" s="1"/>
  <c r="E131"/>
  <c r="E120" i="5"/>
  <c r="E121" s="1"/>
  <c r="E122" s="1"/>
  <c r="E123" s="1"/>
  <c r="E124" s="1"/>
  <c r="E125" s="1"/>
  <c r="E126" s="1"/>
  <c r="E127" s="1"/>
  <c r="E128" s="1"/>
  <c r="E129" s="1"/>
  <c r="E130" s="1"/>
  <c r="E131"/>
  <c r="E155" i="4"/>
  <c r="E167" s="1"/>
  <c r="E144"/>
  <c r="E145" s="1"/>
  <c r="E146" s="1"/>
  <c r="E147" s="1"/>
  <c r="E148" s="1"/>
  <c r="E149" s="1"/>
  <c r="E150" s="1"/>
  <c r="E151" s="1"/>
  <c r="E152" s="1"/>
  <c r="E153" s="1"/>
  <c r="E154" s="1"/>
  <c r="E132" i="3"/>
  <c r="E143"/>
  <c r="E132" i="2"/>
  <c r="E133" s="1"/>
  <c r="E134" s="1"/>
  <c r="E135" s="1"/>
  <c r="E136" s="1"/>
  <c r="E137" s="1"/>
  <c r="E138" s="1"/>
  <c r="E139" s="1"/>
  <c r="E140" s="1"/>
  <c r="E141" s="1"/>
  <c r="E142" s="1"/>
  <c r="E143"/>
  <c r="F26"/>
  <c r="F27" i="4"/>
  <c r="J16"/>
  <c r="F24" i="3"/>
  <c r="F24" i="6" s="1"/>
  <c r="J16" i="3"/>
  <c r="G17" i="2"/>
  <c r="D312" i="8" l="1"/>
  <c r="D313" s="1"/>
  <c r="D314" s="1"/>
  <c r="D315" s="1"/>
  <c r="D316" s="1"/>
  <c r="D317" s="1"/>
  <c r="D318" s="1"/>
  <c r="D319" s="1"/>
  <c r="D320" s="1"/>
  <c r="D321" s="1"/>
  <c r="D322" s="1"/>
  <c r="D323"/>
  <c r="F25" i="7"/>
  <c r="E133" i="3"/>
  <c r="E134" s="1"/>
  <c r="E135" s="1"/>
  <c r="E136" s="1"/>
  <c r="E137" s="1"/>
  <c r="E138" s="1"/>
  <c r="E139" s="1"/>
  <c r="E140" s="1"/>
  <c r="E141" s="1"/>
  <c r="E142" s="1"/>
  <c r="D180" i="9"/>
  <c r="D181" s="1"/>
  <c r="D182" s="1"/>
  <c r="D183" s="1"/>
  <c r="D184" s="1"/>
  <c r="D185" s="1"/>
  <c r="D186" s="1"/>
  <c r="D187" s="1"/>
  <c r="D188" s="1"/>
  <c r="D189" s="1"/>
  <c r="D190" s="1"/>
  <c r="D191"/>
  <c r="D180" i="7"/>
  <c r="D181" s="1"/>
  <c r="D182" s="1"/>
  <c r="D183" s="1"/>
  <c r="D184" s="1"/>
  <c r="D185" s="1"/>
  <c r="D186" s="1"/>
  <c r="D187" s="1"/>
  <c r="D188" s="1"/>
  <c r="D189" s="1"/>
  <c r="D190" s="1"/>
  <c r="D191"/>
  <c r="D192" s="1"/>
  <c r="D193" s="1"/>
  <c r="D194" s="1"/>
  <c r="D195" s="1"/>
  <c r="D196" s="1"/>
  <c r="D197" s="1"/>
  <c r="D198" s="1"/>
  <c r="D199" s="1"/>
  <c r="D200" s="1"/>
  <c r="D201" s="1"/>
  <c r="D202" s="1"/>
  <c r="D239" i="2"/>
  <c r="D228"/>
  <c r="D229" s="1"/>
  <c r="D230" s="1"/>
  <c r="D231" s="1"/>
  <c r="D232" s="1"/>
  <c r="D233" s="1"/>
  <c r="D234" s="1"/>
  <c r="D235" s="1"/>
  <c r="D236" s="1"/>
  <c r="D237" s="1"/>
  <c r="D238" s="1"/>
  <c r="D239" i="3"/>
  <c r="D228"/>
  <c r="D229" s="1"/>
  <c r="D230" s="1"/>
  <c r="D231" s="1"/>
  <c r="D232" s="1"/>
  <c r="D233" s="1"/>
  <c r="D234" s="1"/>
  <c r="D235" s="1"/>
  <c r="D236" s="1"/>
  <c r="D237" s="1"/>
  <c r="D238" s="1"/>
  <c r="E179" i="4"/>
  <c r="E168"/>
  <c r="E169" s="1"/>
  <c r="E170" s="1"/>
  <c r="E171" s="1"/>
  <c r="E172" s="1"/>
  <c r="E173" s="1"/>
  <c r="E174" s="1"/>
  <c r="E175" s="1"/>
  <c r="E176" s="1"/>
  <c r="E177" s="1"/>
  <c r="E178" s="1"/>
  <c r="D216"/>
  <c r="D217" s="1"/>
  <c r="D218" s="1"/>
  <c r="D219" s="1"/>
  <c r="D220" s="1"/>
  <c r="D221" s="1"/>
  <c r="D222" s="1"/>
  <c r="D223" s="1"/>
  <c r="D224" s="1"/>
  <c r="D225" s="1"/>
  <c r="D226" s="1"/>
  <c r="D227"/>
  <c r="F25" i="5"/>
  <c r="H16"/>
  <c r="D180"/>
  <c r="D181" s="1"/>
  <c r="D182" s="1"/>
  <c r="D183" s="1"/>
  <c r="D184" s="1"/>
  <c r="D185" s="1"/>
  <c r="D186" s="1"/>
  <c r="D187" s="1"/>
  <c r="D188" s="1"/>
  <c r="D189" s="1"/>
  <c r="D190" s="1"/>
  <c r="D191"/>
  <c r="D168" i="6"/>
  <c r="D169" s="1"/>
  <c r="D170" s="1"/>
  <c r="D171" s="1"/>
  <c r="D172" s="1"/>
  <c r="D173" s="1"/>
  <c r="D174" s="1"/>
  <c r="D175" s="1"/>
  <c r="D176" s="1"/>
  <c r="D177" s="1"/>
  <c r="D178" s="1"/>
  <c r="D179"/>
  <c r="E167"/>
  <c r="E156"/>
  <c r="E157" s="1"/>
  <c r="E158" s="1"/>
  <c r="E159" s="1"/>
  <c r="E160" s="1"/>
  <c r="E161" s="1"/>
  <c r="E162" s="1"/>
  <c r="E163" s="1"/>
  <c r="E164" s="1"/>
  <c r="E165" s="1"/>
  <c r="E166" s="1"/>
  <c r="I16" i="11"/>
  <c r="F24"/>
  <c r="D179"/>
  <c r="D168"/>
  <c r="D169" s="1"/>
  <c r="D170" s="1"/>
  <c r="D171" s="1"/>
  <c r="D172" s="1"/>
  <c r="D173" s="1"/>
  <c r="D174" s="1"/>
  <c r="D175" s="1"/>
  <c r="D176" s="1"/>
  <c r="D177" s="1"/>
  <c r="D178" s="1"/>
  <c r="E143"/>
  <c r="E132"/>
  <c r="E133" s="1"/>
  <c r="E134" s="1"/>
  <c r="E135" s="1"/>
  <c r="E136" s="1"/>
  <c r="E137" s="1"/>
  <c r="E138" s="1"/>
  <c r="E139" s="1"/>
  <c r="E140" s="1"/>
  <c r="E141" s="1"/>
  <c r="E142" s="1"/>
  <c r="H18" i="10"/>
  <c r="G18" s="1"/>
  <c r="I18" s="1"/>
  <c r="D167"/>
  <c r="D179" s="1"/>
  <c r="D156"/>
  <c r="D157" s="1"/>
  <c r="D158" s="1"/>
  <c r="D159" s="1"/>
  <c r="D160" s="1"/>
  <c r="D161" s="1"/>
  <c r="D162" s="1"/>
  <c r="D163" s="1"/>
  <c r="D164" s="1"/>
  <c r="D165" s="1"/>
  <c r="D166" s="1"/>
  <c r="F29"/>
  <c r="E143"/>
  <c r="E132"/>
  <c r="E133" s="1"/>
  <c r="E134" s="1"/>
  <c r="E135" s="1"/>
  <c r="E136" s="1"/>
  <c r="E137" s="1"/>
  <c r="E138" s="1"/>
  <c r="E139" s="1"/>
  <c r="E140" s="1"/>
  <c r="E141" s="1"/>
  <c r="E142" s="1"/>
  <c r="D168" i="9"/>
  <c r="D169" s="1"/>
  <c r="D170" s="1"/>
  <c r="D171" s="1"/>
  <c r="D172" s="1"/>
  <c r="D173" s="1"/>
  <c r="D174" s="1"/>
  <c r="D175" s="1"/>
  <c r="D176" s="1"/>
  <c r="D177" s="1"/>
  <c r="D178" s="1"/>
  <c r="I17"/>
  <c r="F24"/>
  <c r="E143"/>
  <c r="E132"/>
  <c r="E133" s="1"/>
  <c r="E134" s="1"/>
  <c r="E135" s="1"/>
  <c r="E136" s="1"/>
  <c r="E137" s="1"/>
  <c r="E138" s="1"/>
  <c r="E139" s="1"/>
  <c r="E140" s="1"/>
  <c r="E141" s="1"/>
  <c r="E142" s="1"/>
  <c r="E143" i="8"/>
  <c r="E132"/>
  <c r="E133" s="1"/>
  <c r="E134" s="1"/>
  <c r="E135" s="1"/>
  <c r="E136" s="1"/>
  <c r="E137" s="1"/>
  <c r="E138" s="1"/>
  <c r="E139" s="1"/>
  <c r="E140" s="1"/>
  <c r="E141" s="1"/>
  <c r="E142" s="1"/>
  <c r="I16"/>
  <c r="F23"/>
  <c r="J17" i="7"/>
  <c r="E143"/>
  <c r="E132"/>
  <c r="E133" s="1"/>
  <c r="E134" s="1"/>
  <c r="E135" s="1"/>
  <c r="E136" s="1"/>
  <c r="E137" s="1"/>
  <c r="E138" s="1"/>
  <c r="E139" s="1"/>
  <c r="E140" s="1"/>
  <c r="E141" s="1"/>
  <c r="E142" s="1"/>
  <c r="F26"/>
  <c r="D203"/>
  <c r="E143" i="5"/>
  <c r="E155" s="1"/>
  <c r="E132"/>
  <c r="E133" s="1"/>
  <c r="E134" s="1"/>
  <c r="E135" s="1"/>
  <c r="E136" s="1"/>
  <c r="E137" s="1"/>
  <c r="E138" s="1"/>
  <c r="E139" s="1"/>
  <c r="E140" s="1"/>
  <c r="E141" s="1"/>
  <c r="E142" s="1"/>
  <c r="E156" i="4"/>
  <c r="E157" s="1"/>
  <c r="E158" s="1"/>
  <c r="E159" s="1"/>
  <c r="E160" s="1"/>
  <c r="E161" s="1"/>
  <c r="E162" s="1"/>
  <c r="E163" s="1"/>
  <c r="E164" s="1"/>
  <c r="E165" s="1"/>
  <c r="E166" s="1"/>
  <c r="E155" i="3"/>
  <c r="E144"/>
  <c r="E145" s="1"/>
  <c r="E146" s="1"/>
  <c r="E147" s="1"/>
  <c r="E148" s="1"/>
  <c r="E149" s="1"/>
  <c r="E150" s="1"/>
  <c r="E151" s="1"/>
  <c r="E152" s="1"/>
  <c r="E153" s="1"/>
  <c r="E154" s="1"/>
  <c r="E155" i="2"/>
  <c r="E167" s="1"/>
  <c r="E179" s="1"/>
  <c r="E144"/>
  <c r="E145" s="1"/>
  <c r="E146" s="1"/>
  <c r="E147" s="1"/>
  <c r="E148" s="1"/>
  <c r="E149" s="1"/>
  <c r="E150" s="1"/>
  <c r="E151" s="1"/>
  <c r="E152" s="1"/>
  <c r="E153" s="1"/>
  <c r="E154" s="1"/>
  <c r="H17" i="4"/>
  <c r="I17" i="2"/>
  <c r="H17" i="3"/>
  <c r="F25"/>
  <c r="F25" i="6" s="1"/>
  <c r="F28" i="4"/>
  <c r="F27" i="2"/>
  <c r="J18" i="10" l="1"/>
  <c r="H19" s="1"/>
  <c r="G19" s="1"/>
  <c r="I19" s="1"/>
  <c r="J19" s="1"/>
  <c r="D324" i="8"/>
  <c r="D325" s="1"/>
  <c r="D326" s="1"/>
  <c r="D327" s="1"/>
  <c r="D328" s="1"/>
  <c r="D329" s="1"/>
  <c r="D330" s="1"/>
  <c r="D331" s="1"/>
  <c r="D332" s="1"/>
  <c r="D333" s="1"/>
  <c r="D334" s="1"/>
  <c r="D335"/>
  <c r="D228" i="4"/>
  <c r="D229" s="1"/>
  <c r="D230" s="1"/>
  <c r="D231" s="1"/>
  <c r="D232" s="1"/>
  <c r="D233" s="1"/>
  <c r="D234" s="1"/>
  <c r="D235" s="1"/>
  <c r="D236" s="1"/>
  <c r="D237" s="1"/>
  <c r="D238" s="1"/>
  <c r="D239"/>
  <c r="D191" i="10"/>
  <c r="D180"/>
  <c r="D181" s="1"/>
  <c r="D182" s="1"/>
  <c r="D183" s="1"/>
  <c r="D184" s="1"/>
  <c r="D185" s="1"/>
  <c r="D186" s="1"/>
  <c r="D187" s="1"/>
  <c r="D188" s="1"/>
  <c r="D189" s="1"/>
  <c r="D190" s="1"/>
  <c r="D240" i="3"/>
  <c r="D241" s="1"/>
  <c r="D242" s="1"/>
  <c r="D243" s="1"/>
  <c r="D244" s="1"/>
  <c r="D245" s="1"/>
  <c r="D246" s="1"/>
  <c r="D247" s="1"/>
  <c r="D248" s="1"/>
  <c r="D249" s="1"/>
  <c r="D250" s="1"/>
  <c r="D251"/>
  <c r="D240" i="2"/>
  <c r="D241" s="1"/>
  <c r="D242" s="1"/>
  <c r="D243" s="1"/>
  <c r="D244" s="1"/>
  <c r="D245" s="1"/>
  <c r="D246" s="1"/>
  <c r="D247" s="1"/>
  <c r="D248" s="1"/>
  <c r="D249" s="1"/>
  <c r="D250" s="1"/>
  <c r="D251"/>
  <c r="E180"/>
  <c r="E181" s="1"/>
  <c r="E182" s="1"/>
  <c r="E183" s="1"/>
  <c r="E184" s="1"/>
  <c r="E185" s="1"/>
  <c r="E186" s="1"/>
  <c r="E187" s="1"/>
  <c r="E188" s="1"/>
  <c r="E189" s="1"/>
  <c r="E190" s="1"/>
  <c r="E191"/>
  <c r="E180" i="4"/>
  <c r="E181" s="1"/>
  <c r="E182" s="1"/>
  <c r="E183" s="1"/>
  <c r="E184" s="1"/>
  <c r="E185" s="1"/>
  <c r="E186" s="1"/>
  <c r="E187" s="1"/>
  <c r="E188" s="1"/>
  <c r="E189" s="1"/>
  <c r="E190" s="1"/>
  <c r="E191"/>
  <c r="F26" i="5"/>
  <c r="G16"/>
  <c r="E156"/>
  <c r="E157" s="1"/>
  <c r="E158" s="1"/>
  <c r="E159" s="1"/>
  <c r="E160" s="1"/>
  <c r="E161" s="1"/>
  <c r="E162" s="1"/>
  <c r="E163" s="1"/>
  <c r="E164" s="1"/>
  <c r="E165" s="1"/>
  <c r="E166" s="1"/>
  <c r="E167"/>
  <c r="D192"/>
  <c r="D193" s="1"/>
  <c r="D194" s="1"/>
  <c r="D195" s="1"/>
  <c r="D196" s="1"/>
  <c r="D197" s="1"/>
  <c r="D198" s="1"/>
  <c r="D199" s="1"/>
  <c r="D200" s="1"/>
  <c r="D201" s="1"/>
  <c r="D202" s="1"/>
  <c r="D203"/>
  <c r="D191" i="6"/>
  <c r="D180"/>
  <c r="D181" s="1"/>
  <c r="D182" s="1"/>
  <c r="D183" s="1"/>
  <c r="D184" s="1"/>
  <c r="D185" s="1"/>
  <c r="D186" s="1"/>
  <c r="D187" s="1"/>
  <c r="D188" s="1"/>
  <c r="D189" s="1"/>
  <c r="D190" s="1"/>
  <c r="E168"/>
  <c r="E169" s="1"/>
  <c r="E170" s="1"/>
  <c r="E171" s="1"/>
  <c r="E172" s="1"/>
  <c r="E173" s="1"/>
  <c r="E174" s="1"/>
  <c r="E175" s="1"/>
  <c r="E176" s="1"/>
  <c r="E177" s="1"/>
  <c r="E178" s="1"/>
  <c r="E179"/>
  <c r="E144" i="11"/>
  <c r="E145" s="1"/>
  <c r="E146" s="1"/>
  <c r="E147" s="1"/>
  <c r="E148" s="1"/>
  <c r="E149" s="1"/>
  <c r="E150" s="1"/>
  <c r="E151" s="1"/>
  <c r="E152" s="1"/>
  <c r="E153" s="1"/>
  <c r="E154" s="1"/>
  <c r="E155"/>
  <c r="D191"/>
  <c r="D180"/>
  <c r="D181" s="1"/>
  <c r="D182" s="1"/>
  <c r="D183" s="1"/>
  <c r="D184" s="1"/>
  <c r="D185" s="1"/>
  <c r="D186" s="1"/>
  <c r="D187" s="1"/>
  <c r="D188" s="1"/>
  <c r="D189" s="1"/>
  <c r="D190" s="1"/>
  <c r="J16"/>
  <c r="F25"/>
  <c r="F30" i="10"/>
  <c r="E144"/>
  <c r="E145" s="1"/>
  <c r="E146" s="1"/>
  <c r="E147" s="1"/>
  <c r="E148" s="1"/>
  <c r="E149" s="1"/>
  <c r="E150" s="1"/>
  <c r="E151" s="1"/>
  <c r="E152" s="1"/>
  <c r="E153" s="1"/>
  <c r="E154" s="1"/>
  <c r="E155"/>
  <c r="D168"/>
  <c r="D169" s="1"/>
  <c r="D170" s="1"/>
  <c r="D171" s="1"/>
  <c r="D172" s="1"/>
  <c r="D173" s="1"/>
  <c r="D174" s="1"/>
  <c r="D175" s="1"/>
  <c r="D176" s="1"/>
  <c r="D177" s="1"/>
  <c r="D178" s="1"/>
  <c r="E155" i="9"/>
  <c r="E144"/>
  <c r="E145" s="1"/>
  <c r="E146" s="1"/>
  <c r="E147" s="1"/>
  <c r="E148" s="1"/>
  <c r="E149" s="1"/>
  <c r="E150" s="1"/>
  <c r="E151" s="1"/>
  <c r="E152" s="1"/>
  <c r="E153" s="1"/>
  <c r="E154" s="1"/>
  <c r="J17"/>
  <c r="D203"/>
  <c r="D192"/>
  <c r="D193" s="1"/>
  <c r="D194" s="1"/>
  <c r="D195" s="1"/>
  <c r="D196" s="1"/>
  <c r="D197" s="1"/>
  <c r="D198" s="1"/>
  <c r="D199" s="1"/>
  <c r="D200" s="1"/>
  <c r="D201" s="1"/>
  <c r="D202" s="1"/>
  <c r="F25"/>
  <c r="J16" i="8"/>
  <c r="E144"/>
  <c r="E145" s="1"/>
  <c r="E146" s="1"/>
  <c r="E147" s="1"/>
  <c r="E148" s="1"/>
  <c r="E149" s="1"/>
  <c r="E150" s="1"/>
  <c r="E151" s="1"/>
  <c r="E152" s="1"/>
  <c r="E153" s="1"/>
  <c r="E154" s="1"/>
  <c r="E155"/>
  <c r="E167" s="1"/>
  <c r="F24"/>
  <c r="D215" i="7"/>
  <c r="D204"/>
  <c r="D205" s="1"/>
  <c r="D206" s="1"/>
  <c r="D207" s="1"/>
  <c r="D208" s="1"/>
  <c r="D209" s="1"/>
  <c r="D210" s="1"/>
  <c r="D211" s="1"/>
  <c r="D212" s="1"/>
  <c r="D213" s="1"/>
  <c r="D214" s="1"/>
  <c r="E144"/>
  <c r="E145" s="1"/>
  <c r="E146" s="1"/>
  <c r="E147" s="1"/>
  <c r="E148" s="1"/>
  <c r="E149" s="1"/>
  <c r="E150" s="1"/>
  <c r="E151" s="1"/>
  <c r="E152" s="1"/>
  <c r="E153" s="1"/>
  <c r="E154" s="1"/>
  <c r="E155"/>
  <c r="E167" s="1"/>
  <c r="F27"/>
  <c r="H18"/>
  <c r="G18" s="1"/>
  <c r="I18" s="1"/>
  <c r="J18" s="1"/>
  <c r="E144" i="5"/>
  <c r="E145" s="1"/>
  <c r="E146" s="1"/>
  <c r="E147" s="1"/>
  <c r="E148" s="1"/>
  <c r="E149" s="1"/>
  <c r="E150" s="1"/>
  <c r="E151" s="1"/>
  <c r="E152" s="1"/>
  <c r="E153" s="1"/>
  <c r="E154" s="1"/>
  <c r="E156" i="3"/>
  <c r="E157" s="1"/>
  <c r="E158" s="1"/>
  <c r="E159" s="1"/>
  <c r="E160" s="1"/>
  <c r="E161" s="1"/>
  <c r="E162" s="1"/>
  <c r="E163" s="1"/>
  <c r="E164" s="1"/>
  <c r="E165" s="1"/>
  <c r="E166" s="1"/>
  <c r="E167"/>
  <c r="E179" s="1"/>
  <c r="E168" i="2"/>
  <c r="E169" s="1"/>
  <c r="E170" s="1"/>
  <c r="E171" s="1"/>
  <c r="E172" s="1"/>
  <c r="E173" s="1"/>
  <c r="E174" s="1"/>
  <c r="E175" s="1"/>
  <c r="E176" s="1"/>
  <c r="E177" s="1"/>
  <c r="E178" s="1"/>
  <c r="E156"/>
  <c r="E157" s="1"/>
  <c r="E158" s="1"/>
  <c r="E159" s="1"/>
  <c r="E160" s="1"/>
  <c r="E161" s="1"/>
  <c r="E162" s="1"/>
  <c r="E163" s="1"/>
  <c r="E164" s="1"/>
  <c r="E165" s="1"/>
  <c r="E166" s="1"/>
  <c r="F28"/>
  <c r="F26" i="3"/>
  <c r="F26" i="6" s="1"/>
  <c r="F29" i="4"/>
  <c r="J17" i="2"/>
  <c r="G17" i="4"/>
  <c r="G17" i="3"/>
  <c r="D192" i="11" l="1"/>
  <c r="D193" s="1"/>
  <c r="D194" s="1"/>
  <c r="D195" s="1"/>
  <c r="D196" s="1"/>
  <c r="D197" s="1"/>
  <c r="D198" s="1"/>
  <c r="D199" s="1"/>
  <c r="D200" s="1"/>
  <c r="D201" s="1"/>
  <c r="D202" s="1"/>
  <c r="D203"/>
  <c r="D204" i="9"/>
  <c r="D205" s="1"/>
  <c r="D206" s="1"/>
  <c r="D207" s="1"/>
  <c r="D208" s="1"/>
  <c r="D209" s="1"/>
  <c r="D210" s="1"/>
  <c r="D211" s="1"/>
  <c r="D212" s="1"/>
  <c r="D213" s="1"/>
  <c r="D214" s="1"/>
  <c r="D215"/>
  <c r="D336" i="8"/>
  <c r="D337" s="1"/>
  <c r="D338" s="1"/>
  <c r="D339" s="1"/>
  <c r="D340" s="1"/>
  <c r="D341" s="1"/>
  <c r="D342" s="1"/>
  <c r="D343" s="1"/>
  <c r="D344" s="1"/>
  <c r="D345" s="1"/>
  <c r="D346" s="1"/>
  <c r="D347"/>
  <c r="D216" i="7"/>
  <c r="D217" s="1"/>
  <c r="D218" s="1"/>
  <c r="D219" s="1"/>
  <c r="D220" s="1"/>
  <c r="D221" s="1"/>
  <c r="D222" s="1"/>
  <c r="D223" s="1"/>
  <c r="D224" s="1"/>
  <c r="D225" s="1"/>
  <c r="D226" s="1"/>
  <c r="D227"/>
  <c r="D251" i="4"/>
  <c r="D240"/>
  <c r="D241" s="1"/>
  <c r="D242" s="1"/>
  <c r="D243" s="1"/>
  <c r="D244" s="1"/>
  <c r="D245" s="1"/>
  <c r="D246" s="1"/>
  <c r="D247" s="1"/>
  <c r="D248" s="1"/>
  <c r="D249" s="1"/>
  <c r="D250" s="1"/>
  <c r="D252" i="2"/>
  <c r="D253" s="1"/>
  <c r="D254" s="1"/>
  <c r="D255" s="1"/>
  <c r="D256" s="1"/>
  <c r="D257" s="1"/>
  <c r="D258" s="1"/>
  <c r="D259" s="1"/>
  <c r="D260" s="1"/>
  <c r="D261" s="1"/>
  <c r="D262" s="1"/>
  <c r="D263"/>
  <c r="D252" i="3"/>
  <c r="D253" s="1"/>
  <c r="D254" s="1"/>
  <c r="D255" s="1"/>
  <c r="D256" s="1"/>
  <c r="D257" s="1"/>
  <c r="D258" s="1"/>
  <c r="D259" s="1"/>
  <c r="D260" s="1"/>
  <c r="D261" s="1"/>
  <c r="D262" s="1"/>
  <c r="D263"/>
  <c r="E168" i="7"/>
  <c r="E169" s="1"/>
  <c r="E170" s="1"/>
  <c r="E171" s="1"/>
  <c r="E172" s="1"/>
  <c r="E173" s="1"/>
  <c r="E174" s="1"/>
  <c r="E175" s="1"/>
  <c r="E176" s="1"/>
  <c r="E177" s="1"/>
  <c r="E178" s="1"/>
  <c r="E179"/>
  <c r="E180" i="3"/>
  <c r="E181" s="1"/>
  <c r="E182" s="1"/>
  <c r="E183" s="1"/>
  <c r="E184" s="1"/>
  <c r="E185" s="1"/>
  <c r="E186" s="1"/>
  <c r="E187" s="1"/>
  <c r="E188" s="1"/>
  <c r="E189" s="1"/>
  <c r="E190" s="1"/>
  <c r="E191"/>
  <c r="E168" i="8"/>
  <c r="E169" s="1"/>
  <c r="E170" s="1"/>
  <c r="E171" s="1"/>
  <c r="E172" s="1"/>
  <c r="E173" s="1"/>
  <c r="E174" s="1"/>
  <c r="E175" s="1"/>
  <c r="E176" s="1"/>
  <c r="E177" s="1"/>
  <c r="E178" s="1"/>
  <c r="E179"/>
  <c r="E203" i="2"/>
  <c r="E192"/>
  <c r="E193" s="1"/>
  <c r="E194" s="1"/>
  <c r="E195" s="1"/>
  <c r="E196" s="1"/>
  <c r="E197" s="1"/>
  <c r="E198" s="1"/>
  <c r="E199" s="1"/>
  <c r="E200" s="1"/>
  <c r="E201" s="1"/>
  <c r="E202" s="1"/>
  <c r="E192" i="4"/>
  <c r="E193" s="1"/>
  <c r="E194" s="1"/>
  <c r="E195" s="1"/>
  <c r="E196" s="1"/>
  <c r="E197" s="1"/>
  <c r="E198" s="1"/>
  <c r="E199" s="1"/>
  <c r="E200" s="1"/>
  <c r="E201" s="1"/>
  <c r="E202" s="1"/>
  <c r="E203"/>
  <c r="F27" i="5"/>
  <c r="I16"/>
  <c r="D215"/>
  <c r="D204"/>
  <c r="D205" s="1"/>
  <c r="D206" s="1"/>
  <c r="D207" s="1"/>
  <c r="D208" s="1"/>
  <c r="D209" s="1"/>
  <c r="D210" s="1"/>
  <c r="D211" s="1"/>
  <c r="D212" s="1"/>
  <c r="D213" s="1"/>
  <c r="D214" s="1"/>
  <c r="E179"/>
  <c r="E168"/>
  <c r="E169" s="1"/>
  <c r="E170" s="1"/>
  <c r="E171" s="1"/>
  <c r="E172" s="1"/>
  <c r="E173" s="1"/>
  <c r="E174" s="1"/>
  <c r="E175" s="1"/>
  <c r="E176" s="1"/>
  <c r="E177" s="1"/>
  <c r="E178" s="1"/>
  <c r="D203" i="6"/>
  <c r="D192"/>
  <c r="D193" s="1"/>
  <c r="D194" s="1"/>
  <c r="D195" s="1"/>
  <c r="D196" s="1"/>
  <c r="D197" s="1"/>
  <c r="D198" s="1"/>
  <c r="D199" s="1"/>
  <c r="D200" s="1"/>
  <c r="D201" s="1"/>
  <c r="D202" s="1"/>
  <c r="E191"/>
  <c r="E180"/>
  <c r="E181" s="1"/>
  <c r="E182" s="1"/>
  <c r="E183" s="1"/>
  <c r="E184" s="1"/>
  <c r="E185" s="1"/>
  <c r="E186" s="1"/>
  <c r="E187" s="1"/>
  <c r="E188" s="1"/>
  <c r="E189" s="1"/>
  <c r="E190" s="1"/>
  <c r="F26" i="11"/>
  <c r="H17"/>
  <c r="G17" s="1"/>
  <c r="I17" s="1"/>
  <c r="E156"/>
  <c r="E157" s="1"/>
  <c r="E158" s="1"/>
  <c r="E159" s="1"/>
  <c r="E160" s="1"/>
  <c r="E161" s="1"/>
  <c r="E162" s="1"/>
  <c r="E163" s="1"/>
  <c r="E164" s="1"/>
  <c r="E165" s="1"/>
  <c r="E166" s="1"/>
  <c r="E167"/>
  <c r="H20" i="10"/>
  <c r="G20" s="1"/>
  <c r="I20" s="1"/>
  <c r="J20" s="1"/>
  <c r="E156"/>
  <c r="E157" s="1"/>
  <c r="E158" s="1"/>
  <c r="E159" s="1"/>
  <c r="E160" s="1"/>
  <c r="E161" s="1"/>
  <c r="E162" s="1"/>
  <c r="E163" s="1"/>
  <c r="E164" s="1"/>
  <c r="E165" s="1"/>
  <c r="E166" s="1"/>
  <c r="E167"/>
  <c r="E179" s="1"/>
  <c r="D203"/>
  <c r="D192"/>
  <c r="D193" s="1"/>
  <c r="D194" s="1"/>
  <c r="D195" s="1"/>
  <c r="D196" s="1"/>
  <c r="D197" s="1"/>
  <c r="D198" s="1"/>
  <c r="D199" s="1"/>
  <c r="D200" s="1"/>
  <c r="D201" s="1"/>
  <c r="D202" s="1"/>
  <c r="F31"/>
  <c r="E167" i="9"/>
  <c r="E179" s="1"/>
  <c r="E156"/>
  <c r="E157" s="1"/>
  <c r="E158" s="1"/>
  <c r="E159" s="1"/>
  <c r="E160" s="1"/>
  <c r="E161" s="1"/>
  <c r="E162" s="1"/>
  <c r="E163" s="1"/>
  <c r="E164" s="1"/>
  <c r="E165" s="1"/>
  <c r="E166" s="1"/>
  <c r="F26"/>
  <c r="H18"/>
  <c r="G18" s="1"/>
  <c r="I18" s="1"/>
  <c r="J18" s="1"/>
  <c r="E156" i="8"/>
  <c r="E157" s="1"/>
  <c r="E158" s="1"/>
  <c r="E159" s="1"/>
  <c r="E160" s="1"/>
  <c r="E161" s="1"/>
  <c r="E162" s="1"/>
  <c r="E163" s="1"/>
  <c r="E164" s="1"/>
  <c r="E165" s="1"/>
  <c r="E166" s="1"/>
  <c r="H17"/>
  <c r="F25"/>
  <c r="H19" i="7"/>
  <c r="G19" s="1"/>
  <c r="I19" s="1"/>
  <c r="J19" s="1"/>
  <c r="F28"/>
  <c r="E156"/>
  <c r="E157" s="1"/>
  <c r="E158" s="1"/>
  <c r="E159" s="1"/>
  <c r="E160" s="1"/>
  <c r="E161" s="1"/>
  <c r="E162" s="1"/>
  <c r="E163" s="1"/>
  <c r="E164" s="1"/>
  <c r="E165" s="1"/>
  <c r="E166" s="1"/>
  <c r="E168" i="3"/>
  <c r="E169" s="1"/>
  <c r="E170" s="1"/>
  <c r="E171" s="1"/>
  <c r="E172" s="1"/>
  <c r="E173" s="1"/>
  <c r="E174" s="1"/>
  <c r="E175" s="1"/>
  <c r="E176" s="1"/>
  <c r="E177" s="1"/>
  <c r="E178" s="1"/>
  <c r="I17" i="4"/>
  <c r="F27" i="3"/>
  <c r="F27" i="6" s="1"/>
  <c r="F29" i="2"/>
  <c r="I17" i="3"/>
  <c r="H18" i="2"/>
  <c r="F30" i="4"/>
  <c r="D215" i="11" l="1"/>
  <c r="D204"/>
  <c r="D205" s="1"/>
  <c r="D206" s="1"/>
  <c r="D207" s="1"/>
  <c r="D208" s="1"/>
  <c r="D209" s="1"/>
  <c r="D210" s="1"/>
  <c r="D211" s="1"/>
  <c r="D212" s="1"/>
  <c r="D213" s="1"/>
  <c r="D214" s="1"/>
  <c r="D204" i="10"/>
  <c r="D205" s="1"/>
  <c r="D206" s="1"/>
  <c r="D207" s="1"/>
  <c r="D208" s="1"/>
  <c r="D209" s="1"/>
  <c r="D210" s="1"/>
  <c r="D211" s="1"/>
  <c r="D212" s="1"/>
  <c r="D213" s="1"/>
  <c r="D214" s="1"/>
  <c r="D215"/>
  <c r="D227" i="9"/>
  <c r="D216"/>
  <c r="D217" s="1"/>
  <c r="D218" s="1"/>
  <c r="D219" s="1"/>
  <c r="D220" s="1"/>
  <c r="D221" s="1"/>
  <c r="D222" s="1"/>
  <c r="D223" s="1"/>
  <c r="D224" s="1"/>
  <c r="D225" s="1"/>
  <c r="D226" s="1"/>
  <c r="D359" i="8"/>
  <c r="D348"/>
  <c r="D349" s="1"/>
  <c r="D350" s="1"/>
  <c r="D351" s="1"/>
  <c r="D352" s="1"/>
  <c r="D353" s="1"/>
  <c r="D354" s="1"/>
  <c r="D355" s="1"/>
  <c r="D356" s="1"/>
  <c r="D357" s="1"/>
  <c r="D358" s="1"/>
  <c r="D239" i="7"/>
  <c r="D228"/>
  <c r="D229" s="1"/>
  <c r="D230" s="1"/>
  <c r="D231" s="1"/>
  <c r="D232" s="1"/>
  <c r="D233" s="1"/>
  <c r="D234" s="1"/>
  <c r="D235" s="1"/>
  <c r="D236" s="1"/>
  <c r="D237" s="1"/>
  <c r="D238" s="1"/>
  <c r="D263" i="4"/>
  <c r="D252"/>
  <c r="D253" s="1"/>
  <c r="D254" s="1"/>
  <c r="D255" s="1"/>
  <c r="D256" s="1"/>
  <c r="D257" s="1"/>
  <c r="D258" s="1"/>
  <c r="D259" s="1"/>
  <c r="D260" s="1"/>
  <c r="D261" s="1"/>
  <c r="D262" s="1"/>
  <c r="D275" i="2"/>
  <c r="D264"/>
  <c r="D265" s="1"/>
  <c r="D266" s="1"/>
  <c r="D267" s="1"/>
  <c r="D268" s="1"/>
  <c r="D269" s="1"/>
  <c r="D270" s="1"/>
  <c r="D271" s="1"/>
  <c r="D272" s="1"/>
  <c r="D273" s="1"/>
  <c r="D274" s="1"/>
  <c r="D275" i="3"/>
  <c r="D264"/>
  <c r="D265" s="1"/>
  <c r="D266" s="1"/>
  <c r="D267" s="1"/>
  <c r="D268" s="1"/>
  <c r="D269" s="1"/>
  <c r="D270" s="1"/>
  <c r="D271" s="1"/>
  <c r="D272" s="1"/>
  <c r="D273" s="1"/>
  <c r="D274" s="1"/>
  <c r="E180" i="8"/>
  <c r="E181" s="1"/>
  <c r="E182" s="1"/>
  <c r="E183" s="1"/>
  <c r="E184" s="1"/>
  <c r="E185" s="1"/>
  <c r="E186" s="1"/>
  <c r="E187" s="1"/>
  <c r="E188" s="1"/>
  <c r="E189" s="1"/>
  <c r="E190" s="1"/>
  <c r="E191"/>
  <c r="E192" i="3"/>
  <c r="E193" s="1"/>
  <c r="E194" s="1"/>
  <c r="E195" s="1"/>
  <c r="E196" s="1"/>
  <c r="E197" s="1"/>
  <c r="E198" s="1"/>
  <c r="E199" s="1"/>
  <c r="E200" s="1"/>
  <c r="E201" s="1"/>
  <c r="E202" s="1"/>
  <c r="E203"/>
  <c r="E180" i="9"/>
  <c r="E181" s="1"/>
  <c r="E182" s="1"/>
  <c r="E183" s="1"/>
  <c r="E184" s="1"/>
  <c r="E185" s="1"/>
  <c r="E186" s="1"/>
  <c r="E187" s="1"/>
  <c r="E188" s="1"/>
  <c r="E189" s="1"/>
  <c r="E190" s="1"/>
  <c r="E191"/>
  <c r="E180" i="10"/>
  <c r="E181" s="1"/>
  <c r="E182" s="1"/>
  <c r="E183" s="1"/>
  <c r="E184" s="1"/>
  <c r="E185" s="1"/>
  <c r="E186" s="1"/>
  <c r="E187" s="1"/>
  <c r="E188" s="1"/>
  <c r="E189" s="1"/>
  <c r="E190" s="1"/>
  <c r="E191"/>
  <c r="E180" i="7"/>
  <c r="E181" s="1"/>
  <c r="E182" s="1"/>
  <c r="E183" s="1"/>
  <c r="E184" s="1"/>
  <c r="E185" s="1"/>
  <c r="E186" s="1"/>
  <c r="E187" s="1"/>
  <c r="E188" s="1"/>
  <c r="E189" s="1"/>
  <c r="E190" s="1"/>
  <c r="E191"/>
  <c r="E203" s="1"/>
  <c r="E215" i="2"/>
  <c r="E204"/>
  <c r="E205" s="1"/>
  <c r="E206" s="1"/>
  <c r="E207" s="1"/>
  <c r="E208" s="1"/>
  <c r="E209" s="1"/>
  <c r="E210" s="1"/>
  <c r="E211" s="1"/>
  <c r="E212" s="1"/>
  <c r="E213" s="1"/>
  <c r="E214" s="1"/>
  <c r="E215" i="4"/>
  <c r="E204"/>
  <c r="E205" s="1"/>
  <c r="E206" s="1"/>
  <c r="E207" s="1"/>
  <c r="E208" s="1"/>
  <c r="E209" s="1"/>
  <c r="E210" s="1"/>
  <c r="E211" s="1"/>
  <c r="E212" s="1"/>
  <c r="E213" s="1"/>
  <c r="E214" s="1"/>
  <c r="F28" i="5"/>
  <c r="E180"/>
  <c r="E181" s="1"/>
  <c r="E182" s="1"/>
  <c r="E183" s="1"/>
  <c r="E184" s="1"/>
  <c r="E185" s="1"/>
  <c r="E186" s="1"/>
  <c r="E187" s="1"/>
  <c r="E188" s="1"/>
  <c r="E189" s="1"/>
  <c r="E190" s="1"/>
  <c r="E191"/>
  <c r="D216"/>
  <c r="D217" s="1"/>
  <c r="D218" s="1"/>
  <c r="D219" s="1"/>
  <c r="D220" s="1"/>
  <c r="D221" s="1"/>
  <c r="D222" s="1"/>
  <c r="D223" s="1"/>
  <c r="D224" s="1"/>
  <c r="D225" s="1"/>
  <c r="D226" s="1"/>
  <c r="D227"/>
  <c r="J16"/>
  <c r="D204" i="6"/>
  <c r="D205" s="1"/>
  <c r="D206" s="1"/>
  <c r="D207" s="1"/>
  <c r="D208" s="1"/>
  <c r="D209" s="1"/>
  <c r="D210" s="1"/>
  <c r="D211" s="1"/>
  <c r="D212" s="1"/>
  <c r="D213" s="1"/>
  <c r="D214" s="1"/>
  <c r="D215"/>
  <c r="E192"/>
  <c r="E193" s="1"/>
  <c r="E194" s="1"/>
  <c r="E195" s="1"/>
  <c r="E196" s="1"/>
  <c r="E197" s="1"/>
  <c r="E198" s="1"/>
  <c r="E199" s="1"/>
  <c r="E200" s="1"/>
  <c r="E201" s="1"/>
  <c r="E202" s="1"/>
  <c r="E203"/>
  <c r="J17" i="11"/>
  <c r="E168"/>
  <c r="E169" s="1"/>
  <c r="E170" s="1"/>
  <c r="E171" s="1"/>
  <c r="E172" s="1"/>
  <c r="E173" s="1"/>
  <c r="E174" s="1"/>
  <c r="E175" s="1"/>
  <c r="E176" s="1"/>
  <c r="E177" s="1"/>
  <c r="E178" s="1"/>
  <c r="E179"/>
  <c r="F27"/>
  <c r="F32" i="10"/>
  <c r="E168"/>
  <c r="E169" s="1"/>
  <c r="E170" s="1"/>
  <c r="E171" s="1"/>
  <c r="E172" s="1"/>
  <c r="E173" s="1"/>
  <c r="E174" s="1"/>
  <c r="E175" s="1"/>
  <c r="E176" s="1"/>
  <c r="E177" s="1"/>
  <c r="E178" s="1"/>
  <c r="H21"/>
  <c r="G21" s="1"/>
  <c r="I21" s="1"/>
  <c r="J21" s="1"/>
  <c r="H19" i="9"/>
  <c r="G19" s="1"/>
  <c r="I19" s="1"/>
  <c r="J19" s="1"/>
  <c r="E168"/>
  <c r="E169" s="1"/>
  <c r="E170" s="1"/>
  <c r="E171" s="1"/>
  <c r="E172" s="1"/>
  <c r="E173" s="1"/>
  <c r="E174" s="1"/>
  <c r="E175" s="1"/>
  <c r="E176" s="1"/>
  <c r="E177" s="1"/>
  <c r="E178" s="1"/>
  <c r="F27"/>
  <c r="F26" i="8"/>
  <c r="E192"/>
  <c r="E193" s="1"/>
  <c r="E194" s="1"/>
  <c r="E195" s="1"/>
  <c r="E196" s="1"/>
  <c r="E197" s="1"/>
  <c r="E198" s="1"/>
  <c r="E199" s="1"/>
  <c r="E200" s="1"/>
  <c r="E201" s="1"/>
  <c r="E202" s="1"/>
  <c r="E203"/>
  <c r="G17"/>
  <c r="H20" i="7"/>
  <c r="G20" s="1"/>
  <c r="I20" s="1"/>
  <c r="J20" s="1"/>
  <c r="E192"/>
  <c r="E193" s="1"/>
  <c r="E194" s="1"/>
  <c r="E195" s="1"/>
  <c r="E196" s="1"/>
  <c r="E197" s="1"/>
  <c r="E198" s="1"/>
  <c r="E199" s="1"/>
  <c r="E200" s="1"/>
  <c r="E201" s="1"/>
  <c r="E202" s="1"/>
  <c r="F29"/>
  <c r="F31" i="4"/>
  <c r="F30" i="2"/>
  <c r="F28" i="3"/>
  <c r="F28" i="6" s="1"/>
  <c r="J17" i="4"/>
  <c r="J17" i="3"/>
  <c r="G18" i="2"/>
  <c r="D216" i="11" l="1"/>
  <c r="D217" s="1"/>
  <c r="D218" s="1"/>
  <c r="D219" s="1"/>
  <c r="D220" s="1"/>
  <c r="D221" s="1"/>
  <c r="D222" s="1"/>
  <c r="D223" s="1"/>
  <c r="D224" s="1"/>
  <c r="D225" s="1"/>
  <c r="D226" s="1"/>
  <c r="D227"/>
  <c r="D227" i="10"/>
  <c r="D216"/>
  <c r="D217" s="1"/>
  <c r="D218" s="1"/>
  <c r="D219" s="1"/>
  <c r="D220" s="1"/>
  <c r="D221" s="1"/>
  <c r="D222" s="1"/>
  <c r="D223" s="1"/>
  <c r="D224" s="1"/>
  <c r="D225" s="1"/>
  <c r="D226" s="1"/>
  <c r="D228" i="9"/>
  <c r="D229" s="1"/>
  <c r="D230" s="1"/>
  <c r="D231" s="1"/>
  <c r="D232" s="1"/>
  <c r="D233" s="1"/>
  <c r="D234" s="1"/>
  <c r="D235" s="1"/>
  <c r="D236" s="1"/>
  <c r="D237" s="1"/>
  <c r="D238" s="1"/>
  <c r="D239"/>
  <c r="D360" i="8"/>
  <c r="D361" s="1"/>
  <c r="D362" s="1"/>
  <c r="D363" s="1"/>
  <c r="D364" s="1"/>
  <c r="D365" s="1"/>
  <c r="D366" s="1"/>
  <c r="D367" s="1"/>
  <c r="D368" s="1"/>
  <c r="D369" s="1"/>
  <c r="D370" s="1"/>
  <c r="D371"/>
  <c r="D240" i="7"/>
  <c r="D241" s="1"/>
  <c r="D242" s="1"/>
  <c r="D243" s="1"/>
  <c r="D244" s="1"/>
  <c r="D245" s="1"/>
  <c r="D246" s="1"/>
  <c r="D247" s="1"/>
  <c r="D248" s="1"/>
  <c r="D249" s="1"/>
  <c r="D250" s="1"/>
  <c r="D251"/>
  <c r="D228" i="5"/>
  <c r="D229" s="1"/>
  <c r="D230" s="1"/>
  <c r="D231" s="1"/>
  <c r="D232" s="1"/>
  <c r="D233" s="1"/>
  <c r="D234" s="1"/>
  <c r="D235" s="1"/>
  <c r="D236" s="1"/>
  <c r="D237" s="1"/>
  <c r="D238" s="1"/>
  <c r="D239"/>
  <c r="D264" i="4"/>
  <c r="D265" s="1"/>
  <c r="D266" s="1"/>
  <c r="D267" s="1"/>
  <c r="D268" s="1"/>
  <c r="D269" s="1"/>
  <c r="D270" s="1"/>
  <c r="D271" s="1"/>
  <c r="D272" s="1"/>
  <c r="D273" s="1"/>
  <c r="D274" s="1"/>
  <c r="D275"/>
  <c r="D287" i="2"/>
  <c r="D276"/>
  <c r="D277" s="1"/>
  <c r="D278" s="1"/>
  <c r="D279" s="1"/>
  <c r="D280" s="1"/>
  <c r="D281" s="1"/>
  <c r="D282" s="1"/>
  <c r="D283" s="1"/>
  <c r="D284" s="1"/>
  <c r="D285" s="1"/>
  <c r="D286" s="1"/>
  <c r="D276" i="3"/>
  <c r="D277" s="1"/>
  <c r="D278" s="1"/>
  <c r="D279" s="1"/>
  <c r="D280" s="1"/>
  <c r="D281" s="1"/>
  <c r="D282" s="1"/>
  <c r="D283" s="1"/>
  <c r="D284" s="1"/>
  <c r="D285" s="1"/>
  <c r="D286" s="1"/>
  <c r="D287"/>
  <c r="E204"/>
  <c r="E205" s="1"/>
  <c r="E206" s="1"/>
  <c r="E207" s="1"/>
  <c r="E208" s="1"/>
  <c r="E209" s="1"/>
  <c r="E210" s="1"/>
  <c r="E211" s="1"/>
  <c r="E212" s="1"/>
  <c r="E213" s="1"/>
  <c r="E214" s="1"/>
  <c r="E215"/>
  <c r="E227" i="2"/>
  <c r="E216"/>
  <c r="E217" s="1"/>
  <c r="E218" s="1"/>
  <c r="E219" s="1"/>
  <c r="E220" s="1"/>
  <c r="E221" s="1"/>
  <c r="E222" s="1"/>
  <c r="E223" s="1"/>
  <c r="E224" s="1"/>
  <c r="E225" s="1"/>
  <c r="E226" s="1"/>
  <c r="E216" i="4"/>
  <c r="E217" s="1"/>
  <c r="E218" s="1"/>
  <c r="E219" s="1"/>
  <c r="E220" s="1"/>
  <c r="E221" s="1"/>
  <c r="E222" s="1"/>
  <c r="E223" s="1"/>
  <c r="E224" s="1"/>
  <c r="E225" s="1"/>
  <c r="E226" s="1"/>
  <c r="E227"/>
  <c r="F29" i="5"/>
  <c r="H17"/>
  <c r="E192"/>
  <c r="E193" s="1"/>
  <c r="E194" s="1"/>
  <c r="E195" s="1"/>
  <c r="E196" s="1"/>
  <c r="E197" s="1"/>
  <c r="E198" s="1"/>
  <c r="E199" s="1"/>
  <c r="E200" s="1"/>
  <c r="E201" s="1"/>
  <c r="E202" s="1"/>
  <c r="E203"/>
  <c r="D216" i="6"/>
  <c r="D217" s="1"/>
  <c r="D218" s="1"/>
  <c r="D219" s="1"/>
  <c r="D220" s="1"/>
  <c r="D221" s="1"/>
  <c r="D222" s="1"/>
  <c r="D223" s="1"/>
  <c r="D224" s="1"/>
  <c r="D225" s="1"/>
  <c r="D226" s="1"/>
  <c r="D227"/>
  <c r="E204"/>
  <c r="E205" s="1"/>
  <c r="E206" s="1"/>
  <c r="E207" s="1"/>
  <c r="E208" s="1"/>
  <c r="E209" s="1"/>
  <c r="E210" s="1"/>
  <c r="E211" s="1"/>
  <c r="E212" s="1"/>
  <c r="E213" s="1"/>
  <c r="E214" s="1"/>
  <c r="E215"/>
  <c r="F28" i="11"/>
  <c r="E180"/>
  <c r="E181" s="1"/>
  <c r="E182" s="1"/>
  <c r="E183" s="1"/>
  <c r="E184" s="1"/>
  <c r="E185" s="1"/>
  <c r="E186" s="1"/>
  <c r="E187" s="1"/>
  <c r="E188" s="1"/>
  <c r="E189" s="1"/>
  <c r="E190" s="1"/>
  <c r="E191"/>
  <c r="H18"/>
  <c r="G18" s="1"/>
  <c r="I18" s="1"/>
  <c r="J18" s="1"/>
  <c r="H22" i="10"/>
  <c r="K22" s="1"/>
  <c r="E192"/>
  <c r="E193" s="1"/>
  <c r="E194" s="1"/>
  <c r="E195" s="1"/>
  <c r="E196" s="1"/>
  <c r="E197" s="1"/>
  <c r="E198" s="1"/>
  <c r="E199" s="1"/>
  <c r="E200" s="1"/>
  <c r="E201" s="1"/>
  <c r="E202" s="1"/>
  <c r="E203"/>
  <c r="F33"/>
  <c r="F28" i="9"/>
  <c r="H20"/>
  <c r="G20" s="1"/>
  <c r="I20" s="1"/>
  <c r="J20" s="1"/>
  <c r="E192"/>
  <c r="E193" s="1"/>
  <c r="E194" s="1"/>
  <c r="E195" s="1"/>
  <c r="E196" s="1"/>
  <c r="E197" s="1"/>
  <c r="E198" s="1"/>
  <c r="E199" s="1"/>
  <c r="E200" s="1"/>
  <c r="E201" s="1"/>
  <c r="E202" s="1"/>
  <c r="E203"/>
  <c r="I17" i="8"/>
  <c r="E204"/>
  <c r="E205" s="1"/>
  <c r="E206" s="1"/>
  <c r="E207" s="1"/>
  <c r="E208" s="1"/>
  <c r="E209" s="1"/>
  <c r="E210" s="1"/>
  <c r="E211" s="1"/>
  <c r="E212" s="1"/>
  <c r="E213" s="1"/>
  <c r="E214" s="1"/>
  <c r="E215"/>
  <c r="F27"/>
  <c r="H21" i="7"/>
  <c r="G21" s="1"/>
  <c r="I21" s="1"/>
  <c r="J21" s="1"/>
  <c r="F30"/>
  <c r="E204"/>
  <c r="E205" s="1"/>
  <c r="E206" s="1"/>
  <c r="E207" s="1"/>
  <c r="E208" s="1"/>
  <c r="E209" s="1"/>
  <c r="E210" s="1"/>
  <c r="E211" s="1"/>
  <c r="E212" s="1"/>
  <c r="E213" s="1"/>
  <c r="E214" s="1"/>
  <c r="E215"/>
  <c r="I18" i="2"/>
  <c r="H18" i="3"/>
  <c r="H18" i="4"/>
  <c r="G18" s="1"/>
  <c r="I18" s="1"/>
  <c r="F29" i="3"/>
  <c r="F29" i="6" s="1"/>
  <c r="F31" i="2"/>
  <c r="F32" i="4"/>
  <c r="E192" i="11" l="1"/>
  <c r="E193" s="1"/>
  <c r="E194" s="1"/>
  <c r="E195" s="1"/>
  <c r="E196" s="1"/>
  <c r="E197" s="1"/>
  <c r="E198" s="1"/>
  <c r="E199" s="1"/>
  <c r="E200" s="1"/>
  <c r="E201" s="1"/>
  <c r="E202" s="1"/>
  <c r="E203"/>
  <c r="D228"/>
  <c r="D229" s="1"/>
  <c r="D230" s="1"/>
  <c r="D231" s="1"/>
  <c r="D232" s="1"/>
  <c r="D233" s="1"/>
  <c r="D234" s="1"/>
  <c r="D235" s="1"/>
  <c r="D236" s="1"/>
  <c r="D237" s="1"/>
  <c r="D238" s="1"/>
  <c r="D239"/>
  <c r="D239" i="10"/>
  <c r="D228"/>
  <c r="D229" s="1"/>
  <c r="D230" s="1"/>
  <c r="D231" s="1"/>
  <c r="D232" s="1"/>
  <c r="D233" s="1"/>
  <c r="D234" s="1"/>
  <c r="D235" s="1"/>
  <c r="D236" s="1"/>
  <c r="D237" s="1"/>
  <c r="D238" s="1"/>
  <c r="E204"/>
  <c r="E205" s="1"/>
  <c r="E206" s="1"/>
  <c r="E207" s="1"/>
  <c r="E208" s="1"/>
  <c r="E209" s="1"/>
  <c r="E210" s="1"/>
  <c r="E211" s="1"/>
  <c r="E212" s="1"/>
  <c r="E213" s="1"/>
  <c r="E214" s="1"/>
  <c r="E215"/>
  <c r="E204" i="9"/>
  <c r="E205" s="1"/>
  <c r="E206" s="1"/>
  <c r="E207" s="1"/>
  <c r="E208" s="1"/>
  <c r="E209" s="1"/>
  <c r="E210" s="1"/>
  <c r="E211" s="1"/>
  <c r="E212" s="1"/>
  <c r="E213" s="1"/>
  <c r="E214" s="1"/>
  <c r="E215"/>
  <c r="D240"/>
  <c r="D241" s="1"/>
  <c r="D242" s="1"/>
  <c r="D243" s="1"/>
  <c r="D244" s="1"/>
  <c r="D245" s="1"/>
  <c r="D246" s="1"/>
  <c r="D247" s="1"/>
  <c r="D248" s="1"/>
  <c r="D249" s="1"/>
  <c r="D250" s="1"/>
  <c r="D251"/>
  <c r="E216" i="8"/>
  <c r="E217" s="1"/>
  <c r="E218" s="1"/>
  <c r="E219" s="1"/>
  <c r="E220" s="1"/>
  <c r="E221" s="1"/>
  <c r="E222" s="1"/>
  <c r="E223" s="1"/>
  <c r="E224" s="1"/>
  <c r="E225" s="1"/>
  <c r="E226" s="1"/>
  <c r="E227"/>
  <c r="D372"/>
  <c r="D373" s="1"/>
  <c r="D374" s="1"/>
  <c r="D375" s="1"/>
  <c r="D376" s="1"/>
  <c r="D377" s="1"/>
  <c r="D378" s="1"/>
  <c r="D379" s="1"/>
  <c r="D380" s="1"/>
  <c r="D381" s="1"/>
  <c r="D382" s="1"/>
  <c r="D383"/>
  <c r="E216" i="7"/>
  <c r="E217" s="1"/>
  <c r="E218" s="1"/>
  <c r="E219" s="1"/>
  <c r="E220" s="1"/>
  <c r="E221" s="1"/>
  <c r="E222" s="1"/>
  <c r="E223" s="1"/>
  <c r="E224" s="1"/>
  <c r="E225" s="1"/>
  <c r="E226" s="1"/>
  <c r="E227"/>
  <c r="D252"/>
  <c r="D253" s="1"/>
  <c r="D254" s="1"/>
  <c r="D255" s="1"/>
  <c r="D256" s="1"/>
  <c r="D257" s="1"/>
  <c r="D258" s="1"/>
  <c r="D259" s="1"/>
  <c r="D260" s="1"/>
  <c r="D261" s="1"/>
  <c r="D262" s="1"/>
  <c r="D263"/>
  <c r="D251" i="5"/>
  <c r="D240"/>
  <c r="D241" s="1"/>
  <c r="D242" s="1"/>
  <c r="D243" s="1"/>
  <c r="D244" s="1"/>
  <c r="D245" s="1"/>
  <c r="D246" s="1"/>
  <c r="D247" s="1"/>
  <c r="D248" s="1"/>
  <c r="D249" s="1"/>
  <c r="D250" s="1"/>
  <c r="E228" i="4"/>
  <c r="E229" s="1"/>
  <c r="E230" s="1"/>
  <c r="E231" s="1"/>
  <c r="E232" s="1"/>
  <c r="E233" s="1"/>
  <c r="E234" s="1"/>
  <c r="E235" s="1"/>
  <c r="E236" s="1"/>
  <c r="E237" s="1"/>
  <c r="E238" s="1"/>
  <c r="E239"/>
  <c r="D276"/>
  <c r="D277" s="1"/>
  <c r="D278" s="1"/>
  <c r="D279" s="1"/>
  <c r="D280" s="1"/>
  <c r="D281" s="1"/>
  <c r="D282" s="1"/>
  <c r="D283" s="1"/>
  <c r="D284" s="1"/>
  <c r="D285" s="1"/>
  <c r="D286" s="1"/>
  <c r="D287"/>
  <c r="D299" i="2"/>
  <c r="D288"/>
  <c r="D289" s="1"/>
  <c r="D290" s="1"/>
  <c r="D291" s="1"/>
  <c r="D292" s="1"/>
  <c r="D293" s="1"/>
  <c r="D294" s="1"/>
  <c r="D295" s="1"/>
  <c r="D296" s="1"/>
  <c r="D297" s="1"/>
  <c r="D298" s="1"/>
  <c r="D288" i="3"/>
  <c r="D289" s="1"/>
  <c r="D290" s="1"/>
  <c r="D291" s="1"/>
  <c r="D292" s="1"/>
  <c r="D293" s="1"/>
  <c r="D294" s="1"/>
  <c r="D295" s="1"/>
  <c r="D296" s="1"/>
  <c r="D297" s="1"/>
  <c r="D298" s="1"/>
  <c r="D299"/>
  <c r="E216"/>
  <c r="E217" s="1"/>
  <c r="E218" s="1"/>
  <c r="E219" s="1"/>
  <c r="E220" s="1"/>
  <c r="E221" s="1"/>
  <c r="E222" s="1"/>
  <c r="E223" s="1"/>
  <c r="E224" s="1"/>
  <c r="E225" s="1"/>
  <c r="E226" s="1"/>
  <c r="E227"/>
  <c r="E239" i="2"/>
  <c r="E228"/>
  <c r="E229" s="1"/>
  <c r="E230" s="1"/>
  <c r="E231" s="1"/>
  <c r="E232" s="1"/>
  <c r="E233" s="1"/>
  <c r="E234" s="1"/>
  <c r="E235" s="1"/>
  <c r="E236" s="1"/>
  <c r="E237" s="1"/>
  <c r="E238" s="1"/>
  <c r="J18" i="4"/>
  <c r="H19" s="1"/>
  <c r="G19" s="1"/>
  <c r="I19" s="1"/>
  <c r="F30" i="5"/>
  <c r="E215"/>
  <c r="E204"/>
  <c r="E205" s="1"/>
  <c r="E206" s="1"/>
  <c r="E207" s="1"/>
  <c r="E208" s="1"/>
  <c r="E209" s="1"/>
  <c r="E210" s="1"/>
  <c r="E211" s="1"/>
  <c r="E212" s="1"/>
  <c r="E213" s="1"/>
  <c r="E214" s="1"/>
  <c r="G17"/>
  <c r="D228" i="6"/>
  <c r="D229" s="1"/>
  <c r="D230" s="1"/>
  <c r="D231" s="1"/>
  <c r="D232" s="1"/>
  <c r="D233" s="1"/>
  <c r="D234" s="1"/>
  <c r="D235" s="1"/>
  <c r="D236" s="1"/>
  <c r="D237" s="1"/>
  <c r="D238" s="1"/>
  <c r="D239"/>
  <c r="E216"/>
  <c r="E217" s="1"/>
  <c r="E218" s="1"/>
  <c r="E219" s="1"/>
  <c r="E220" s="1"/>
  <c r="E221" s="1"/>
  <c r="E222" s="1"/>
  <c r="E223" s="1"/>
  <c r="E224" s="1"/>
  <c r="E225" s="1"/>
  <c r="E226" s="1"/>
  <c r="E227"/>
  <c r="H19" i="11"/>
  <c r="G19" s="1"/>
  <c r="I19" s="1"/>
  <c r="J19" s="1"/>
  <c r="F29"/>
  <c r="F34" i="10"/>
  <c r="G22"/>
  <c r="N22"/>
  <c r="H21" i="9"/>
  <c r="G21" s="1"/>
  <c r="I21" s="1"/>
  <c r="J21" s="1"/>
  <c r="F29"/>
  <c r="J17" i="8"/>
  <c r="F28"/>
  <c r="H22" i="7"/>
  <c r="K22" s="1"/>
  <c r="F31"/>
  <c r="F33" i="4"/>
  <c r="F32" i="2"/>
  <c r="F30" i="3"/>
  <c r="F30" i="6" s="1"/>
  <c r="J18" i="2"/>
  <c r="G18" i="3"/>
  <c r="D240" i="11" l="1"/>
  <c r="D241" s="1"/>
  <c r="D242" s="1"/>
  <c r="D243" s="1"/>
  <c r="D244" s="1"/>
  <c r="D245" s="1"/>
  <c r="D246" s="1"/>
  <c r="D247" s="1"/>
  <c r="D248" s="1"/>
  <c r="D249" s="1"/>
  <c r="D250" s="1"/>
  <c r="D251"/>
  <c r="E204"/>
  <c r="E205" s="1"/>
  <c r="E206" s="1"/>
  <c r="E207" s="1"/>
  <c r="E208" s="1"/>
  <c r="E209" s="1"/>
  <c r="E210" s="1"/>
  <c r="E211" s="1"/>
  <c r="E212" s="1"/>
  <c r="E213" s="1"/>
  <c r="E214" s="1"/>
  <c r="E215"/>
  <c r="D240" i="10"/>
  <c r="D241" s="1"/>
  <c r="D242" s="1"/>
  <c r="D243" s="1"/>
  <c r="D244" s="1"/>
  <c r="D245" s="1"/>
  <c r="D246" s="1"/>
  <c r="D247" s="1"/>
  <c r="D248" s="1"/>
  <c r="D249" s="1"/>
  <c r="D250" s="1"/>
  <c r="D251"/>
  <c r="E216"/>
  <c r="E217" s="1"/>
  <c r="E218" s="1"/>
  <c r="E219" s="1"/>
  <c r="E220" s="1"/>
  <c r="E221" s="1"/>
  <c r="E222" s="1"/>
  <c r="E223" s="1"/>
  <c r="E224" s="1"/>
  <c r="E225" s="1"/>
  <c r="E226" s="1"/>
  <c r="E227"/>
  <c r="D252" i="9"/>
  <c r="D253" s="1"/>
  <c r="D254" s="1"/>
  <c r="D255" s="1"/>
  <c r="D256" s="1"/>
  <c r="D257" s="1"/>
  <c r="D258" s="1"/>
  <c r="D259" s="1"/>
  <c r="D260" s="1"/>
  <c r="D261" s="1"/>
  <c r="D262" s="1"/>
  <c r="D263"/>
  <c r="E216"/>
  <c r="E217" s="1"/>
  <c r="E218" s="1"/>
  <c r="E219" s="1"/>
  <c r="E220" s="1"/>
  <c r="E221" s="1"/>
  <c r="E222" s="1"/>
  <c r="E223" s="1"/>
  <c r="E224" s="1"/>
  <c r="E225" s="1"/>
  <c r="E226" s="1"/>
  <c r="E227"/>
  <c r="D384" i="8"/>
  <c r="D385" s="1"/>
  <c r="D386" s="1"/>
  <c r="D387" s="1"/>
  <c r="D388" s="1"/>
  <c r="D389" s="1"/>
  <c r="D390" s="1"/>
  <c r="D391" s="1"/>
  <c r="D392" s="1"/>
  <c r="D393" s="1"/>
  <c r="D394" s="1"/>
  <c r="D395"/>
  <c r="E228"/>
  <c r="E229" s="1"/>
  <c r="E230" s="1"/>
  <c r="E231" s="1"/>
  <c r="E232" s="1"/>
  <c r="E233" s="1"/>
  <c r="E234" s="1"/>
  <c r="E235" s="1"/>
  <c r="E236" s="1"/>
  <c r="E237" s="1"/>
  <c r="E238" s="1"/>
  <c r="E239"/>
  <c r="D264" i="7"/>
  <c r="D265" s="1"/>
  <c r="D266" s="1"/>
  <c r="D267" s="1"/>
  <c r="D268" s="1"/>
  <c r="D269" s="1"/>
  <c r="D270" s="1"/>
  <c r="D271" s="1"/>
  <c r="D272" s="1"/>
  <c r="D273" s="1"/>
  <c r="D274" s="1"/>
  <c r="D275"/>
  <c r="E228"/>
  <c r="E229" s="1"/>
  <c r="E230" s="1"/>
  <c r="E231" s="1"/>
  <c r="E232" s="1"/>
  <c r="E233" s="1"/>
  <c r="E234" s="1"/>
  <c r="E235" s="1"/>
  <c r="E236" s="1"/>
  <c r="E237" s="1"/>
  <c r="E238" s="1"/>
  <c r="E239"/>
  <c r="D252" i="5"/>
  <c r="D253" s="1"/>
  <c r="D254" s="1"/>
  <c r="D255" s="1"/>
  <c r="D256" s="1"/>
  <c r="D257" s="1"/>
  <c r="D258" s="1"/>
  <c r="D259" s="1"/>
  <c r="D260" s="1"/>
  <c r="D261" s="1"/>
  <c r="D262" s="1"/>
  <c r="D263"/>
  <c r="D288" i="4"/>
  <c r="D289" s="1"/>
  <c r="D290" s="1"/>
  <c r="D291" s="1"/>
  <c r="D292" s="1"/>
  <c r="D293" s="1"/>
  <c r="D294" s="1"/>
  <c r="D295" s="1"/>
  <c r="D296" s="1"/>
  <c r="D297" s="1"/>
  <c r="D298" s="1"/>
  <c r="D299"/>
  <c r="E240"/>
  <c r="E241" s="1"/>
  <c r="E242" s="1"/>
  <c r="E243" s="1"/>
  <c r="E244" s="1"/>
  <c r="E245" s="1"/>
  <c r="E246" s="1"/>
  <c r="E247" s="1"/>
  <c r="E248" s="1"/>
  <c r="E249" s="1"/>
  <c r="E250" s="1"/>
  <c r="E251"/>
  <c r="D300" i="2"/>
  <c r="D301" s="1"/>
  <c r="D302" s="1"/>
  <c r="D303" s="1"/>
  <c r="D304" s="1"/>
  <c r="D305" s="1"/>
  <c r="D306" s="1"/>
  <c r="D307" s="1"/>
  <c r="D308" s="1"/>
  <c r="D309" s="1"/>
  <c r="D310" s="1"/>
  <c r="D311"/>
  <c r="D311" i="3"/>
  <c r="D300"/>
  <c r="D301" s="1"/>
  <c r="D302" s="1"/>
  <c r="D303" s="1"/>
  <c r="D304" s="1"/>
  <c r="D305" s="1"/>
  <c r="D306" s="1"/>
  <c r="D307" s="1"/>
  <c r="D308" s="1"/>
  <c r="D309" s="1"/>
  <c r="D310" s="1"/>
  <c r="E228"/>
  <c r="E229" s="1"/>
  <c r="E230" s="1"/>
  <c r="E231" s="1"/>
  <c r="E232" s="1"/>
  <c r="E233" s="1"/>
  <c r="E234" s="1"/>
  <c r="E235" s="1"/>
  <c r="E236" s="1"/>
  <c r="E237" s="1"/>
  <c r="E238" s="1"/>
  <c r="E239"/>
  <c r="E240" i="2"/>
  <c r="E241" s="1"/>
  <c r="E242" s="1"/>
  <c r="E243" s="1"/>
  <c r="E244" s="1"/>
  <c r="E245" s="1"/>
  <c r="E246" s="1"/>
  <c r="E247" s="1"/>
  <c r="E248" s="1"/>
  <c r="E249" s="1"/>
  <c r="E250" s="1"/>
  <c r="E251"/>
  <c r="J19" i="4"/>
  <c r="F31" i="5"/>
  <c r="I17"/>
  <c r="E216"/>
  <c r="E217" s="1"/>
  <c r="E218" s="1"/>
  <c r="E219" s="1"/>
  <c r="E220" s="1"/>
  <c r="E221" s="1"/>
  <c r="E222" s="1"/>
  <c r="E223" s="1"/>
  <c r="E224" s="1"/>
  <c r="E225" s="1"/>
  <c r="E226" s="1"/>
  <c r="E227"/>
  <c r="D251" i="6"/>
  <c r="D263" s="1"/>
  <c r="D240"/>
  <c r="D241" s="1"/>
  <c r="D242" s="1"/>
  <c r="D243" s="1"/>
  <c r="D244" s="1"/>
  <c r="D245" s="1"/>
  <c r="D246" s="1"/>
  <c r="D247" s="1"/>
  <c r="D248" s="1"/>
  <c r="D249" s="1"/>
  <c r="D250" s="1"/>
  <c r="E239"/>
  <c r="E228"/>
  <c r="E229" s="1"/>
  <c r="E230" s="1"/>
  <c r="E231" s="1"/>
  <c r="E232" s="1"/>
  <c r="E233" s="1"/>
  <c r="E234" s="1"/>
  <c r="E235" s="1"/>
  <c r="E236" s="1"/>
  <c r="E237" s="1"/>
  <c r="E238" s="1"/>
  <c r="H20" i="11"/>
  <c r="G20" s="1"/>
  <c r="I20" s="1"/>
  <c r="J20" s="1"/>
  <c r="F30"/>
  <c r="I22" i="10"/>
  <c r="M22"/>
  <c r="F35"/>
  <c r="F30" i="9"/>
  <c r="H22"/>
  <c r="K22" s="1"/>
  <c r="F29" i="8"/>
  <c r="H18"/>
  <c r="G18" s="1"/>
  <c r="I18" s="1"/>
  <c r="J18" s="1"/>
  <c r="G22" i="7"/>
  <c r="M22" s="1"/>
  <c r="F32"/>
  <c r="N22"/>
  <c r="H19" i="2"/>
  <c r="H20" i="4"/>
  <c r="G20" s="1"/>
  <c r="I20" s="1"/>
  <c r="F31" i="3"/>
  <c r="F31" i="6" s="1"/>
  <c r="F33" i="2"/>
  <c r="I18" i="3"/>
  <c r="F34" i="4"/>
  <c r="D275" i="6" l="1"/>
  <c r="D264"/>
  <c r="D265" s="1"/>
  <c r="D266" s="1"/>
  <c r="D267" s="1"/>
  <c r="D268" s="1"/>
  <c r="D269" s="1"/>
  <c r="D270" s="1"/>
  <c r="D271" s="1"/>
  <c r="D272" s="1"/>
  <c r="D273" s="1"/>
  <c r="D274" s="1"/>
  <c r="E227" i="11"/>
  <c r="E216"/>
  <c r="E217" s="1"/>
  <c r="E218" s="1"/>
  <c r="E219" s="1"/>
  <c r="E220" s="1"/>
  <c r="E221" s="1"/>
  <c r="E222" s="1"/>
  <c r="E223" s="1"/>
  <c r="E224" s="1"/>
  <c r="E225" s="1"/>
  <c r="E226" s="1"/>
  <c r="D252"/>
  <c r="D253" s="1"/>
  <c r="D254" s="1"/>
  <c r="D255" s="1"/>
  <c r="D256" s="1"/>
  <c r="D257" s="1"/>
  <c r="D258" s="1"/>
  <c r="D259" s="1"/>
  <c r="D260" s="1"/>
  <c r="D261" s="1"/>
  <c r="D262" s="1"/>
  <c r="D263"/>
  <c r="E239" i="10"/>
  <c r="E228"/>
  <c r="E229" s="1"/>
  <c r="E230" s="1"/>
  <c r="E231" s="1"/>
  <c r="E232" s="1"/>
  <c r="E233" s="1"/>
  <c r="E234" s="1"/>
  <c r="E235" s="1"/>
  <c r="E236" s="1"/>
  <c r="E237" s="1"/>
  <c r="E238" s="1"/>
  <c r="D252"/>
  <c r="D253" s="1"/>
  <c r="D254" s="1"/>
  <c r="D255" s="1"/>
  <c r="D256" s="1"/>
  <c r="D257" s="1"/>
  <c r="D258" s="1"/>
  <c r="D259" s="1"/>
  <c r="D260" s="1"/>
  <c r="D261" s="1"/>
  <c r="D262" s="1"/>
  <c r="D263"/>
  <c r="E239" i="9"/>
  <c r="E228"/>
  <c r="E229" s="1"/>
  <c r="E230" s="1"/>
  <c r="E231" s="1"/>
  <c r="E232" s="1"/>
  <c r="E233" s="1"/>
  <c r="E234" s="1"/>
  <c r="E235" s="1"/>
  <c r="E236" s="1"/>
  <c r="E237" s="1"/>
  <c r="E238" s="1"/>
  <c r="D264"/>
  <c r="D265" s="1"/>
  <c r="D266" s="1"/>
  <c r="D267" s="1"/>
  <c r="D268" s="1"/>
  <c r="D269" s="1"/>
  <c r="D270" s="1"/>
  <c r="D271" s="1"/>
  <c r="D272" s="1"/>
  <c r="D273" s="1"/>
  <c r="D274" s="1"/>
  <c r="D275"/>
  <c r="E251" i="8"/>
  <c r="E240"/>
  <c r="E241" s="1"/>
  <c r="E242" s="1"/>
  <c r="E243" s="1"/>
  <c r="E244" s="1"/>
  <c r="E245" s="1"/>
  <c r="E246" s="1"/>
  <c r="E247" s="1"/>
  <c r="E248" s="1"/>
  <c r="E249" s="1"/>
  <c r="E250" s="1"/>
  <c r="D396"/>
  <c r="D397" s="1"/>
  <c r="D398" s="1"/>
  <c r="D399" s="1"/>
  <c r="D400" s="1"/>
  <c r="D401" s="1"/>
  <c r="D402" s="1"/>
  <c r="D403" s="1"/>
  <c r="D404" s="1"/>
  <c r="D405" s="1"/>
  <c r="D406" s="1"/>
  <c r="D407"/>
  <c r="E251" i="7"/>
  <c r="E240"/>
  <c r="E241" s="1"/>
  <c r="E242" s="1"/>
  <c r="E243" s="1"/>
  <c r="E244" s="1"/>
  <c r="E245" s="1"/>
  <c r="E246" s="1"/>
  <c r="E247" s="1"/>
  <c r="E248" s="1"/>
  <c r="E249" s="1"/>
  <c r="E250" s="1"/>
  <c r="D276"/>
  <c r="D277" s="1"/>
  <c r="D278" s="1"/>
  <c r="D279" s="1"/>
  <c r="D280" s="1"/>
  <c r="D281" s="1"/>
  <c r="D282" s="1"/>
  <c r="D283" s="1"/>
  <c r="D284" s="1"/>
  <c r="D285" s="1"/>
  <c r="D286" s="1"/>
  <c r="D287"/>
  <c r="E228" i="5"/>
  <c r="E229" s="1"/>
  <c r="E230" s="1"/>
  <c r="E231" s="1"/>
  <c r="E232" s="1"/>
  <c r="E233" s="1"/>
  <c r="E234" s="1"/>
  <c r="E235" s="1"/>
  <c r="E236" s="1"/>
  <c r="E237" s="1"/>
  <c r="E238" s="1"/>
  <c r="E239"/>
  <c r="D275"/>
  <c r="D264"/>
  <c r="D265" s="1"/>
  <c r="D266" s="1"/>
  <c r="D267" s="1"/>
  <c r="D268" s="1"/>
  <c r="D269" s="1"/>
  <c r="D270" s="1"/>
  <c r="D271" s="1"/>
  <c r="D272" s="1"/>
  <c r="D273" s="1"/>
  <c r="D274" s="1"/>
  <c r="E263" i="4"/>
  <c r="E252"/>
  <c r="E253" s="1"/>
  <c r="E254" s="1"/>
  <c r="E255" s="1"/>
  <c r="E256" s="1"/>
  <c r="E257" s="1"/>
  <c r="E258" s="1"/>
  <c r="E259" s="1"/>
  <c r="E260" s="1"/>
  <c r="E261" s="1"/>
  <c r="E262" s="1"/>
  <c r="D311"/>
  <c r="D300"/>
  <c r="D301" s="1"/>
  <c r="D302" s="1"/>
  <c r="D303" s="1"/>
  <c r="D304" s="1"/>
  <c r="D305" s="1"/>
  <c r="D306" s="1"/>
  <c r="D307" s="1"/>
  <c r="D308" s="1"/>
  <c r="D309" s="1"/>
  <c r="D310" s="1"/>
  <c r="E252" i="2"/>
  <c r="E253" s="1"/>
  <c r="E254" s="1"/>
  <c r="E255" s="1"/>
  <c r="E256" s="1"/>
  <c r="E257" s="1"/>
  <c r="E258" s="1"/>
  <c r="E259" s="1"/>
  <c r="E260" s="1"/>
  <c r="E261" s="1"/>
  <c r="E262" s="1"/>
  <c r="E263"/>
  <c r="D312"/>
  <c r="D313" s="1"/>
  <c r="D314" s="1"/>
  <c r="D315" s="1"/>
  <c r="D316" s="1"/>
  <c r="D317" s="1"/>
  <c r="D318" s="1"/>
  <c r="D319" s="1"/>
  <c r="D320" s="1"/>
  <c r="D321" s="1"/>
  <c r="D322" s="1"/>
  <c r="D323"/>
  <c r="D323" i="3"/>
  <c r="D312"/>
  <c r="D313" s="1"/>
  <c r="D314" s="1"/>
  <c r="D315" s="1"/>
  <c r="D316" s="1"/>
  <c r="D317" s="1"/>
  <c r="D318" s="1"/>
  <c r="D319" s="1"/>
  <c r="D320" s="1"/>
  <c r="D321" s="1"/>
  <c r="D322" s="1"/>
  <c r="E240"/>
  <c r="E241" s="1"/>
  <c r="E242" s="1"/>
  <c r="E243" s="1"/>
  <c r="E244" s="1"/>
  <c r="E245" s="1"/>
  <c r="E246" s="1"/>
  <c r="E247" s="1"/>
  <c r="E248" s="1"/>
  <c r="E249" s="1"/>
  <c r="E250" s="1"/>
  <c r="E251"/>
  <c r="J20" i="4"/>
  <c r="F32" i="5"/>
  <c r="J17"/>
  <c r="D252" i="6"/>
  <c r="D253" s="1"/>
  <c r="D254" s="1"/>
  <c r="D255" s="1"/>
  <c r="D256" s="1"/>
  <c r="D257" s="1"/>
  <c r="D258" s="1"/>
  <c r="D259" s="1"/>
  <c r="D260" s="1"/>
  <c r="D261" s="1"/>
  <c r="D262" s="1"/>
  <c r="E251"/>
  <c r="E263" s="1"/>
  <c r="E240"/>
  <c r="E241" s="1"/>
  <c r="E242" s="1"/>
  <c r="E243" s="1"/>
  <c r="E244" s="1"/>
  <c r="E245" s="1"/>
  <c r="E246" s="1"/>
  <c r="E247" s="1"/>
  <c r="E248" s="1"/>
  <c r="E249" s="1"/>
  <c r="E250" s="1"/>
  <c r="I22" i="7"/>
  <c r="L22" s="1"/>
  <c r="H21" i="11"/>
  <c r="G21" s="1"/>
  <c r="I21" s="1"/>
  <c r="J21" s="1"/>
  <c r="F31"/>
  <c r="L22" i="10"/>
  <c r="J22"/>
  <c r="F36"/>
  <c r="P22"/>
  <c r="G22" i="9"/>
  <c r="N22"/>
  <c r="F31"/>
  <c r="H19" i="8"/>
  <c r="G19" s="1"/>
  <c r="I19" s="1"/>
  <c r="J19" s="1"/>
  <c r="F30"/>
  <c r="J22" i="7"/>
  <c r="P22"/>
  <c r="F33"/>
  <c r="F35" i="4"/>
  <c r="F34" i="2"/>
  <c r="F32" i="3"/>
  <c r="F32" i="6" s="1"/>
  <c r="H21" i="4"/>
  <c r="G21" s="1"/>
  <c r="I21" s="1"/>
  <c r="J18" i="3"/>
  <c r="G19" i="2"/>
  <c r="E264" i="6" l="1"/>
  <c r="E265" s="1"/>
  <c r="E266" s="1"/>
  <c r="E267" s="1"/>
  <c r="E268" s="1"/>
  <c r="E269" s="1"/>
  <c r="E270" s="1"/>
  <c r="E271" s="1"/>
  <c r="E272" s="1"/>
  <c r="E273" s="1"/>
  <c r="E274" s="1"/>
  <c r="E275"/>
  <c r="D287"/>
  <c r="D276"/>
  <c r="D277" s="1"/>
  <c r="D278" s="1"/>
  <c r="D279" s="1"/>
  <c r="D280" s="1"/>
  <c r="D281" s="1"/>
  <c r="D282" s="1"/>
  <c r="D283" s="1"/>
  <c r="D284" s="1"/>
  <c r="D285" s="1"/>
  <c r="D286" s="1"/>
  <c r="E239" i="11"/>
  <c r="E228"/>
  <c r="E229" s="1"/>
  <c r="E230" s="1"/>
  <c r="E231" s="1"/>
  <c r="E232" s="1"/>
  <c r="E233" s="1"/>
  <c r="E234" s="1"/>
  <c r="E235" s="1"/>
  <c r="E236" s="1"/>
  <c r="E237" s="1"/>
  <c r="E238" s="1"/>
  <c r="D275"/>
  <c r="D264"/>
  <c r="D265" s="1"/>
  <c r="D266" s="1"/>
  <c r="D267" s="1"/>
  <c r="D268" s="1"/>
  <c r="D269" s="1"/>
  <c r="D270" s="1"/>
  <c r="D271" s="1"/>
  <c r="D272" s="1"/>
  <c r="D273" s="1"/>
  <c r="D274" s="1"/>
  <c r="E251" i="10"/>
  <c r="E240"/>
  <c r="E241" s="1"/>
  <c r="E242" s="1"/>
  <c r="E243" s="1"/>
  <c r="E244" s="1"/>
  <c r="E245" s="1"/>
  <c r="E246" s="1"/>
  <c r="E247" s="1"/>
  <c r="E248" s="1"/>
  <c r="E249" s="1"/>
  <c r="E250" s="1"/>
  <c r="D264"/>
  <c r="D265" s="1"/>
  <c r="D266" s="1"/>
  <c r="D267" s="1"/>
  <c r="D268" s="1"/>
  <c r="D269" s="1"/>
  <c r="D270" s="1"/>
  <c r="D271" s="1"/>
  <c r="D272" s="1"/>
  <c r="D273" s="1"/>
  <c r="D274" s="1"/>
  <c r="D275"/>
  <c r="E251" i="9"/>
  <c r="E240"/>
  <c r="E241" s="1"/>
  <c r="E242" s="1"/>
  <c r="E243" s="1"/>
  <c r="E244" s="1"/>
  <c r="E245" s="1"/>
  <c r="E246" s="1"/>
  <c r="E247" s="1"/>
  <c r="E248" s="1"/>
  <c r="E249" s="1"/>
  <c r="E250" s="1"/>
  <c r="D276"/>
  <c r="D277" s="1"/>
  <c r="D278" s="1"/>
  <c r="D279" s="1"/>
  <c r="D280" s="1"/>
  <c r="D281" s="1"/>
  <c r="D282" s="1"/>
  <c r="D283" s="1"/>
  <c r="D284" s="1"/>
  <c r="D285" s="1"/>
  <c r="D286" s="1"/>
  <c r="D287"/>
  <c r="E263" i="8"/>
  <c r="E252"/>
  <c r="E253" s="1"/>
  <c r="E254" s="1"/>
  <c r="E255" s="1"/>
  <c r="E256" s="1"/>
  <c r="E257" s="1"/>
  <c r="E258" s="1"/>
  <c r="E259" s="1"/>
  <c r="E260" s="1"/>
  <c r="E261" s="1"/>
  <c r="E262" s="1"/>
  <c r="D419"/>
  <c r="D408"/>
  <c r="D409" s="1"/>
  <c r="D410" s="1"/>
  <c r="D411" s="1"/>
  <c r="D412" s="1"/>
  <c r="D413" s="1"/>
  <c r="D414" s="1"/>
  <c r="D415" s="1"/>
  <c r="D416" s="1"/>
  <c r="D417" s="1"/>
  <c r="D418" s="1"/>
  <c r="E263" i="7"/>
  <c r="E252"/>
  <c r="E253" s="1"/>
  <c r="E254" s="1"/>
  <c r="E255" s="1"/>
  <c r="E256" s="1"/>
  <c r="E257" s="1"/>
  <c r="E258" s="1"/>
  <c r="E259" s="1"/>
  <c r="E260" s="1"/>
  <c r="E261" s="1"/>
  <c r="E262" s="1"/>
  <c r="D299"/>
  <c r="D288"/>
  <c r="D289" s="1"/>
  <c r="D290" s="1"/>
  <c r="D291" s="1"/>
  <c r="D292" s="1"/>
  <c r="D293" s="1"/>
  <c r="D294" s="1"/>
  <c r="D295" s="1"/>
  <c r="D296" s="1"/>
  <c r="D297" s="1"/>
  <c r="D298" s="1"/>
  <c r="E240" i="5"/>
  <c r="E241" s="1"/>
  <c r="E242" s="1"/>
  <c r="E243" s="1"/>
  <c r="E244" s="1"/>
  <c r="E245" s="1"/>
  <c r="E246" s="1"/>
  <c r="E247" s="1"/>
  <c r="E248" s="1"/>
  <c r="E249" s="1"/>
  <c r="E250" s="1"/>
  <c r="E251"/>
  <c r="D287"/>
  <c r="D276"/>
  <c r="D277" s="1"/>
  <c r="D278" s="1"/>
  <c r="D279" s="1"/>
  <c r="D280" s="1"/>
  <c r="D281" s="1"/>
  <c r="D282" s="1"/>
  <c r="D283" s="1"/>
  <c r="D284" s="1"/>
  <c r="D285" s="1"/>
  <c r="D286" s="1"/>
  <c r="D312" i="4"/>
  <c r="D313" s="1"/>
  <c r="D314" s="1"/>
  <c r="D315" s="1"/>
  <c r="D316" s="1"/>
  <c r="D317" s="1"/>
  <c r="D318" s="1"/>
  <c r="D319" s="1"/>
  <c r="D320" s="1"/>
  <c r="D321" s="1"/>
  <c r="D322" s="1"/>
  <c r="D323"/>
  <c r="E275"/>
  <c r="E264"/>
  <c r="E265" s="1"/>
  <c r="E266" s="1"/>
  <c r="E267" s="1"/>
  <c r="E268" s="1"/>
  <c r="E269" s="1"/>
  <c r="E270" s="1"/>
  <c r="E271" s="1"/>
  <c r="E272" s="1"/>
  <c r="E273" s="1"/>
  <c r="E274" s="1"/>
  <c r="D335" i="2"/>
  <c r="D324"/>
  <c r="D325" s="1"/>
  <c r="D326" s="1"/>
  <c r="D327" s="1"/>
  <c r="D328" s="1"/>
  <c r="D329" s="1"/>
  <c r="D330" s="1"/>
  <c r="D331" s="1"/>
  <c r="D332" s="1"/>
  <c r="D333" s="1"/>
  <c r="D334" s="1"/>
  <c r="E264"/>
  <c r="E265" s="1"/>
  <c r="E266" s="1"/>
  <c r="E267" s="1"/>
  <c r="E268" s="1"/>
  <c r="E269" s="1"/>
  <c r="E270" s="1"/>
  <c r="E271" s="1"/>
  <c r="E272" s="1"/>
  <c r="E273" s="1"/>
  <c r="E274" s="1"/>
  <c r="E275"/>
  <c r="E252" i="3"/>
  <c r="E253" s="1"/>
  <c r="E254" s="1"/>
  <c r="E255" s="1"/>
  <c r="E256" s="1"/>
  <c r="E257" s="1"/>
  <c r="E258" s="1"/>
  <c r="E259" s="1"/>
  <c r="E260" s="1"/>
  <c r="E261" s="1"/>
  <c r="E262" s="1"/>
  <c r="E263"/>
  <c r="D324"/>
  <c r="D325" s="1"/>
  <c r="D326" s="1"/>
  <c r="D327" s="1"/>
  <c r="D328" s="1"/>
  <c r="D329" s="1"/>
  <c r="D330" s="1"/>
  <c r="D331" s="1"/>
  <c r="D332" s="1"/>
  <c r="D333" s="1"/>
  <c r="D334" s="1"/>
  <c r="D335"/>
  <c r="J21" i="4"/>
  <c r="H22" s="1"/>
  <c r="K22" s="1"/>
  <c r="F33" i="5"/>
  <c r="H18"/>
  <c r="E252" i="6"/>
  <c r="E253" s="1"/>
  <c r="E254" s="1"/>
  <c r="E255" s="1"/>
  <c r="E256" s="1"/>
  <c r="E257" s="1"/>
  <c r="E258" s="1"/>
  <c r="E259" s="1"/>
  <c r="E260" s="1"/>
  <c r="E261" s="1"/>
  <c r="E262" s="1"/>
  <c r="H22" i="11"/>
  <c r="K22" s="1"/>
  <c r="F32"/>
  <c r="O22" i="10"/>
  <c r="F37"/>
  <c r="H23"/>
  <c r="F32" i="9"/>
  <c r="I22"/>
  <c r="M22"/>
  <c r="F31" i="8"/>
  <c r="H20"/>
  <c r="G20" s="1"/>
  <c r="I20" s="1"/>
  <c r="J20" s="1"/>
  <c r="O22" i="7"/>
  <c r="F34"/>
  <c r="H23"/>
  <c r="I19" i="2"/>
  <c r="F33" i="3"/>
  <c r="F33" i="6" s="1"/>
  <c r="F35" i="2"/>
  <c r="H19" i="3"/>
  <c r="F36" i="4"/>
  <c r="D299" i="6" l="1"/>
  <c r="D288"/>
  <c r="D289" s="1"/>
  <c r="D290" s="1"/>
  <c r="D291" s="1"/>
  <c r="D292" s="1"/>
  <c r="D293" s="1"/>
  <c r="D294" s="1"/>
  <c r="D295" s="1"/>
  <c r="D296" s="1"/>
  <c r="D297" s="1"/>
  <c r="D298" s="1"/>
  <c r="E276"/>
  <c r="E277" s="1"/>
  <c r="E278" s="1"/>
  <c r="E279" s="1"/>
  <c r="E280" s="1"/>
  <c r="E281" s="1"/>
  <c r="E282" s="1"/>
  <c r="E283" s="1"/>
  <c r="E284" s="1"/>
  <c r="E285" s="1"/>
  <c r="E286" s="1"/>
  <c r="E287"/>
  <c r="D287" i="11"/>
  <c r="D276"/>
  <c r="D277" s="1"/>
  <c r="D278" s="1"/>
  <c r="D279" s="1"/>
  <c r="D280" s="1"/>
  <c r="D281" s="1"/>
  <c r="D282" s="1"/>
  <c r="D283" s="1"/>
  <c r="D284" s="1"/>
  <c r="D285" s="1"/>
  <c r="D286" s="1"/>
  <c r="E251"/>
  <c r="E240"/>
  <c r="E241" s="1"/>
  <c r="E242" s="1"/>
  <c r="E243" s="1"/>
  <c r="E244" s="1"/>
  <c r="E245" s="1"/>
  <c r="E246" s="1"/>
  <c r="E247" s="1"/>
  <c r="E248" s="1"/>
  <c r="E249" s="1"/>
  <c r="E250" s="1"/>
  <c r="E263" i="10"/>
  <c r="E252"/>
  <c r="E253" s="1"/>
  <c r="E254" s="1"/>
  <c r="E255" s="1"/>
  <c r="E256" s="1"/>
  <c r="E257" s="1"/>
  <c r="E258" s="1"/>
  <c r="E259" s="1"/>
  <c r="E260" s="1"/>
  <c r="E261" s="1"/>
  <c r="E262" s="1"/>
  <c r="D287"/>
  <c r="D276"/>
  <c r="D277" s="1"/>
  <c r="D278" s="1"/>
  <c r="D279" s="1"/>
  <c r="D280" s="1"/>
  <c r="D281" s="1"/>
  <c r="D282" s="1"/>
  <c r="D283" s="1"/>
  <c r="D284" s="1"/>
  <c r="D285" s="1"/>
  <c r="D286" s="1"/>
  <c r="E263" i="9"/>
  <c r="E252"/>
  <c r="E253" s="1"/>
  <c r="E254" s="1"/>
  <c r="E255" s="1"/>
  <c r="E256" s="1"/>
  <c r="E257" s="1"/>
  <c r="E258" s="1"/>
  <c r="E259" s="1"/>
  <c r="E260" s="1"/>
  <c r="E261" s="1"/>
  <c r="E262" s="1"/>
  <c r="D299"/>
  <c r="D288"/>
  <c r="D289" s="1"/>
  <c r="D290" s="1"/>
  <c r="D291" s="1"/>
  <c r="D292" s="1"/>
  <c r="D293" s="1"/>
  <c r="D294" s="1"/>
  <c r="D295" s="1"/>
  <c r="D296" s="1"/>
  <c r="D297" s="1"/>
  <c r="D298" s="1"/>
  <c r="D420" i="8"/>
  <c r="D421" s="1"/>
  <c r="D422" s="1"/>
  <c r="D423" s="1"/>
  <c r="D424" s="1"/>
  <c r="D425" s="1"/>
  <c r="D426" s="1"/>
  <c r="D427" s="1"/>
  <c r="D428" s="1"/>
  <c r="D429" s="1"/>
  <c r="D430" s="1"/>
  <c r="D431"/>
  <c r="E275"/>
  <c r="E264"/>
  <c r="E265" s="1"/>
  <c r="E266" s="1"/>
  <c r="E267" s="1"/>
  <c r="E268" s="1"/>
  <c r="E269" s="1"/>
  <c r="E270" s="1"/>
  <c r="E271" s="1"/>
  <c r="E272" s="1"/>
  <c r="E273" s="1"/>
  <c r="E274" s="1"/>
  <c r="D311" i="7"/>
  <c r="D300"/>
  <c r="D301" s="1"/>
  <c r="D302" s="1"/>
  <c r="D303" s="1"/>
  <c r="D304" s="1"/>
  <c r="D305" s="1"/>
  <c r="D306" s="1"/>
  <c r="D307" s="1"/>
  <c r="D308" s="1"/>
  <c r="D309" s="1"/>
  <c r="D310" s="1"/>
  <c r="E275"/>
  <c r="E264"/>
  <c r="E265" s="1"/>
  <c r="E266" s="1"/>
  <c r="E267" s="1"/>
  <c r="E268" s="1"/>
  <c r="E269" s="1"/>
  <c r="E270" s="1"/>
  <c r="E271" s="1"/>
  <c r="E272" s="1"/>
  <c r="E273" s="1"/>
  <c r="E274" s="1"/>
  <c r="D288" i="5"/>
  <c r="D289" s="1"/>
  <c r="D290" s="1"/>
  <c r="D291" s="1"/>
  <c r="D292" s="1"/>
  <c r="D293" s="1"/>
  <c r="D294" s="1"/>
  <c r="D295" s="1"/>
  <c r="D296" s="1"/>
  <c r="D297" s="1"/>
  <c r="D298" s="1"/>
  <c r="D299"/>
  <c r="E252"/>
  <c r="E253" s="1"/>
  <c r="E254" s="1"/>
  <c r="E255" s="1"/>
  <c r="E256" s="1"/>
  <c r="E257" s="1"/>
  <c r="E258" s="1"/>
  <c r="E259" s="1"/>
  <c r="E260" s="1"/>
  <c r="E261" s="1"/>
  <c r="E262" s="1"/>
  <c r="E263"/>
  <c r="E276" i="4"/>
  <c r="E277" s="1"/>
  <c r="E278" s="1"/>
  <c r="E279" s="1"/>
  <c r="E280" s="1"/>
  <c r="E281" s="1"/>
  <c r="E282" s="1"/>
  <c r="E283" s="1"/>
  <c r="E284" s="1"/>
  <c r="E285" s="1"/>
  <c r="E286" s="1"/>
  <c r="E287"/>
  <c r="D324"/>
  <c r="D325" s="1"/>
  <c r="D326" s="1"/>
  <c r="D327" s="1"/>
  <c r="D328" s="1"/>
  <c r="D329" s="1"/>
  <c r="D330" s="1"/>
  <c r="D331" s="1"/>
  <c r="D332" s="1"/>
  <c r="D333" s="1"/>
  <c r="D334" s="1"/>
  <c r="D335"/>
  <c r="D347" i="2"/>
  <c r="D336"/>
  <c r="D337" s="1"/>
  <c r="D338" s="1"/>
  <c r="D339" s="1"/>
  <c r="D340" s="1"/>
  <c r="D341" s="1"/>
  <c r="D342" s="1"/>
  <c r="D343" s="1"/>
  <c r="D344" s="1"/>
  <c r="D345" s="1"/>
  <c r="D346" s="1"/>
  <c r="E276"/>
  <c r="E277" s="1"/>
  <c r="E278" s="1"/>
  <c r="E279" s="1"/>
  <c r="E280" s="1"/>
  <c r="E281" s="1"/>
  <c r="E282" s="1"/>
  <c r="E283" s="1"/>
  <c r="E284" s="1"/>
  <c r="E285" s="1"/>
  <c r="E286" s="1"/>
  <c r="E287"/>
  <c r="D347" i="3"/>
  <c r="D336"/>
  <c r="D337" s="1"/>
  <c r="D338" s="1"/>
  <c r="D339" s="1"/>
  <c r="D340" s="1"/>
  <c r="D341" s="1"/>
  <c r="D342" s="1"/>
  <c r="D343" s="1"/>
  <c r="D344" s="1"/>
  <c r="D345" s="1"/>
  <c r="D346" s="1"/>
  <c r="E264"/>
  <c r="E265" s="1"/>
  <c r="E266" s="1"/>
  <c r="E267" s="1"/>
  <c r="E268" s="1"/>
  <c r="E269" s="1"/>
  <c r="E270" s="1"/>
  <c r="E271" s="1"/>
  <c r="E272" s="1"/>
  <c r="E273" s="1"/>
  <c r="E274" s="1"/>
  <c r="E275"/>
  <c r="F34" i="5"/>
  <c r="G18"/>
  <c r="F33" i="11"/>
  <c r="G22"/>
  <c r="N22"/>
  <c r="G23" i="10"/>
  <c r="F38"/>
  <c r="L22" i="9"/>
  <c r="J22"/>
  <c r="P22"/>
  <c r="F33"/>
  <c r="H21" i="8"/>
  <c r="G21" s="1"/>
  <c r="I21" s="1"/>
  <c r="J21" s="1"/>
  <c r="F32"/>
  <c r="G23" i="7"/>
  <c r="F35"/>
  <c r="G22" i="4"/>
  <c r="M22" s="1"/>
  <c r="F37"/>
  <c r="F36" i="2"/>
  <c r="F34" i="3"/>
  <c r="F34" i="6" s="1"/>
  <c r="J19" i="2"/>
  <c r="N22" i="4"/>
  <c r="G19" i="3"/>
  <c r="D300" i="6" l="1"/>
  <c r="D301" s="1"/>
  <c r="D302" s="1"/>
  <c r="D303" s="1"/>
  <c r="D304" s="1"/>
  <c r="D305" s="1"/>
  <c r="D306" s="1"/>
  <c r="D307" s="1"/>
  <c r="D308" s="1"/>
  <c r="D309" s="1"/>
  <c r="D310" s="1"/>
  <c r="D311"/>
  <c r="E299"/>
  <c r="E288"/>
  <c r="E289" s="1"/>
  <c r="E290" s="1"/>
  <c r="E291" s="1"/>
  <c r="E292" s="1"/>
  <c r="E293" s="1"/>
  <c r="E294" s="1"/>
  <c r="E295" s="1"/>
  <c r="E296" s="1"/>
  <c r="E297" s="1"/>
  <c r="E298" s="1"/>
  <c r="E252" i="11"/>
  <c r="E253" s="1"/>
  <c r="E254" s="1"/>
  <c r="E255" s="1"/>
  <c r="E256" s="1"/>
  <c r="E257" s="1"/>
  <c r="E258" s="1"/>
  <c r="E259" s="1"/>
  <c r="E260" s="1"/>
  <c r="E261" s="1"/>
  <c r="E262" s="1"/>
  <c r="E263"/>
  <c r="D288"/>
  <c r="D289" s="1"/>
  <c r="D290" s="1"/>
  <c r="D291" s="1"/>
  <c r="D292" s="1"/>
  <c r="D293" s="1"/>
  <c r="D294" s="1"/>
  <c r="D295" s="1"/>
  <c r="D296" s="1"/>
  <c r="D297" s="1"/>
  <c r="D298" s="1"/>
  <c r="D299"/>
  <c r="D299" i="10"/>
  <c r="D288"/>
  <c r="D289" s="1"/>
  <c r="D290" s="1"/>
  <c r="D291" s="1"/>
  <c r="D292" s="1"/>
  <c r="D293" s="1"/>
  <c r="D294" s="1"/>
  <c r="D295" s="1"/>
  <c r="D296" s="1"/>
  <c r="D297" s="1"/>
  <c r="D298" s="1"/>
  <c r="E264"/>
  <c r="E265" s="1"/>
  <c r="E266" s="1"/>
  <c r="E267" s="1"/>
  <c r="E268" s="1"/>
  <c r="E269" s="1"/>
  <c r="E270" s="1"/>
  <c r="E271" s="1"/>
  <c r="E272" s="1"/>
  <c r="E273" s="1"/>
  <c r="E274" s="1"/>
  <c r="E275"/>
  <c r="D311" i="9"/>
  <c r="D300"/>
  <c r="D301" s="1"/>
  <c r="D302" s="1"/>
  <c r="D303" s="1"/>
  <c r="D304" s="1"/>
  <c r="D305" s="1"/>
  <c r="D306" s="1"/>
  <c r="D307" s="1"/>
  <c r="D308" s="1"/>
  <c r="D309" s="1"/>
  <c r="D310" s="1"/>
  <c r="E264"/>
  <c r="E265" s="1"/>
  <c r="E266" s="1"/>
  <c r="E267" s="1"/>
  <c r="E268" s="1"/>
  <c r="E269" s="1"/>
  <c r="E270" s="1"/>
  <c r="E271" s="1"/>
  <c r="E272" s="1"/>
  <c r="E273" s="1"/>
  <c r="E274" s="1"/>
  <c r="E275"/>
  <c r="E276" i="8"/>
  <c r="E277" s="1"/>
  <c r="E278" s="1"/>
  <c r="E279" s="1"/>
  <c r="E280" s="1"/>
  <c r="E281" s="1"/>
  <c r="E282" s="1"/>
  <c r="E283" s="1"/>
  <c r="E284" s="1"/>
  <c r="E285" s="1"/>
  <c r="E286" s="1"/>
  <c r="E287"/>
  <c r="D432"/>
  <c r="D433" s="1"/>
  <c r="D434" s="1"/>
  <c r="D435" s="1"/>
  <c r="D436" s="1"/>
  <c r="D437" s="1"/>
  <c r="D438" s="1"/>
  <c r="D439" s="1"/>
  <c r="D440" s="1"/>
  <c r="D441" s="1"/>
  <c r="D442" s="1"/>
  <c r="D443"/>
  <c r="E276" i="7"/>
  <c r="E277" s="1"/>
  <c r="E278" s="1"/>
  <c r="E279" s="1"/>
  <c r="E280" s="1"/>
  <c r="E281" s="1"/>
  <c r="E282" s="1"/>
  <c r="E283" s="1"/>
  <c r="E284" s="1"/>
  <c r="E285" s="1"/>
  <c r="E286" s="1"/>
  <c r="E287"/>
  <c r="D312"/>
  <c r="D313" s="1"/>
  <c r="D314" s="1"/>
  <c r="D315" s="1"/>
  <c r="D316" s="1"/>
  <c r="D317" s="1"/>
  <c r="D318" s="1"/>
  <c r="D319" s="1"/>
  <c r="D320" s="1"/>
  <c r="D321" s="1"/>
  <c r="D322" s="1"/>
  <c r="D323"/>
  <c r="E264" i="5"/>
  <c r="E265" s="1"/>
  <c r="E266" s="1"/>
  <c r="E267" s="1"/>
  <c r="E268" s="1"/>
  <c r="E269" s="1"/>
  <c r="E270" s="1"/>
  <c r="E271" s="1"/>
  <c r="E272" s="1"/>
  <c r="E273" s="1"/>
  <c r="E274" s="1"/>
  <c r="E275"/>
  <c r="D300"/>
  <c r="D301" s="1"/>
  <c r="D302" s="1"/>
  <c r="D303" s="1"/>
  <c r="D304" s="1"/>
  <c r="D305" s="1"/>
  <c r="D306" s="1"/>
  <c r="D307" s="1"/>
  <c r="D308" s="1"/>
  <c r="D309" s="1"/>
  <c r="D310" s="1"/>
  <c r="D311"/>
  <c r="D336" i="4"/>
  <c r="D337" s="1"/>
  <c r="D338" s="1"/>
  <c r="D339" s="1"/>
  <c r="D340" s="1"/>
  <c r="D341" s="1"/>
  <c r="D342" s="1"/>
  <c r="D343" s="1"/>
  <c r="D344" s="1"/>
  <c r="D345" s="1"/>
  <c r="D346" s="1"/>
  <c r="D347"/>
  <c r="E288"/>
  <c r="E289" s="1"/>
  <c r="E290" s="1"/>
  <c r="E291" s="1"/>
  <c r="E292" s="1"/>
  <c r="E293" s="1"/>
  <c r="E294" s="1"/>
  <c r="E295" s="1"/>
  <c r="E296" s="1"/>
  <c r="E297" s="1"/>
  <c r="E298" s="1"/>
  <c r="E299"/>
  <c r="D359" i="2"/>
  <c r="D348"/>
  <c r="D349" s="1"/>
  <c r="D350" s="1"/>
  <c r="D351" s="1"/>
  <c r="D352" s="1"/>
  <c r="D353" s="1"/>
  <c r="D354" s="1"/>
  <c r="D355" s="1"/>
  <c r="D356" s="1"/>
  <c r="D357" s="1"/>
  <c r="D358" s="1"/>
  <c r="E299"/>
  <c r="E288"/>
  <c r="E289" s="1"/>
  <c r="E290" s="1"/>
  <c r="E291" s="1"/>
  <c r="E292" s="1"/>
  <c r="E293" s="1"/>
  <c r="E294" s="1"/>
  <c r="E295" s="1"/>
  <c r="E296" s="1"/>
  <c r="E297" s="1"/>
  <c r="E298" s="1"/>
  <c r="E287" i="3"/>
  <c r="E276"/>
  <c r="E277" s="1"/>
  <c r="E278" s="1"/>
  <c r="E279" s="1"/>
  <c r="E280" s="1"/>
  <c r="E281" s="1"/>
  <c r="E282" s="1"/>
  <c r="E283" s="1"/>
  <c r="E284" s="1"/>
  <c r="E285" s="1"/>
  <c r="E286" s="1"/>
  <c r="D359"/>
  <c r="D348"/>
  <c r="D349" s="1"/>
  <c r="D350" s="1"/>
  <c r="D351" s="1"/>
  <c r="D352" s="1"/>
  <c r="D353" s="1"/>
  <c r="D354" s="1"/>
  <c r="D355" s="1"/>
  <c r="D356" s="1"/>
  <c r="D357" s="1"/>
  <c r="D358" s="1"/>
  <c r="F35" i="5"/>
  <c r="I18"/>
  <c r="I22" i="11"/>
  <c r="M22"/>
  <c r="F34"/>
  <c r="F39" i="10"/>
  <c r="I23"/>
  <c r="O22" i="9"/>
  <c r="F34"/>
  <c r="H23"/>
  <c r="G23" s="1"/>
  <c r="F33" i="8"/>
  <c r="H22"/>
  <c r="K22" s="1"/>
  <c r="F36" i="7"/>
  <c r="I23"/>
  <c r="I22" i="4"/>
  <c r="I19" i="3"/>
  <c r="F35"/>
  <c r="F35" i="6" s="1"/>
  <c r="F37" i="2"/>
  <c r="H20"/>
  <c r="P22" i="4"/>
  <c r="F38"/>
  <c r="E311" i="6" l="1"/>
  <c r="E300"/>
  <c r="E301" s="1"/>
  <c r="E302" s="1"/>
  <c r="E303" s="1"/>
  <c r="E304" s="1"/>
  <c r="E305" s="1"/>
  <c r="E306" s="1"/>
  <c r="E307" s="1"/>
  <c r="E308" s="1"/>
  <c r="E309" s="1"/>
  <c r="E310" s="1"/>
  <c r="D312"/>
  <c r="D313" s="1"/>
  <c r="D314" s="1"/>
  <c r="D315" s="1"/>
  <c r="D316" s="1"/>
  <c r="D317" s="1"/>
  <c r="D318" s="1"/>
  <c r="D319" s="1"/>
  <c r="D320" s="1"/>
  <c r="D321" s="1"/>
  <c r="D322" s="1"/>
  <c r="D323"/>
  <c r="D300" i="11"/>
  <c r="D301" s="1"/>
  <c r="D302" s="1"/>
  <c r="D303" s="1"/>
  <c r="D304" s="1"/>
  <c r="D305" s="1"/>
  <c r="D306" s="1"/>
  <c r="D307" s="1"/>
  <c r="D308" s="1"/>
  <c r="D309" s="1"/>
  <c r="D310" s="1"/>
  <c r="D311"/>
  <c r="E264"/>
  <c r="E265" s="1"/>
  <c r="E266" s="1"/>
  <c r="E267" s="1"/>
  <c r="E268" s="1"/>
  <c r="E269" s="1"/>
  <c r="E270" s="1"/>
  <c r="E271" s="1"/>
  <c r="E272" s="1"/>
  <c r="E273" s="1"/>
  <c r="E274" s="1"/>
  <c r="E275"/>
  <c r="D311" i="10"/>
  <c r="D300"/>
  <c r="D301" s="1"/>
  <c r="D302" s="1"/>
  <c r="D303" s="1"/>
  <c r="D304" s="1"/>
  <c r="D305" s="1"/>
  <c r="D306" s="1"/>
  <c r="D307" s="1"/>
  <c r="D308" s="1"/>
  <c r="D309" s="1"/>
  <c r="D310" s="1"/>
  <c r="E276"/>
  <c r="E277" s="1"/>
  <c r="E278" s="1"/>
  <c r="E279" s="1"/>
  <c r="E280" s="1"/>
  <c r="E281" s="1"/>
  <c r="E282" s="1"/>
  <c r="E283" s="1"/>
  <c r="E284" s="1"/>
  <c r="E285" s="1"/>
  <c r="E286" s="1"/>
  <c r="E287"/>
  <c r="D312" i="9"/>
  <c r="D313" s="1"/>
  <c r="D314" s="1"/>
  <c r="D315" s="1"/>
  <c r="D316" s="1"/>
  <c r="D317" s="1"/>
  <c r="D318" s="1"/>
  <c r="D319" s="1"/>
  <c r="D320" s="1"/>
  <c r="D321" s="1"/>
  <c r="D322" s="1"/>
  <c r="D323"/>
  <c r="E287"/>
  <c r="E276"/>
  <c r="E277" s="1"/>
  <c r="E278" s="1"/>
  <c r="E279" s="1"/>
  <c r="E280" s="1"/>
  <c r="E281" s="1"/>
  <c r="E282" s="1"/>
  <c r="E283" s="1"/>
  <c r="E284" s="1"/>
  <c r="E285" s="1"/>
  <c r="E286" s="1"/>
  <c r="D444" i="8"/>
  <c r="D445" s="1"/>
  <c r="D446" s="1"/>
  <c r="D447" s="1"/>
  <c r="D448" s="1"/>
  <c r="D449" s="1"/>
  <c r="D450" s="1"/>
  <c r="D451" s="1"/>
  <c r="D452" s="1"/>
  <c r="D453" s="1"/>
  <c r="D454" s="1"/>
  <c r="D455"/>
  <c r="E288"/>
  <c r="E289" s="1"/>
  <c r="E290" s="1"/>
  <c r="E291" s="1"/>
  <c r="E292" s="1"/>
  <c r="E293" s="1"/>
  <c r="E294" s="1"/>
  <c r="E295" s="1"/>
  <c r="E296" s="1"/>
  <c r="E297" s="1"/>
  <c r="E298" s="1"/>
  <c r="E299"/>
  <c r="D324" i="7"/>
  <c r="D325" s="1"/>
  <c r="D326" s="1"/>
  <c r="D327" s="1"/>
  <c r="D328" s="1"/>
  <c r="D329" s="1"/>
  <c r="D330" s="1"/>
  <c r="D331" s="1"/>
  <c r="D332" s="1"/>
  <c r="D333" s="1"/>
  <c r="D334" s="1"/>
  <c r="D335"/>
  <c r="E288"/>
  <c r="E289" s="1"/>
  <c r="E290" s="1"/>
  <c r="E291" s="1"/>
  <c r="E292" s="1"/>
  <c r="E293" s="1"/>
  <c r="E294" s="1"/>
  <c r="E295" s="1"/>
  <c r="E296" s="1"/>
  <c r="E297" s="1"/>
  <c r="E298" s="1"/>
  <c r="E299"/>
  <c r="D312" i="5"/>
  <c r="D313" s="1"/>
  <c r="D314" s="1"/>
  <c r="D315" s="1"/>
  <c r="D316" s="1"/>
  <c r="D317" s="1"/>
  <c r="D318" s="1"/>
  <c r="D319" s="1"/>
  <c r="D320" s="1"/>
  <c r="D321" s="1"/>
  <c r="D322" s="1"/>
  <c r="D323"/>
  <c r="E287"/>
  <c r="E276"/>
  <c r="E277" s="1"/>
  <c r="E278" s="1"/>
  <c r="E279" s="1"/>
  <c r="E280" s="1"/>
  <c r="E281" s="1"/>
  <c r="E282" s="1"/>
  <c r="E283" s="1"/>
  <c r="E284" s="1"/>
  <c r="E285" s="1"/>
  <c r="E286" s="1"/>
  <c r="E300" i="4"/>
  <c r="E301" s="1"/>
  <c r="E302" s="1"/>
  <c r="E303" s="1"/>
  <c r="E304" s="1"/>
  <c r="E305" s="1"/>
  <c r="E306" s="1"/>
  <c r="E307" s="1"/>
  <c r="E308" s="1"/>
  <c r="E309" s="1"/>
  <c r="E310" s="1"/>
  <c r="E311"/>
  <c r="D348"/>
  <c r="D349" s="1"/>
  <c r="D350" s="1"/>
  <c r="D351" s="1"/>
  <c r="D352" s="1"/>
  <c r="D353" s="1"/>
  <c r="D354" s="1"/>
  <c r="D355" s="1"/>
  <c r="D356" s="1"/>
  <c r="D357" s="1"/>
  <c r="D358" s="1"/>
  <c r="D359"/>
  <c r="E311" i="2"/>
  <c r="E300"/>
  <c r="E301" s="1"/>
  <c r="E302" s="1"/>
  <c r="E303" s="1"/>
  <c r="E304" s="1"/>
  <c r="E305" s="1"/>
  <c r="E306" s="1"/>
  <c r="E307" s="1"/>
  <c r="E308" s="1"/>
  <c r="E309" s="1"/>
  <c r="E310" s="1"/>
  <c r="D360"/>
  <c r="D361" s="1"/>
  <c r="D362" s="1"/>
  <c r="D363" s="1"/>
  <c r="D364" s="1"/>
  <c r="D365" s="1"/>
  <c r="D366" s="1"/>
  <c r="D367" s="1"/>
  <c r="D368" s="1"/>
  <c r="D369" s="1"/>
  <c r="D370" s="1"/>
  <c r="D371"/>
  <c r="D360" i="3"/>
  <c r="D361" s="1"/>
  <c r="D362" s="1"/>
  <c r="D363" s="1"/>
  <c r="D364" s="1"/>
  <c r="D365" s="1"/>
  <c r="D366" s="1"/>
  <c r="D367" s="1"/>
  <c r="D368" s="1"/>
  <c r="D369" s="1"/>
  <c r="D370" s="1"/>
  <c r="D371"/>
  <c r="E288"/>
  <c r="E289" s="1"/>
  <c r="E290" s="1"/>
  <c r="E291" s="1"/>
  <c r="E292" s="1"/>
  <c r="E293" s="1"/>
  <c r="E294" s="1"/>
  <c r="E295" s="1"/>
  <c r="E296" s="1"/>
  <c r="E297" s="1"/>
  <c r="E298" s="1"/>
  <c r="E299"/>
  <c r="L22" i="4"/>
  <c r="F36" i="5"/>
  <c r="J18"/>
  <c r="L22" i="11"/>
  <c r="J22"/>
  <c r="F35"/>
  <c r="P22"/>
  <c r="J23" i="10"/>
  <c r="F40"/>
  <c r="G22" i="8"/>
  <c r="I22" s="1"/>
  <c r="I23" i="9"/>
  <c r="F35"/>
  <c r="N22" i="8"/>
  <c r="F34"/>
  <c r="J23" i="7"/>
  <c r="F37"/>
  <c r="J22" i="4"/>
  <c r="H23" s="1"/>
  <c r="J19" i="3"/>
  <c r="F39" i="4"/>
  <c r="F38" i="2"/>
  <c r="F36" i="3"/>
  <c r="F36" i="6" s="1"/>
  <c r="G20" i="2"/>
  <c r="E312" i="6" l="1"/>
  <c r="E313" s="1"/>
  <c r="E314" s="1"/>
  <c r="E315" s="1"/>
  <c r="E316" s="1"/>
  <c r="E317" s="1"/>
  <c r="E318" s="1"/>
  <c r="E319" s="1"/>
  <c r="E320" s="1"/>
  <c r="E321" s="1"/>
  <c r="E322" s="1"/>
  <c r="E323"/>
  <c r="D335"/>
  <c r="D324"/>
  <c r="D325" s="1"/>
  <c r="D326" s="1"/>
  <c r="D327" s="1"/>
  <c r="D328" s="1"/>
  <c r="D329" s="1"/>
  <c r="D330" s="1"/>
  <c r="D331" s="1"/>
  <c r="D332" s="1"/>
  <c r="D333" s="1"/>
  <c r="D334" s="1"/>
  <c r="E287" i="11"/>
  <c r="E276"/>
  <c r="E277" s="1"/>
  <c r="E278" s="1"/>
  <c r="E279" s="1"/>
  <c r="E280" s="1"/>
  <c r="E281" s="1"/>
  <c r="E282" s="1"/>
  <c r="E283" s="1"/>
  <c r="E284" s="1"/>
  <c r="E285" s="1"/>
  <c r="E286" s="1"/>
  <c r="D312"/>
  <c r="D313" s="1"/>
  <c r="D314" s="1"/>
  <c r="D315" s="1"/>
  <c r="D316" s="1"/>
  <c r="D317" s="1"/>
  <c r="D318" s="1"/>
  <c r="D319" s="1"/>
  <c r="D320" s="1"/>
  <c r="D321" s="1"/>
  <c r="D322" s="1"/>
  <c r="D323"/>
  <c r="D312" i="10"/>
  <c r="D313" s="1"/>
  <c r="D314" s="1"/>
  <c r="D315" s="1"/>
  <c r="D316" s="1"/>
  <c r="D317" s="1"/>
  <c r="D318" s="1"/>
  <c r="D319" s="1"/>
  <c r="D320" s="1"/>
  <c r="D321" s="1"/>
  <c r="D322" s="1"/>
  <c r="D323"/>
  <c r="E288"/>
  <c r="E289" s="1"/>
  <c r="E290" s="1"/>
  <c r="E291" s="1"/>
  <c r="E292" s="1"/>
  <c r="E293" s="1"/>
  <c r="E294" s="1"/>
  <c r="E295" s="1"/>
  <c r="E296" s="1"/>
  <c r="E297" s="1"/>
  <c r="E298" s="1"/>
  <c r="E299"/>
  <c r="E299" i="9"/>
  <c r="E288"/>
  <c r="E289" s="1"/>
  <c r="E290" s="1"/>
  <c r="E291" s="1"/>
  <c r="E292" s="1"/>
  <c r="E293" s="1"/>
  <c r="E294" s="1"/>
  <c r="E295" s="1"/>
  <c r="E296" s="1"/>
  <c r="E297" s="1"/>
  <c r="E298" s="1"/>
  <c r="D324"/>
  <c r="D325" s="1"/>
  <c r="D326" s="1"/>
  <c r="D327" s="1"/>
  <c r="D328" s="1"/>
  <c r="D329" s="1"/>
  <c r="D330" s="1"/>
  <c r="D331" s="1"/>
  <c r="D332" s="1"/>
  <c r="D333" s="1"/>
  <c r="D334" s="1"/>
  <c r="D335"/>
  <c r="E311" i="8"/>
  <c r="E300"/>
  <c r="E301" s="1"/>
  <c r="E302" s="1"/>
  <c r="E303" s="1"/>
  <c r="E304" s="1"/>
  <c r="E305" s="1"/>
  <c r="E306" s="1"/>
  <c r="E307" s="1"/>
  <c r="E308" s="1"/>
  <c r="E309" s="1"/>
  <c r="E310" s="1"/>
  <c r="D456"/>
  <c r="D457" s="1"/>
  <c r="D458" s="1"/>
  <c r="D459" s="1"/>
  <c r="D460" s="1"/>
  <c r="D461" s="1"/>
  <c r="D462" s="1"/>
  <c r="D463" s="1"/>
  <c r="D464" s="1"/>
  <c r="D465" s="1"/>
  <c r="D466" s="1"/>
  <c r="D467"/>
  <c r="D468" s="1"/>
  <c r="D469" s="1"/>
  <c r="D470" s="1"/>
  <c r="D471" s="1"/>
  <c r="D472" s="1"/>
  <c r="D473" s="1"/>
  <c r="D474" s="1"/>
  <c r="D475" s="1"/>
  <c r="D476" s="1"/>
  <c r="D477" s="1"/>
  <c r="D478" s="1"/>
  <c r="E311" i="7"/>
  <c r="E300"/>
  <c r="E301" s="1"/>
  <c r="E302" s="1"/>
  <c r="E303" s="1"/>
  <c r="E304" s="1"/>
  <c r="E305" s="1"/>
  <c r="E306" s="1"/>
  <c r="E307" s="1"/>
  <c r="E308" s="1"/>
  <c r="E309" s="1"/>
  <c r="E310" s="1"/>
  <c r="D336"/>
  <c r="D337" s="1"/>
  <c r="D338" s="1"/>
  <c r="D339" s="1"/>
  <c r="D340" s="1"/>
  <c r="D341" s="1"/>
  <c r="D342" s="1"/>
  <c r="D343" s="1"/>
  <c r="D344" s="1"/>
  <c r="D345" s="1"/>
  <c r="D346" s="1"/>
  <c r="D347"/>
  <c r="D335" i="5"/>
  <c r="D324"/>
  <c r="D325" s="1"/>
  <c r="D326" s="1"/>
  <c r="D327" s="1"/>
  <c r="D328" s="1"/>
  <c r="D329" s="1"/>
  <c r="D330" s="1"/>
  <c r="D331" s="1"/>
  <c r="D332" s="1"/>
  <c r="D333" s="1"/>
  <c r="D334" s="1"/>
  <c r="E299"/>
  <c r="E288"/>
  <c r="E289" s="1"/>
  <c r="E290" s="1"/>
  <c r="E291" s="1"/>
  <c r="E292" s="1"/>
  <c r="E293" s="1"/>
  <c r="E294" s="1"/>
  <c r="E295" s="1"/>
  <c r="E296" s="1"/>
  <c r="E297" s="1"/>
  <c r="E298" s="1"/>
  <c r="D371" i="4"/>
  <c r="D360"/>
  <c r="D361" s="1"/>
  <c r="D362" s="1"/>
  <c r="D363" s="1"/>
  <c r="D364" s="1"/>
  <c r="D365" s="1"/>
  <c r="D366" s="1"/>
  <c r="D367" s="1"/>
  <c r="D368" s="1"/>
  <c r="D369" s="1"/>
  <c r="D370" s="1"/>
  <c r="E323"/>
  <c r="E312"/>
  <c r="E313" s="1"/>
  <c r="E314" s="1"/>
  <c r="E315" s="1"/>
  <c r="E316" s="1"/>
  <c r="E317" s="1"/>
  <c r="E318" s="1"/>
  <c r="E319" s="1"/>
  <c r="E320" s="1"/>
  <c r="E321" s="1"/>
  <c r="E322" s="1"/>
  <c r="O22"/>
  <c r="E312" i="2"/>
  <c r="E313" s="1"/>
  <c r="E314" s="1"/>
  <c r="E315" s="1"/>
  <c r="E316" s="1"/>
  <c r="E317" s="1"/>
  <c r="E318" s="1"/>
  <c r="E319" s="1"/>
  <c r="E320" s="1"/>
  <c r="E321" s="1"/>
  <c r="E322" s="1"/>
  <c r="E323"/>
  <c r="D372"/>
  <c r="D373" s="1"/>
  <c r="D374" s="1"/>
  <c r="D375" s="1"/>
  <c r="D376" s="1"/>
  <c r="D377" s="1"/>
  <c r="D378" s="1"/>
  <c r="D379" s="1"/>
  <c r="D380" s="1"/>
  <c r="D381" s="1"/>
  <c r="D382" s="1"/>
  <c r="D383"/>
  <c r="E311" i="3"/>
  <c r="E300"/>
  <c r="E301" s="1"/>
  <c r="E302" s="1"/>
  <c r="E303" s="1"/>
  <c r="E304" s="1"/>
  <c r="E305" s="1"/>
  <c r="E306" s="1"/>
  <c r="E307" s="1"/>
  <c r="E308" s="1"/>
  <c r="E309" s="1"/>
  <c r="E310" s="1"/>
  <c r="D383"/>
  <c r="D372"/>
  <c r="D373" s="1"/>
  <c r="D374" s="1"/>
  <c r="D375" s="1"/>
  <c r="D376" s="1"/>
  <c r="D377" s="1"/>
  <c r="D378" s="1"/>
  <c r="D379" s="1"/>
  <c r="D380" s="1"/>
  <c r="D381" s="1"/>
  <c r="D382" s="1"/>
  <c r="F37" i="5"/>
  <c r="H19"/>
  <c r="M22" i="8"/>
  <c r="P22" s="1"/>
  <c r="O22" i="11"/>
  <c r="F36"/>
  <c r="H23"/>
  <c r="F41" i="10"/>
  <c r="H24"/>
  <c r="G24" s="1"/>
  <c r="F36" i="9"/>
  <c r="J23"/>
  <c r="L22" i="8"/>
  <c r="J22"/>
  <c r="F35"/>
  <c r="F38" i="7"/>
  <c r="H24"/>
  <c r="G24" s="1"/>
  <c r="I20" i="2"/>
  <c r="F37" i="3"/>
  <c r="F37" i="6" s="1"/>
  <c r="F39" i="2"/>
  <c r="H20" i="3"/>
  <c r="F40" i="4"/>
  <c r="G23"/>
  <c r="D347" i="6" l="1"/>
  <c r="D336"/>
  <c r="D337" s="1"/>
  <c r="D338" s="1"/>
  <c r="D339" s="1"/>
  <c r="D340" s="1"/>
  <c r="D341" s="1"/>
  <c r="D342" s="1"/>
  <c r="D343" s="1"/>
  <c r="D344" s="1"/>
  <c r="D345" s="1"/>
  <c r="D346" s="1"/>
  <c r="E324"/>
  <c r="E325" s="1"/>
  <c r="E326" s="1"/>
  <c r="E327" s="1"/>
  <c r="E328" s="1"/>
  <c r="E329" s="1"/>
  <c r="E330" s="1"/>
  <c r="E331" s="1"/>
  <c r="E332" s="1"/>
  <c r="E333" s="1"/>
  <c r="E334" s="1"/>
  <c r="E335"/>
  <c r="D335" i="11"/>
  <c r="D324"/>
  <c r="D325" s="1"/>
  <c r="D326" s="1"/>
  <c r="D327" s="1"/>
  <c r="D328" s="1"/>
  <c r="D329" s="1"/>
  <c r="D330" s="1"/>
  <c r="D331" s="1"/>
  <c r="D332" s="1"/>
  <c r="D333" s="1"/>
  <c r="D334" s="1"/>
  <c r="E299"/>
  <c r="E288"/>
  <c r="E289" s="1"/>
  <c r="E290" s="1"/>
  <c r="E291" s="1"/>
  <c r="E292" s="1"/>
  <c r="E293" s="1"/>
  <c r="E294" s="1"/>
  <c r="E295" s="1"/>
  <c r="E296" s="1"/>
  <c r="E297" s="1"/>
  <c r="E298" s="1"/>
  <c r="E311" i="10"/>
  <c r="E300"/>
  <c r="E301" s="1"/>
  <c r="E302" s="1"/>
  <c r="E303" s="1"/>
  <c r="E304" s="1"/>
  <c r="E305" s="1"/>
  <c r="E306" s="1"/>
  <c r="E307" s="1"/>
  <c r="E308" s="1"/>
  <c r="E309" s="1"/>
  <c r="E310" s="1"/>
  <c r="D324"/>
  <c r="D325" s="1"/>
  <c r="D326" s="1"/>
  <c r="D327" s="1"/>
  <c r="D328" s="1"/>
  <c r="D329" s="1"/>
  <c r="D330" s="1"/>
  <c r="D331" s="1"/>
  <c r="D332" s="1"/>
  <c r="D333" s="1"/>
  <c r="D334" s="1"/>
  <c r="D335"/>
  <c r="E311" i="9"/>
  <c r="E300"/>
  <c r="E301" s="1"/>
  <c r="E302" s="1"/>
  <c r="E303" s="1"/>
  <c r="E304" s="1"/>
  <c r="E305" s="1"/>
  <c r="E306" s="1"/>
  <c r="E307" s="1"/>
  <c r="E308" s="1"/>
  <c r="E309" s="1"/>
  <c r="E310" s="1"/>
  <c r="D347"/>
  <c r="D336"/>
  <c r="D337" s="1"/>
  <c r="D338" s="1"/>
  <c r="D339" s="1"/>
  <c r="D340" s="1"/>
  <c r="D341" s="1"/>
  <c r="D342" s="1"/>
  <c r="D343" s="1"/>
  <c r="D344" s="1"/>
  <c r="D345" s="1"/>
  <c r="D346" s="1"/>
  <c r="E323" i="8"/>
  <c r="E312"/>
  <c r="E313" s="1"/>
  <c r="E314" s="1"/>
  <c r="E315" s="1"/>
  <c r="E316" s="1"/>
  <c r="E317" s="1"/>
  <c r="E318" s="1"/>
  <c r="E319" s="1"/>
  <c r="E320" s="1"/>
  <c r="E321" s="1"/>
  <c r="E322" s="1"/>
  <c r="E323" i="7"/>
  <c r="E312"/>
  <c r="E313" s="1"/>
  <c r="E314" s="1"/>
  <c r="E315" s="1"/>
  <c r="E316" s="1"/>
  <c r="E317" s="1"/>
  <c r="E318" s="1"/>
  <c r="E319" s="1"/>
  <c r="E320" s="1"/>
  <c r="E321" s="1"/>
  <c r="E322" s="1"/>
  <c r="D359"/>
  <c r="D348"/>
  <c r="D349" s="1"/>
  <c r="D350" s="1"/>
  <c r="D351" s="1"/>
  <c r="D352" s="1"/>
  <c r="D353" s="1"/>
  <c r="D354" s="1"/>
  <c r="D355" s="1"/>
  <c r="D356" s="1"/>
  <c r="D357" s="1"/>
  <c r="D358" s="1"/>
  <c r="E311" i="5"/>
  <c r="E300"/>
  <c r="E301" s="1"/>
  <c r="E302" s="1"/>
  <c r="E303" s="1"/>
  <c r="E304" s="1"/>
  <c r="E305" s="1"/>
  <c r="E306" s="1"/>
  <c r="E307" s="1"/>
  <c r="E308" s="1"/>
  <c r="E309" s="1"/>
  <c r="E310" s="1"/>
  <c r="D336"/>
  <c r="D337" s="1"/>
  <c r="D338" s="1"/>
  <c r="D339" s="1"/>
  <c r="D340" s="1"/>
  <c r="D341" s="1"/>
  <c r="D342" s="1"/>
  <c r="D343" s="1"/>
  <c r="D344" s="1"/>
  <c r="D345" s="1"/>
  <c r="D346" s="1"/>
  <c r="D347"/>
  <c r="E335" i="4"/>
  <c r="E324"/>
  <c r="E325" s="1"/>
  <c r="E326" s="1"/>
  <c r="E327" s="1"/>
  <c r="E328" s="1"/>
  <c r="E329" s="1"/>
  <c r="E330" s="1"/>
  <c r="E331" s="1"/>
  <c r="E332" s="1"/>
  <c r="E333" s="1"/>
  <c r="E334" s="1"/>
  <c r="D383"/>
  <c r="D372"/>
  <c r="D373" s="1"/>
  <c r="D374" s="1"/>
  <c r="D375" s="1"/>
  <c r="D376" s="1"/>
  <c r="D377" s="1"/>
  <c r="D378" s="1"/>
  <c r="D379" s="1"/>
  <c r="D380" s="1"/>
  <c r="D381" s="1"/>
  <c r="D382" s="1"/>
  <c r="D395" i="2"/>
  <c r="D384"/>
  <c r="D385" s="1"/>
  <c r="D386" s="1"/>
  <c r="D387" s="1"/>
  <c r="D388" s="1"/>
  <c r="D389" s="1"/>
  <c r="D390" s="1"/>
  <c r="D391" s="1"/>
  <c r="D392" s="1"/>
  <c r="D393" s="1"/>
  <c r="D394" s="1"/>
  <c r="E324"/>
  <c r="E325" s="1"/>
  <c r="E326" s="1"/>
  <c r="E327" s="1"/>
  <c r="E328" s="1"/>
  <c r="E329" s="1"/>
  <c r="E330" s="1"/>
  <c r="E331" s="1"/>
  <c r="E332" s="1"/>
  <c r="E333" s="1"/>
  <c r="E334" s="1"/>
  <c r="E335"/>
  <c r="D384" i="3"/>
  <c r="D385" s="1"/>
  <c r="D386" s="1"/>
  <c r="D387" s="1"/>
  <c r="D388" s="1"/>
  <c r="D389" s="1"/>
  <c r="D390" s="1"/>
  <c r="D391" s="1"/>
  <c r="D392" s="1"/>
  <c r="D393" s="1"/>
  <c r="D394" s="1"/>
  <c r="D395"/>
  <c r="E323"/>
  <c r="E312"/>
  <c r="E313" s="1"/>
  <c r="E314" s="1"/>
  <c r="E315" s="1"/>
  <c r="E316" s="1"/>
  <c r="E317" s="1"/>
  <c r="E318" s="1"/>
  <c r="E319" s="1"/>
  <c r="E320" s="1"/>
  <c r="E321" s="1"/>
  <c r="E322" s="1"/>
  <c r="F38" i="5"/>
  <c r="G19"/>
  <c r="F37" i="11"/>
  <c r="G23"/>
  <c r="I24" i="10"/>
  <c r="F42"/>
  <c r="H24" i="9"/>
  <c r="F37"/>
  <c r="O22" i="8"/>
  <c r="F36"/>
  <c r="H23"/>
  <c r="I24" i="7"/>
  <c r="F39"/>
  <c r="G20" i="3"/>
  <c r="J20" i="2"/>
  <c r="I23" i="4"/>
  <c r="F41"/>
  <c r="F40" i="2"/>
  <c r="F38" i="3"/>
  <c r="F38" i="6" s="1"/>
  <c r="D359" l="1"/>
  <c r="D348"/>
  <c r="D349" s="1"/>
  <c r="D350" s="1"/>
  <c r="D351" s="1"/>
  <c r="D352" s="1"/>
  <c r="D353" s="1"/>
  <c r="D354" s="1"/>
  <c r="D355" s="1"/>
  <c r="D356" s="1"/>
  <c r="D357" s="1"/>
  <c r="D358" s="1"/>
  <c r="E336"/>
  <c r="E337" s="1"/>
  <c r="E338" s="1"/>
  <c r="E339" s="1"/>
  <c r="E340" s="1"/>
  <c r="E341" s="1"/>
  <c r="E342" s="1"/>
  <c r="E343" s="1"/>
  <c r="E344" s="1"/>
  <c r="E345" s="1"/>
  <c r="E346" s="1"/>
  <c r="E347"/>
  <c r="E311" i="11"/>
  <c r="E300"/>
  <c r="E301" s="1"/>
  <c r="E302" s="1"/>
  <c r="E303" s="1"/>
  <c r="E304" s="1"/>
  <c r="E305" s="1"/>
  <c r="E306" s="1"/>
  <c r="E307" s="1"/>
  <c r="E308" s="1"/>
  <c r="E309" s="1"/>
  <c r="E310" s="1"/>
  <c r="D347"/>
  <c r="D336"/>
  <c r="D337" s="1"/>
  <c r="D338" s="1"/>
  <c r="D339" s="1"/>
  <c r="D340" s="1"/>
  <c r="D341" s="1"/>
  <c r="D342" s="1"/>
  <c r="D343" s="1"/>
  <c r="D344" s="1"/>
  <c r="D345" s="1"/>
  <c r="D346" s="1"/>
  <c r="E323" i="10"/>
  <c r="E312"/>
  <c r="E313" s="1"/>
  <c r="E314" s="1"/>
  <c r="E315" s="1"/>
  <c r="E316" s="1"/>
  <c r="E317" s="1"/>
  <c r="E318" s="1"/>
  <c r="E319" s="1"/>
  <c r="E320" s="1"/>
  <c r="E321" s="1"/>
  <c r="E322" s="1"/>
  <c r="D347"/>
  <c r="D336"/>
  <c r="D337" s="1"/>
  <c r="D338" s="1"/>
  <c r="D339" s="1"/>
  <c r="D340" s="1"/>
  <c r="D341" s="1"/>
  <c r="D342" s="1"/>
  <c r="D343" s="1"/>
  <c r="D344" s="1"/>
  <c r="D345" s="1"/>
  <c r="D346" s="1"/>
  <c r="D348" i="9"/>
  <c r="D349" s="1"/>
  <c r="D350" s="1"/>
  <c r="D351" s="1"/>
  <c r="D352" s="1"/>
  <c r="D353" s="1"/>
  <c r="D354" s="1"/>
  <c r="D355" s="1"/>
  <c r="D356" s="1"/>
  <c r="D357" s="1"/>
  <c r="D358" s="1"/>
  <c r="D359"/>
  <c r="E323"/>
  <c r="E312"/>
  <c r="E313" s="1"/>
  <c r="E314" s="1"/>
  <c r="E315" s="1"/>
  <c r="E316" s="1"/>
  <c r="E317" s="1"/>
  <c r="E318" s="1"/>
  <c r="E319" s="1"/>
  <c r="E320" s="1"/>
  <c r="E321" s="1"/>
  <c r="E322" s="1"/>
  <c r="E335" i="8"/>
  <c r="E324"/>
  <c r="E325" s="1"/>
  <c r="E326" s="1"/>
  <c r="E327" s="1"/>
  <c r="E328" s="1"/>
  <c r="E329" s="1"/>
  <c r="E330" s="1"/>
  <c r="E331" s="1"/>
  <c r="E332" s="1"/>
  <c r="E333" s="1"/>
  <c r="E334" s="1"/>
  <c r="D360" i="7"/>
  <c r="D361" s="1"/>
  <c r="D362" s="1"/>
  <c r="D363" s="1"/>
  <c r="D364" s="1"/>
  <c r="D365" s="1"/>
  <c r="D366" s="1"/>
  <c r="D367" s="1"/>
  <c r="D368" s="1"/>
  <c r="D369" s="1"/>
  <c r="D370" s="1"/>
  <c r="D371"/>
  <c r="E335"/>
  <c r="E324"/>
  <c r="E325" s="1"/>
  <c r="E326" s="1"/>
  <c r="E327" s="1"/>
  <c r="E328" s="1"/>
  <c r="E329" s="1"/>
  <c r="E330" s="1"/>
  <c r="E331" s="1"/>
  <c r="E332" s="1"/>
  <c r="E333" s="1"/>
  <c r="E334" s="1"/>
  <c r="D348" i="5"/>
  <c r="D349" s="1"/>
  <c r="D350" s="1"/>
  <c r="D351" s="1"/>
  <c r="D352" s="1"/>
  <c r="D353" s="1"/>
  <c r="D354" s="1"/>
  <c r="D355" s="1"/>
  <c r="D356" s="1"/>
  <c r="D357" s="1"/>
  <c r="D358" s="1"/>
  <c r="D359"/>
  <c r="E312"/>
  <c r="E313" s="1"/>
  <c r="E314" s="1"/>
  <c r="E315" s="1"/>
  <c r="E316" s="1"/>
  <c r="E317" s="1"/>
  <c r="E318" s="1"/>
  <c r="E319" s="1"/>
  <c r="E320" s="1"/>
  <c r="E321" s="1"/>
  <c r="E322" s="1"/>
  <c r="E323"/>
  <c r="D384" i="4"/>
  <c r="D385" s="1"/>
  <c r="D386" s="1"/>
  <c r="D387" s="1"/>
  <c r="D388" s="1"/>
  <c r="D389" s="1"/>
  <c r="D390" s="1"/>
  <c r="D391" s="1"/>
  <c r="D392" s="1"/>
  <c r="D393" s="1"/>
  <c r="D394" s="1"/>
  <c r="D395"/>
  <c r="E336"/>
  <c r="E337" s="1"/>
  <c r="E338" s="1"/>
  <c r="E339" s="1"/>
  <c r="E340" s="1"/>
  <c r="E341" s="1"/>
  <c r="E342" s="1"/>
  <c r="E343" s="1"/>
  <c r="E344" s="1"/>
  <c r="E345" s="1"/>
  <c r="E346" s="1"/>
  <c r="E347"/>
  <c r="D407" i="2"/>
  <c r="D396"/>
  <c r="D397" s="1"/>
  <c r="D398" s="1"/>
  <c r="D399" s="1"/>
  <c r="D400" s="1"/>
  <c r="D401" s="1"/>
  <c r="D402" s="1"/>
  <c r="D403" s="1"/>
  <c r="D404" s="1"/>
  <c r="D405" s="1"/>
  <c r="D406" s="1"/>
  <c r="E336"/>
  <c r="E337" s="1"/>
  <c r="E338" s="1"/>
  <c r="E339" s="1"/>
  <c r="E340" s="1"/>
  <c r="E341" s="1"/>
  <c r="E342" s="1"/>
  <c r="E343" s="1"/>
  <c r="E344" s="1"/>
  <c r="E345" s="1"/>
  <c r="E346" s="1"/>
  <c r="E347"/>
  <c r="E335" i="3"/>
  <c r="E324"/>
  <c r="E325" s="1"/>
  <c r="E326" s="1"/>
  <c r="E327" s="1"/>
  <c r="E328" s="1"/>
  <c r="E329" s="1"/>
  <c r="E330" s="1"/>
  <c r="E331" s="1"/>
  <c r="E332" s="1"/>
  <c r="E333" s="1"/>
  <c r="E334" s="1"/>
  <c r="D396"/>
  <c r="D397" s="1"/>
  <c r="D398" s="1"/>
  <c r="D399" s="1"/>
  <c r="D400" s="1"/>
  <c r="D401" s="1"/>
  <c r="D402" s="1"/>
  <c r="D403" s="1"/>
  <c r="D404" s="1"/>
  <c r="D405" s="1"/>
  <c r="D406" s="1"/>
  <c r="D407"/>
  <c r="I20"/>
  <c r="F39" i="5"/>
  <c r="I19"/>
  <c r="I23" i="11"/>
  <c r="F38"/>
  <c r="F43" i="10"/>
  <c r="J24"/>
  <c r="F38" i="9"/>
  <c r="G24"/>
  <c r="F37" i="8"/>
  <c r="G23"/>
  <c r="F40" i="7"/>
  <c r="J24"/>
  <c r="F42" i="4"/>
  <c r="H21" i="2"/>
  <c r="F39" i="3"/>
  <c r="F39" i="6" s="1"/>
  <c r="F41" i="2"/>
  <c r="J23" i="4"/>
  <c r="D360" i="6" l="1"/>
  <c r="D361" s="1"/>
  <c r="D362" s="1"/>
  <c r="D363" s="1"/>
  <c r="D364" s="1"/>
  <c r="D365" s="1"/>
  <c r="D366" s="1"/>
  <c r="D367" s="1"/>
  <c r="D368" s="1"/>
  <c r="D369" s="1"/>
  <c r="D370" s="1"/>
  <c r="D371"/>
  <c r="E359"/>
  <c r="E348"/>
  <c r="E349" s="1"/>
  <c r="E350" s="1"/>
  <c r="E351" s="1"/>
  <c r="E352" s="1"/>
  <c r="E353" s="1"/>
  <c r="E354" s="1"/>
  <c r="E355" s="1"/>
  <c r="E356" s="1"/>
  <c r="E357" s="1"/>
  <c r="E358" s="1"/>
  <c r="D359" i="11"/>
  <c r="D348"/>
  <c r="D349" s="1"/>
  <c r="D350" s="1"/>
  <c r="D351" s="1"/>
  <c r="D352" s="1"/>
  <c r="D353" s="1"/>
  <c r="D354" s="1"/>
  <c r="D355" s="1"/>
  <c r="D356" s="1"/>
  <c r="D357" s="1"/>
  <c r="D358" s="1"/>
  <c r="E312"/>
  <c r="E313" s="1"/>
  <c r="E314" s="1"/>
  <c r="E315" s="1"/>
  <c r="E316" s="1"/>
  <c r="E317" s="1"/>
  <c r="E318" s="1"/>
  <c r="E319" s="1"/>
  <c r="E320" s="1"/>
  <c r="E321" s="1"/>
  <c r="E322" s="1"/>
  <c r="E323"/>
  <c r="D359" i="10"/>
  <c r="D348"/>
  <c r="D349" s="1"/>
  <c r="D350" s="1"/>
  <c r="D351" s="1"/>
  <c r="D352" s="1"/>
  <c r="D353" s="1"/>
  <c r="D354" s="1"/>
  <c r="D355" s="1"/>
  <c r="D356" s="1"/>
  <c r="D357" s="1"/>
  <c r="D358" s="1"/>
  <c r="E324"/>
  <c r="E325" s="1"/>
  <c r="E326" s="1"/>
  <c r="E327" s="1"/>
  <c r="E328" s="1"/>
  <c r="E329" s="1"/>
  <c r="E330" s="1"/>
  <c r="E331" s="1"/>
  <c r="E332" s="1"/>
  <c r="E333" s="1"/>
  <c r="E334" s="1"/>
  <c r="E335"/>
  <c r="E324" i="9"/>
  <c r="E325" s="1"/>
  <c r="E326" s="1"/>
  <c r="E327" s="1"/>
  <c r="E328" s="1"/>
  <c r="E329" s="1"/>
  <c r="E330" s="1"/>
  <c r="E331" s="1"/>
  <c r="E332" s="1"/>
  <c r="E333" s="1"/>
  <c r="E334" s="1"/>
  <c r="E335"/>
  <c r="D360"/>
  <c r="D361" s="1"/>
  <c r="D362" s="1"/>
  <c r="D363" s="1"/>
  <c r="D364" s="1"/>
  <c r="D365" s="1"/>
  <c r="D366" s="1"/>
  <c r="D367" s="1"/>
  <c r="D368" s="1"/>
  <c r="D369" s="1"/>
  <c r="D370" s="1"/>
  <c r="D371"/>
  <c r="E336" i="8"/>
  <c r="E337" s="1"/>
  <c r="E338" s="1"/>
  <c r="E339" s="1"/>
  <c r="E340" s="1"/>
  <c r="E341" s="1"/>
  <c r="E342" s="1"/>
  <c r="E343" s="1"/>
  <c r="E344" s="1"/>
  <c r="E345" s="1"/>
  <c r="E346" s="1"/>
  <c r="E347"/>
  <c r="E336" i="7"/>
  <c r="E337" s="1"/>
  <c r="E338" s="1"/>
  <c r="E339" s="1"/>
  <c r="E340" s="1"/>
  <c r="E341" s="1"/>
  <c r="E342" s="1"/>
  <c r="E343" s="1"/>
  <c r="E344" s="1"/>
  <c r="E345" s="1"/>
  <c r="E346" s="1"/>
  <c r="E347"/>
  <c r="D372"/>
  <c r="D373" s="1"/>
  <c r="D374" s="1"/>
  <c r="D375" s="1"/>
  <c r="D376" s="1"/>
  <c r="D377" s="1"/>
  <c r="D378" s="1"/>
  <c r="D379" s="1"/>
  <c r="D380" s="1"/>
  <c r="D381" s="1"/>
  <c r="D382" s="1"/>
  <c r="D383"/>
  <c r="E324" i="5"/>
  <c r="E325" s="1"/>
  <c r="E326" s="1"/>
  <c r="E327" s="1"/>
  <c r="E328" s="1"/>
  <c r="E329" s="1"/>
  <c r="E330" s="1"/>
  <c r="E331" s="1"/>
  <c r="E332" s="1"/>
  <c r="E333" s="1"/>
  <c r="E334" s="1"/>
  <c r="E335"/>
  <c r="D360"/>
  <c r="D361" s="1"/>
  <c r="D362" s="1"/>
  <c r="D363" s="1"/>
  <c r="D364" s="1"/>
  <c r="D365" s="1"/>
  <c r="D366" s="1"/>
  <c r="D367" s="1"/>
  <c r="D368" s="1"/>
  <c r="D369" s="1"/>
  <c r="D370" s="1"/>
  <c r="D371"/>
  <c r="E348" i="4"/>
  <c r="E349" s="1"/>
  <c r="E350" s="1"/>
  <c r="E351" s="1"/>
  <c r="E352" s="1"/>
  <c r="E353" s="1"/>
  <c r="E354" s="1"/>
  <c r="E355" s="1"/>
  <c r="E356" s="1"/>
  <c r="E357" s="1"/>
  <c r="E358" s="1"/>
  <c r="E359"/>
  <c r="D396"/>
  <c r="D397" s="1"/>
  <c r="D398" s="1"/>
  <c r="D399" s="1"/>
  <c r="D400" s="1"/>
  <c r="D401" s="1"/>
  <c r="D402" s="1"/>
  <c r="D403" s="1"/>
  <c r="D404" s="1"/>
  <c r="D405" s="1"/>
  <c r="D406" s="1"/>
  <c r="D407"/>
  <c r="D419" i="2"/>
  <c r="D408"/>
  <c r="D409" s="1"/>
  <c r="D410" s="1"/>
  <c r="D411" s="1"/>
  <c r="D412" s="1"/>
  <c r="D413" s="1"/>
  <c r="D414" s="1"/>
  <c r="D415" s="1"/>
  <c r="D416" s="1"/>
  <c r="D417" s="1"/>
  <c r="D418" s="1"/>
  <c r="E359"/>
  <c r="E348"/>
  <c r="E349" s="1"/>
  <c r="E350" s="1"/>
  <c r="E351" s="1"/>
  <c r="E352" s="1"/>
  <c r="E353" s="1"/>
  <c r="E354" s="1"/>
  <c r="E355" s="1"/>
  <c r="E356" s="1"/>
  <c r="E357" s="1"/>
  <c r="E358" s="1"/>
  <c r="E336" i="3"/>
  <c r="E337" s="1"/>
  <c r="E338" s="1"/>
  <c r="E339" s="1"/>
  <c r="E340" s="1"/>
  <c r="E341" s="1"/>
  <c r="E342" s="1"/>
  <c r="E343" s="1"/>
  <c r="E344" s="1"/>
  <c r="E345" s="1"/>
  <c r="E346" s="1"/>
  <c r="E347"/>
  <c r="D419"/>
  <c r="D408"/>
  <c r="D409" s="1"/>
  <c r="D410" s="1"/>
  <c r="D411" s="1"/>
  <c r="D412" s="1"/>
  <c r="D413" s="1"/>
  <c r="D414" s="1"/>
  <c r="D415" s="1"/>
  <c r="D416" s="1"/>
  <c r="D417" s="1"/>
  <c r="D418" s="1"/>
  <c r="J20"/>
  <c r="F40" i="5"/>
  <c r="J19"/>
  <c r="F39" i="11"/>
  <c r="J23"/>
  <c r="H25" i="10"/>
  <c r="F44"/>
  <c r="I24" i="9"/>
  <c r="F39"/>
  <c r="I23" i="8"/>
  <c r="F38"/>
  <c r="H25" i="7"/>
  <c r="F41"/>
  <c r="H24" i="4"/>
  <c r="F42" i="2"/>
  <c r="F40" i="3"/>
  <c r="F40" i="6" s="1"/>
  <c r="F43" i="4"/>
  <c r="G21" i="2"/>
  <c r="E371" i="6" l="1"/>
  <c r="E360"/>
  <c r="E361" s="1"/>
  <c r="E362" s="1"/>
  <c r="E363" s="1"/>
  <c r="E364" s="1"/>
  <c r="E365" s="1"/>
  <c r="E366" s="1"/>
  <c r="E367" s="1"/>
  <c r="E368" s="1"/>
  <c r="E369" s="1"/>
  <c r="E370" s="1"/>
  <c r="D372"/>
  <c r="D373" s="1"/>
  <c r="D374" s="1"/>
  <c r="D375" s="1"/>
  <c r="D376" s="1"/>
  <c r="D377" s="1"/>
  <c r="D378" s="1"/>
  <c r="D379" s="1"/>
  <c r="D380" s="1"/>
  <c r="D381" s="1"/>
  <c r="D382" s="1"/>
  <c r="D383"/>
  <c r="D371" i="11"/>
  <c r="D360"/>
  <c r="D361" s="1"/>
  <c r="D362" s="1"/>
  <c r="D363" s="1"/>
  <c r="D364" s="1"/>
  <c r="D365" s="1"/>
  <c r="D366" s="1"/>
  <c r="D367" s="1"/>
  <c r="D368" s="1"/>
  <c r="D369" s="1"/>
  <c r="D370" s="1"/>
  <c r="E324"/>
  <c r="E325" s="1"/>
  <c r="E326" s="1"/>
  <c r="E327" s="1"/>
  <c r="E328" s="1"/>
  <c r="E329" s="1"/>
  <c r="E330" s="1"/>
  <c r="E331" s="1"/>
  <c r="E332" s="1"/>
  <c r="E333" s="1"/>
  <c r="E334" s="1"/>
  <c r="E335"/>
  <c r="D371" i="10"/>
  <c r="D360"/>
  <c r="D361" s="1"/>
  <c r="D362" s="1"/>
  <c r="D363" s="1"/>
  <c r="D364" s="1"/>
  <c r="D365" s="1"/>
  <c r="D366" s="1"/>
  <c r="D367" s="1"/>
  <c r="D368" s="1"/>
  <c r="D369" s="1"/>
  <c r="D370" s="1"/>
  <c r="E347"/>
  <c r="E336"/>
  <c r="E337" s="1"/>
  <c r="E338" s="1"/>
  <c r="E339" s="1"/>
  <c r="E340" s="1"/>
  <c r="E341" s="1"/>
  <c r="E342" s="1"/>
  <c r="E343" s="1"/>
  <c r="E344" s="1"/>
  <c r="E345" s="1"/>
  <c r="E346" s="1"/>
  <c r="D372" i="9"/>
  <c r="D373" s="1"/>
  <c r="D374" s="1"/>
  <c r="D375" s="1"/>
  <c r="D376" s="1"/>
  <c r="D377" s="1"/>
  <c r="D378" s="1"/>
  <c r="D379" s="1"/>
  <c r="D380" s="1"/>
  <c r="D381" s="1"/>
  <c r="D382" s="1"/>
  <c r="D383"/>
  <c r="E347"/>
  <c r="E336"/>
  <c r="E337" s="1"/>
  <c r="E338" s="1"/>
  <c r="E339" s="1"/>
  <c r="E340" s="1"/>
  <c r="E341" s="1"/>
  <c r="E342" s="1"/>
  <c r="E343" s="1"/>
  <c r="E344" s="1"/>
  <c r="E345" s="1"/>
  <c r="E346" s="1"/>
  <c r="E359" i="8"/>
  <c r="E348"/>
  <c r="E349" s="1"/>
  <c r="E350" s="1"/>
  <c r="E351" s="1"/>
  <c r="E352" s="1"/>
  <c r="E353" s="1"/>
  <c r="E354" s="1"/>
  <c r="E355" s="1"/>
  <c r="E356" s="1"/>
  <c r="E357" s="1"/>
  <c r="E358" s="1"/>
  <c r="D384" i="7"/>
  <c r="D385" s="1"/>
  <c r="D386" s="1"/>
  <c r="D387" s="1"/>
  <c r="D388" s="1"/>
  <c r="D389" s="1"/>
  <c r="D390" s="1"/>
  <c r="D391" s="1"/>
  <c r="D392" s="1"/>
  <c r="D393" s="1"/>
  <c r="D394" s="1"/>
  <c r="D395"/>
  <c r="E348"/>
  <c r="E349" s="1"/>
  <c r="E350" s="1"/>
  <c r="E351" s="1"/>
  <c r="E352" s="1"/>
  <c r="E353" s="1"/>
  <c r="E354" s="1"/>
  <c r="E355" s="1"/>
  <c r="E356" s="1"/>
  <c r="E357" s="1"/>
  <c r="E358" s="1"/>
  <c r="E359"/>
  <c r="D372" i="5"/>
  <c r="D373" s="1"/>
  <c r="D374" s="1"/>
  <c r="D375" s="1"/>
  <c r="D376" s="1"/>
  <c r="D377" s="1"/>
  <c r="D378" s="1"/>
  <c r="D379" s="1"/>
  <c r="D380" s="1"/>
  <c r="D381" s="1"/>
  <c r="D382" s="1"/>
  <c r="D383"/>
  <c r="E347"/>
  <c r="E336"/>
  <c r="E337" s="1"/>
  <c r="E338" s="1"/>
  <c r="E339" s="1"/>
  <c r="E340" s="1"/>
  <c r="E341" s="1"/>
  <c r="E342" s="1"/>
  <c r="E343" s="1"/>
  <c r="E344" s="1"/>
  <c r="E345" s="1"/>
  <c r="E346" s="1"/>
  <c r="D408" i="4"/>
  <c r="D409" s="1"/>
  <c r="D410" s="1"/>
  <c r="D411" s="1"/>
  <c r="D412" s="1"/>
  <c r="D413" s="1"/>
  <c r="D414" s="1"/>
  <c r="D415" s="1"/>
  <c r="D416" s="1"/>
  <c r="D417" s="1"/>
  <c r="D418" s="1"/>
  <c r="D419"/>
  <c r="E360"/>
  <c r="E361" s="1"/>
  <c r="E362" s="1"/>
  <c r="E363" s="1"/>
  <c r="E364" s="1"/>
  <c r="E365" s="1"/>
  <c r="E366" s="1"/>
  <c r="E367" s="1"/>
  <c r="E368" s="1"/>
  <c r="E369" s="1"/>
  <c r="E370" s="1"/>
  <c r="E371"/>
  <c r="E371" i="2"/>
  <c r="E360"/>
  <c r="E361" s="1"/>
  <c r="E362" s="1"/>
  <c r="E363" s="1"/>
  <c r="E364" s="1"/>
  <c r="E365" s="1"/>
  <c r="E366" s="1"/>
  <c r="E367" s="1"/>
  <c r="E368" s="1"/>
  <c r="E369" s="1"/>
  <c r="E370" s="1"/>
  <c r="D420"/>
  <c r="D421" s="1"/>
  <c r="D422" s="1"/>
  <c r="D423" s="1"/>
  <c r="D424" s="1"/>
  <c r="D425" s="1"/>
  <c r="D426" s="1"/>
  <c r="D427" s="1"/>
  <c r="D428" s="1"/>
  <c r="D429" s="1"/>
  <c r="D430" s="1"/>
  <c r="D431"/>
  <c r="D420" i="3"/>
  <c r="D421" s="1"/>
  <c r="D422" s="1"/>
  <c r="D423" s="1"/>
  <c r="D424" s="1"/>
  <c r="D425" s="1"/>
  <c r="D426" s="1"/>
  <c r="D427" s="1"/>
  <c r="D428" s="1"/>
  <c r="D429" s="1"/>
  <c r="D430" s="1"/>
  <c r="D431"/>
  <c r="E359"/>
  <c r="E348"/>
  <c r="E349" s="1"/>
  <c r="E350" s="1"/>
  <c r="E351" s="1"/>
  <c r="E352" s="1"/>
  <c r="E353" s="1"/>
  <c r="E354" s="1"/>
  <c r="E355" s="1"/>
  <c r="E356" s="1"/>
  <c r="E357" s="1"/>
  <c r="E358" s="1"/>
  <c r="H21"/>
  <c r="F41" i="5"/>
  <c r="H20"/>
  <c r="H24" i="11"/>
  <c r="F40"/>
  <c r="F45" i="10"/>
  <c r="G25"/>
  <c r="J24" i="9"/>
  <c r="F40"/>
  <c r="F39" i="8"/>
  <c r="J23"/>
  <c r="F42" i="7"/>
  <c r="G25"/>
  <c r="F44" i="4"/>
  <c r="I21" i="2"/>
  <c r="F41" i="3"/>
  <c r="F41" i="6" s="1"/>
  <c r="F43" i="2"/>
  <c r="G24" i="4"/>
  <c r="E372" i="6" l="1"/>
  <c r="E373" s="1"/>
  <c r="E374" s="1"/>
  <c r="E375" s="1"/>
  <c r="E376" s="1"/>
  <c r="E377" s="1"/>
  <c r="E378" s="1"/>
  <c r="E379" s="1"/>
  <c r="E380" s="1"/>
  <c r="E381" s="1"/>
  <c r="E382" s="1"/>
  <c r="E383"/>
  <c r="D395"/>
  <c r="D384"/>
  <c r="D385" s="1"/>
  <c r="D386" s="1"/>
  <c r="D387" s="1"/>
  <c r="D388" s="1"/>
  <c r="D389" s="1"/>
  <c r="D390" s="1"/>
  <c r="D391" s="1"/>
  <c r="D392" s="1"/>
  <c r="D393" s="1"/>
  <c r="D394" s="1"/>
  <c r="E347" i="11"/>
  <c r="E336"/>
  <c r="E337" s="1"/>
  <c r="E338" s="1"/>
  <c r="E339" s="1"/>
  <c r="E340" s="1"/>
  <c r="E341" s="1"/>
  <c r="E342" s="1"/>
  <c r="E343" s="1"/>
  <c r="E344" s="1"/>
  <c r="E345" s="1"/>
  <c r="E346" s="1"/>
  <c r="D383"/>
  <c r="D372"/>
  <c r="D373" s="1"/>
  <c r="D374" s="1"/>
  <c r="D375" s="1"/>
  <c r="D376" s="1"/>
  <c r="D377" s="1"/>
  <c r="D378" s="1"/>
  <c r="D379" s="1"/>
  <c r="D380" s="1"/>
  <c r="D381" s="1"/>
  <c r="D382" s="1"/>
  <c r="E348" i="10"/>
  <c r="E349" s="1"/>
  <c r="E350" s="1"/>
  <c r="E351" s="1"/>
  <c r="E352" s="1"/>
  <c r="E353" s="1"/>
  <c r="E354" s="1"/>
  <c r="E355" s="1"/>
  <c r="E356" s="1"/>
  <c r="E357" s="1"/>
  <c r="E358" s="1"/>
  <c r="E359"/>
  <c r="D372"/>
  <c r="D373" s="1"/>
  <c r="D374" s="1"/>
  <c r="D375" s="1"/>
  <c r="D376" s="1"/>
  <c r="D377" s="1"/>
  <c r="D378" s="1"/>
  <c r="D379" s="1"/>
  <c r="D380" s="1"/>
  <c r="D381" s="1"/>
  <c r="D382" s="1"/>
  <c r="D383"/>
  <c r="E359" i="9"/>
  <c r="E348"/>
  <c r="E349" s="1"/>
  <c r="E350" s="1"/>
  <c r="E351" s="1"/>
  <c r="E352" s="1"/>
  <c r="E353" s="1"/>
  <c r="E354" s="1"/>
  <c r="E355" s="1"/>
  <c r="E356" s="1"/>
  <c r="E357" s="1"/>
  <c r="E358" s="1"/>
  <c r="D384"/>
  <c r="D385" s="1"/>
  <c r="D386" s="1"/>
  <c r="D387" s="1"/>
  <c r="D388" s="1"/>
  <c r="D389" s="1"/>
  <c r="D390" s="1"/>
  <c r="D391" s="1"/>
  <c r="D392" s="1"/>
  <c r="D393" s="1"/>
  <c r="D394" s="1"/>
  <c r="D395"/>
  <c r="E371" i="8"/>
  <c r="E360"/>
  <c r="E361" s="1"/>
  <c r="E362" s="1"/>
  <c r="E363" s="1"/>
  <c r="E364" s="1"/>
  <c r="E365" s="1"/>
  <c r="E366" s="1"/>
  <c r="E367" s="1"/>
  <c r="E368" s="1"/>
  <c r="E369" s="1"/>
  <c r="E370" s="1"/>
  <c r="E371" i="7"/>
  <c r="E360"/>
  <c r="E361" s="1"/>
  <c r="E362" s="1"/>
  <c r="E363" s="1"/>
  <c r="E364" s="1"/>
  <c r="E365" s="1"/>
  <c r="E366" s="1"/>
  <c r="E367" s="1"/>
  <c r="E368" s="1"/>
  <c r="E369" s="1"/>
  <c r="E370" s="1"/>
  <c r="D396"/>
  <c r="D397" s="1"/>
  <c r="D398" s="1"/>
  <c r="D399" s="1"/>
  <c r="D400" s="1"/>
  <c r="D401" s="1"/>
  <c r="D402" s="1"/>
  <c r="D403" s="1"/>
  <c r="D404" s="1"/>
  <c r="D405" s="1"/>
  <c r="D406" s="1"/>
  <c r="D407"/>
  <c r="E359" i="5"/>
  <c r="E348"/>
  <c r="E349" s="1"/>
  <c r="E350" s="1"/>
  <c r="E351" s="1"/>
  <c r="E352" s="1"/>
  <c r="E353" s="1"/>
  <c r="E354" s="1"/>
  <c r="E355" s="1"/>
  <c r="E356" s="1"/>
  <c r="E357" s="1"/>
  <c r="E358" s="1"/>
  <c r="D395"/>
  <c r="D384"/>
  <c r="D385" s="1"/>
  <c r="D386" s="1"/>
  <c r="D387" s="1"/>
  <c r="D388" s="1"/>
  <c r="D389" s="1"/>
  <c r="D390" s="1"/>
  <c r="D391" s="1"/>
  <c r="D392" s="1"/>
  <c r="D393" s="1"/>
  <c r="D394" s="1"/>
  <c r="E383" i="4"/>
  <c r="E372"/>
  <c r="E373" s="1"/>
  <c r="E374" s="1"/>
  <c r="E375" s="1"/>
  <c r="E376" s="1"/>
  <c r="E377" s="1"/>
  <c r="E378" s="1"/>
  <c r="E379" s="1"/>
  <c r="E380" s="1"/>
  <c r="E381" s="1"/>
  <c r="E382" s="1"/>
  <c r="D431"/>
  <c r="D420"/>
  <c r="D421" s="1"/>
  <c r="D422" s="1"/>
  <c r="D423" s="1"/>
  <c r="D424" s="1"/>
  <c r="D425" s="1"/>
  <c r="D426" s="1"/>
  <c r="D427" s="1"/>
  <c r="D428" s="1"/>
  <c r="D429" s="1"/>
  <c r="D430" s="1"/>
  <c r="E372" i="2"/>
  <c r="E373" s="1"/>
  <c r="E374" s="1"/>
  <c r="E375" s="1"/>
  <c r="E376" s="1"/>
  <c r="E377" s="1"/>
  <c r="E378" s="1"/>
  <c r="E379" s="1"/>
  <c r="E380" s="1"/>
  <c r="E381" s="1"/>
  <c r="E382" s="1"/>
  <c r="E383"/>
  <c r="D432"/>
  <c r="D433" s="1"/>
  <c r="D434" s="1"/>
  <c r="D435" s="1"/>
  <c r="D436" s="1"/>
  <c r="D437" s="1"/>
  <c r="D438" s="1"/>
  <c r="D439" s="1"/>
  <c r="D440" s="1"/>
  <c r="D441" s="1"/>
  <c r="D442" s="1"/>
  <c r="D443"/>
  <c r="E360" i="3"/>
  <c r="E361" s="1"/>
  <c r="E362" s="1"/>
  <c r="E363" s="1"/>
  <c r="E364" s="1"/>
  <c r="E365" s="1"/>
  <c r="E366" s="1"/>
  <c r="E367" s="1"/>
  <c r="E368" s="1"/>
  <c r="E369" s="1"/>
  <c r="E370" s="1"/>
  <c r="E371"/>
  <c r="D443"/>
  <c r="D432"/>
  <c r="D433" s="1"/>
  <c r="D434" s="1"/>
  <c r="D435" s="1"/>
  <c r="D436" s="1"/>
  <c r="D437" s="1"/>
  <c r="D438" s="1"/>
  <c r="D439" s="1"/>
  <c r="D440" s="1"/>
  <c r="D441" s="1"/>
  <c r="D442" s="1"/>
  <c r="G21"/>
  <c r="F42" i="5"/>
  <c r="G20"/>
  <c r="F41" i="11"/>
  <c r="G24"/>
  <c r="I25" i="10"/>
  <c r="F46"/>
  <c r="F41" i="9"/>
  <c r="H25"/>
  <c r="G25" s="1"/>
  <c r="H24" i="8"/>
  <c r="F40"/>
  <c r="I25" i="7"/>
  <c r="F43"/>
  <c r="I24" i="4"/>
  <c r="J21" i="2"/>
  <c r="F44"/>
  <c r="F42" i="3"/>
  <c r="F42" i="6" s="1"/>
  <c r="F45" i="4"/>
  <c r="D407" i="6" l="1"/>
  <c r="D396"/>
  <c r="D397" s="1"/>
  <c r="D398" s="1"/>
  <c r="D399" s="1"/>
  <c r="D400" s="1"/>
  <c r="D401" s="1"/>
  <c r="D402" s="1"/>
  <c r="D403" s="1"/>
  <c r="D404" s="1"/>
  <c r="D405" s="1"/>
  <c r="D406" s="1"/>
  <c r="E384"/>
  <c r="E385" s="1"/>
  <c r="E386" s="1"/>
  <c r="E387" s="1"/>
  <c r="E388" s="1"/>
  <c r="E389" s="1"/>
  <c r="E390" s="1"/>
  <c r="E391" s="1"/>
  <c r="E392" s="1"/>
  <c r="E393" s="1"/>
  <c r="E394" s="1"/>
  <c r="E395"/>
  <c r="D395" i="11"/>
  <c r="D384"/>
  <c r="D385" s="1"/>
  <c r="D386" s="1"/>
  <c r="D387" s="1"/>
  <c r="D388" s="1"/>
  <c r="D389" s="1"/>
  <c r="D390" s="1"/>
  <c r="D391" s="1"/>
  <c r="D392" s="1"/>
  <c r="D393" s="1"/>
  <c r="D394" s="1"/>
  <c r="E359"/>
  <c r="E348"/>
  <c r="E349" s="1"/>
  <c r="E350" s="1"/>
  <c r="E351" s="1"/>
  <c r="E352" s="1"/>
  <c r="E353" s="1"/>
  <c r="E354" s="1"/>
  <c r="E355" s="1"/>
  <c r="E356" s="1"/>
  <c r="E357" s="1"/>
  <c r="E358" s="1"/>
  <c r="D384" i="10"/>
  <c r="D385" s="1"/>
  <c r="D386" s="1"/>
  <c r="D387" s="1"/>
  <c r="D388" s="1"/>
  <c r="D389" s="1"/>
  <c r="D390" s="1"/>
  <c r="D391" s="1"/>
  <c r="D392" s="1"/>
  <c r="D393" s="1"/>
  <c r="D394" s="1"/>
  <c r="D395"/>
  <c r="E360"/>
  <c r="E361" s="1"/>
  <c r="E362" s="1"/>
  <c r="E363" s="1"/>
  <c r="E364" s="1"/>
  <c r="E365" s="1"/>
  <c r="E366" s="1"/>
  <c r="E367" s="1"/>
  <c r="E368" s="1"/>
  <c r="E369" s="1"/>
  <c r="E370" s="1"/>
  <c r="E371"/>
  <c r="E371" i="9"/>
  <c r="E360"/>
  <c r="E361" s="1"/>
  <c r="E362" s="1"/>
  <c r="E363" s="1"/>
  <c r="E364" s="1"/>
  <c r="E365" s="1"/>
  <c r="E366" s="1"/>
  <c r="E367" s="1"/>
  <c r="E368" s="1"/>
  <c r="E369" s="1"/>
  <c r="E370" s="1"/>
  <c r="D407"/>
  <c r="D396"/>
  <c r="D397" s="1"/>
  <c r="D398" s="1"/>
  <c r="D399" s="1"/>
  <c r="D400" s="1"/>
  <c r="D401" s="1"/>
  <c r="D402" s="1"/>
  <c r="D403" s="1"/>
  <c r="D404" s="1"/>
  <c r="D405" s="1"/>
  <c r="D406" s="1"/>
  <c r="E383" i="8"/>
  <c r="E372"/>
  <c r="E373" s="1"/>
  <c r="E374" s="1"/>
  <c r="E375" s="1"/>
  <c r="E376" s="1"/>
  <c r="E377" s="1"/>
  <c r="E378" s="1"/>
  <c r="E379" s="1"/>
  <c r="E380" s="1"/>
  <c r="E381" s="1"/>
  <c r="E382" s="1"/>
  <c r="E383" i="7"/>
  <c r="E372"/>
  <c r="E373" s="1"/>
  <c r="E374" s="1"/>
  <c r="E375" s="1"/>
  <c r="E376" s="1"/>
  <c r="E377" s="1"/>
  <c r="E378" s="1"/>
  <c r="E379" s="1"/>
  <c r="E380" s="1"/>
  <c r="E381" s="1"/>
  <c r="E382" s="1"/>
  <c r="D419"/>
  <c r="D408"/>
  <c r="D409" s="1"/>
  <c r="D410" s="1"/>
  <c r="D411" s="1"/>
  <c r="D412" s="1"/>
  <c r="D413" s="1"/>
  <c r="D414" s="1"/>
  <c r="D415" s="1"/>
  <c r="D416" s="1"/>
  <c r="D417" s="1"/>
  <c r="D418" s="1"/>
  <c r="D396" i="5"/>
  <c r="D397" s="1"/>
  <c r="D398" s="1"/>
  <c r="D399" s="1"/>
  <c r="D400" s="1"/>
  <c r="D401" s="1"/>
  <c r="D402" s="1"/>
  <c r="D403" s="1"/>
  <c r="D404" s="1"/>
  <c r="D405" s="1"/>
  <c r="D406" s="1"/>
  <c r="D407"/>
  <c r="E371"/>
  <c r="E360"/>
  <c r="E361" s="1"/>
  <c r="E362" s="1"/>
  <c r="E363" s="1"/>
  <c r="E364" s="1"/>
  <c r="E365" s="1"/>
  <c r="E366" s="1"/>
  <c r="E367" s="1"/>
  <c r="E368" s="1"/>
  <c r="E369" s="1"/>
  <c r="E370" s="1"/>
  <c r="D443" i="4"/>
  <c r="D432"/>
  <c r="D433" s="1"/>
  <c r="D434" s="1"/>
  <c r="D435" s="1"/>
  <c r="D436" s="1"/>
  <c r="D437" s="1"/>
  <c r="D438" s="1"/>
  <c r="D439" s="1"/>
  <c r="D440" s="1"/>
  <c r="D441" s="1"/>
  <c r="D442" s="1"/>
  <c r="E395"/>
  <c r="E384"/>
  <c r="E385" s="1"/>
  <c r="E386" s="1"/>
  <c r="E387" s="1"/>
  <c r="E388" s="1"/>
  <c r="E389" s="1"/>
  <c r="E390" s="1"/>
  <c r="E391" s="1"/>
  <c r="E392" s="1"/>
  <c r="E393" s="1"/>
  <c r="E394" s="1"/>
  <c r="D455" i="2"/>
  <c r="D444"/>
  <c r="D445" s="1"/>
  <c r="D446" s="1"/>
  <c r="D447" s="1"/>
  <c r="D448" s="1"/>
  <c r="D449" s="1"/>
  <c r="D450" s="1"/>
  <c r="D451" s="1"/>
  <c r="D452" s="1"/>
  <c r="D453" s="1"/>
  <c r="D454" s="1"/>
  <c r="E384"/>
  <c r="E385" s="1"/>
  <c r="E386" s="1"/>
  <c r="E387" s="1"/>
  <c r="E388" s="1"/>
  <c r="E389" s="1"/>
  <c r="E390" s="1"/>
  <c r="E391" s="1"/>
  <c r="E392" s="1"/>
  <c r="E393" s="1"/>
  <c r="E394" s="1"/>
  <c r="E395"/>
  <c r="D444" i="3"/>
  <c r="D445" s="1"/>
  <c r="D446" s="1"/>
  <c r="D447" s="1"/>
  <c r="D448" s="1"/>
  <c r="D449" s="1"/>
  <c r="D450" s="1"/>
  <c r="D451" s="1"/>
  <c r="D452" s="1"/>
  <c r="D453" s="1"/>
  <c r="D454" s="1"/>
  <c r="D455"/>
  <c r="E383"/>
  <c r="E372"/>
  <c r="E373" s="1"/>
  <c r="E374" s="1"/>
  <c r="E375" s="1"/>
  <c r="E376" s="1"/>
  <c r="E377" s="1"/>
  <c r="E378" s="1"/>
  <c r="E379" s="1"/>
  <c r="E380" s="1"/>
  <c r="E381" s="1"/>
  <c r="E382" s="1"/>
  <c r="I21"/>
  <c r="F43" i="5"/>
  <c r="I20"/>
  <c r="I24" i="11"/>
  <c r="F42"/>
  <c r="J25" i="10"/>
  <c r="F47"/>
  <c r="I25" i="9"/>
  <c r="F42"/>
  <c r="F41" i="8"/>
  <c r="G24"/>
  <c r="J25" i="7"/>
  <c r="F44"/>
  <c r="F46" i="4"/>
  <c r="F43" i="3"/>
  <c r="F43" i="6" s="1"/>
  <c r="F45" i="2"/>
  <c r="J24" i="4"/>
  <c r="H22" i="2"/>
  <c r="D419" i="6" l="1"/>
  <c r="D408"/>
  <c r="D409" s="1"/>
  <c r="D410" s="1"/>
  <c r="D411" s="1"/>
  <c r="D412" s="1"/>
  <c r="D413" s="1"/>
  <c r="D414" s="1"/>
  <c r="D415" s="1"/>
  <c r="D416" s="1"/>
  <c r="D417" s="1"/>
  <c r="D418" s="1"/>
  <c r="E396"/>
  <c r="E397" s="1"/>
  <c r="E398" s="1"/>
  <c r="E399" s="1"/>
  <c r="E400" s="1"/>
  <c r="E401" s="1"/>
  <c r="E402" s="1"/>
  <c r="E403" s="1"/>
  <c r="E404" s="1"/>
  <c r="E405" s="1"/>
  <c r="E406" s="1"/>
  <c r="E407"/>
  <c r="E371" i="11"/>
  <c r="E360"/>
  <c r="E361" s="1"/>
  <c r="E362" s="1"/>
  <c r="E363" s="1"/>
  <c r="E364" s="1"/>
  <c r="E365" s="1"/>
  <c r="E366" s="1"/>
  <c r="E367" s="1"/>
  <c r="E368" s="1"/>
  <c r="E369" s="1"/>
  <c r="E370" s="1"/>
  <c r="D407"/>
  <c r="D396"/>
  <c r="D397" s="1"/>
  <c r="D398" s="1"/>
  <c r="D399" s="1"/>
  <c r="D400" s="1"/>
  <c r="D401" s="1"/>
  <c r="D402" s="1"/>
  <c r="D403" s="1"/>
  <c r="D404" s="1"/>
  <c r="D405" s="1"/>
  <c r="D406" s="1"/>
  <c r="E383" i="10"/>
  <c r="E372"/>
  <c r="E373" s="1"/>
  <c r="E374" s="1"/>
  <c r="E375" s="1"/>
  <c r="E376" s="1"/>
  <c r="E377" s="1"/>
  <c r="E378" s="1"/>
  <c r="E379" s="1"/>
  <c r="E380" s="1"/>
  <c r="E381" s="1"/>
  <c r="E382" s="1"/>
  <c r="D407"/>
  <c r="D396"/>
  <c r="D397" s="1"/>
  <c r="D398" s="1"/>
  <c r="D399" s="1"/>
  <c r="D400" s="1"/>
  <c r="D401" s="1"/>
  <c r="D402" s="1"/>
  <c r="D403" s="1"/>
  <c r="D404" s="1"/>
  <c r="D405" s="1"/>
  <c r="D406" s="1"/>
  <c r="D408" i="9"/>
  <c r="D409" s="1"/>
  <c r="D410" s="1"/>
  <c r="D411" s="1"/>
  <c r="D412" s="1"/>
  <c r="D413" s="1"/>
  <c r="D414" s="1"/>
  <c r="D415" s="1"/>
  <c r="D416" s="1"/>
  <c r="D417" s="1"/>
  <c r="D418" s="1"/>
  <c r="D419"/>
  <c r="E383"/>
  <c r="E372"/>
  <c r="E373" s="1"/>
  <c r="E374" s="1"/>
  <c r="E375" s="1"/>
  <c r="E376" s="1"/>
  <c r="E377" s="1"/>
  <c r="E378" s="1"/>
  <c r="E379" s="1"/>
  <c r="E380" s="1"/>
  <c r="E381" s="1"/>
  <c r="E382" s="1"/>
  <c r="E395" i="8"/>
  <c r="E384"/>
  <c r="E385" s="1"/>
  <c r="E386" s="1"/>
  <c r="E387" s="1"/>
  <c r="E388" s="1"/>
  <c r="E389" s="1"/>
  <c r="E390" s="1"/>
  <c r="E391" s="1"/>
  <c r="E392" s="1"/>
  <c r="E393" s="1"/>
  <c r="E394" s="1"/>
  <c r="D420" i="7"/>
  <c r="D421" s="1"/>
  <c r="D422" s="1"/>
  <c r="D423" s="1"/>
  <c r="D424" s="1"/>
  <c r="D425" s="1"/>
  <c r="D426" s="1"/>
  <c r="D427" s="1"/>
  <c r="D428" s="1"/>
  <c r="D429" s="1"/>
  <c r="D430" s="1"/>
  <c r="D431"/>
  <c r="E395"/>
  <c r="E384"/>
  <c r="E385" s="1"/>
  <c r="E386" s="1"/>
  <c r="E387" s="1"/>
  <c r="E388" s="1"/>
  <c r="E389" s="1"/>
  <c r="E390" s="1"/>
  <c r="E391" s="1"/>
  <c r="E392" s="1"/>
  <c r="E393" s="1"/>
  <c r="E394" s="1"/>
  <c r="E372" i="5"/>
  <c r="E373" s="1"/>
  <c r="E374" s="1"/>
  <c r="E375" s="1"/>
  <c r="E376" s="1"/>
  <c r="E377" s="1"/>
  <c r="E378" s="1"/>
  <c r="E379" s="1"/>
  <c r="E380" s="1"/>
  <c r="E381" s="1"/>
  <c r="E382" s="1"/>
  <c r="E383"/>
  <c r="D408"/>
  <c r="D409" s="1"/>
  <c r="D410" s="1"/>
  <c r="D411" s="1"/>
  <c r="D412" s="1"/>
  <c r="D413" s="1"/>
  <c r="D414" s="1"/>
  <c r="D415" s="1"/>
  <c r="D416" s="1"/>
  <c r="D417" s="1"/>
  <c r="D418" s="1"/>
  <c r="D419"/>
  <c r="E396" i="4"/>
  <c r="E397" s="1"/>
  <c r="E398" s="1"/>
  <c r="E399" s="1"/>
  <c r="E400" s="1"/>
  <c r="E401" s="1"/>
  <c r="E402" s="1"/>
  <c r="E403" s="1"/>
  <c r="E404" s="1"/>
  <c r="E405" s="1"/>
  <c r="E406" s="1"/>
  <c r="E407"/>
  <c r="D455"/>
  <c r="D444"/>
  <c r="D445" s="1"/>
  <c r="D446" s="1"/>
  <c r="D447" s="1"/>
  <c r="D448" s="1"/>
  <c r="D449" s="1"/>
  <c r="D450" s="1"/>
  <c r="D451" s="1"/>
  <c r="D452" s="1"/>
  <c r="D453" s="1"/>
  <c r="D454" s="1"/>
  <c r="D456" i="2"/>
  <c r="D457" s="1"/>
  <c r="D458" s="1"/>
  <c r="D459" s="1"/>
  <c r="D460" s="1"/>
  <c r="D461" s="1"/>
  <c r="D462" s="1"/>
  <c r="D463" s="1"/>
  <c r="D464" s="1"/>
  <c r="D465" s="1"/>
  <c r="D466" s="1"/>
  <c r="D467"/>
  <c r="E396"/>
  <c r="E397" s="1"/>
  <c r="E398" s="1"/>
  <c r="E399" s="1"/>
  <c r="E400" s="1"/>
  <c r="E401" s="1"/>
  <c r="E402" s="1"/>
  <c r="E403" s="1"/>
  <c r="E404" s="1"/>
  <c r="E405" s="1"/>
  <c r="E406" s="1"/>
  <c r="E407"/>
  <c r="E384" i="3"/>
  <c r="E385" s="1"/>
  <c r="E386" s="1"/>
  <c r="E387" s="1"/>
  <c r="E388" s="1"/>
  <c r="E389" s="1"/>
  <c r="E390" s="1"/>
  <c r="E391" s="1"/>
  <c r="E392" s="1"/>
  <c r="E393" s="1"/>
  <c r="E394" s="1"/>
  <c r="E395"/>
  <c r="D467"/>
  <c r="D456"/>
  <c r="D457" s="1"/>
  <c r="D458" s="1"/>
  <c r="D459" s="1"/>
  <c r="D460" s="1"/>
  <c r="D461" s="1"/>
  <c r="D462" s="1"/>
  <c r="D463" s="1"/>
  <c r="D464" s="1"/>
  <c r="D465" s="1"/>
  <c r="D466" s="1"/>
  <c r="J21"/>
  <c r="F44" i="5"/>
  <c r="J20"/>
  <c r="J24" i="11"/>
  <c r="F43"/>
  <c r="F48" i="10"/>
  <c r="H26"/>
  <c r="G26" s="1"/>
  <c r="F43" i="9"/>
  <c r="J25"/>
  <c r="I24" i="8"/>
  <c r="F42"/>
  <c r="F45" i="7"/>
  <c r="H26"/>
  <c r="G26" s="1"/>
  <c r="K22" i="2"/>
  <c r="H25" i="4"/>
  <c r="F46" i="2"/>
  <c r="F44" i="3"/>
  <c r="F44" i="6" s="1"/>
  <c r="F47" i="4"/>
  <c r="G22" i="2"/>
  <c r="D420" i="6" l="1"/>
  <c r="D421" s="1"/>
  <c r="D422" s="1"/>
  <c r="D423" s="1"/>
  <c r="D424" s="1"/>
  <c r="D425" s="1"/>
  <c r="D426" s="1"/>
  <c r="D427" s="1"/>
  <c r="D428" s="1"/>
  <c r="D429" s="1"/>
  <c r="D430" s="1"/>
  <c r="D431"/>
  <c r="E419"/>
  <c r="E408"/>
  <c r="E409" s="1"/>
  <c r="E410" s="1"/>
  <c r="E411" s="1"/>
  <c r="E412" s="1"/>
  <c r="E413" s="1"/>
  <c r="E414" s="1"/>
  <c r="E415" s="1"/>
  <c r="E416" s="1"/>
  <c r="E417" s="1"/>
  <c r="E418" s="1"/>
  <c r="D408" i="11"/>
  <c r="D409" s="1"/>
  <c r="D410" s="1"/>
  <c r="D411" s="1"/>
  <c r="D412" s="1"/>
  <c r="D413" s="1"/>
  <c r="D414" s="1"/>
  <c r="D415" s="1"/>
  <c r="D416" s="1"/>
  <c r="D417" s="1"/>
  <c r="D418" s="1"/>
  <c r="D419"/>
  <c r="E372"/>
  <c r="E373" s="1"/>
  <c r="E374" s="1"/>
  <c r="E375" s="1"/>
  <c r="E376" s="1"/>
  <c r="E377" s="1"/>
  <c r="E378" s="1"/>
  <c r="E379" s="1"/>
  <c r="E380" s="1"/>
  <c r="E381" s="1"/>
  <c r="E382" s="1"/>
  <c r="E383"/>
  <c r="D408" i="10"/>
  <c r="D409" s="1"/>
  <c r="D410" s="1"/>
  <c r="D411" s="1"/>
  <c r="D412" s="1"/>
  <c r="D413" s="1"/>
  <c r="D414" s="1"/>
  <c r="D415" s="1"/>
  <c r="D416" s="1"/>
  <c r="D417" s="1"/>
  <c r="D418" s="1"/>
  <c r="D419"/>
  <c r="E384"/>
  <c r="E385" s="1"/>
  <c r="E386" s="1"/>
  <c r="E387" s="1"/>
  <c r="E388" s="1"/>
  <c r="E389" s="1"/>
  <c r="E390" s="1"/>
  <c r="E391" s="1"/>
  <c r="E392" s="1"/>
  <c r="E393" s="1"/>
  <c r="E394" s="1"/>
  <c r="E395"/>
  <c r="E384" i="9"/>
  <c r="E385" s="1"/>
  <c r="E386" s="1"/>
  <c r="E387" s="1"/>
  <c r="E388" s="1"/>
  <c r="E389" s="1"/>
  <c r="E390" s="1"/>
  <c r="E391" s="1"/>
  <c r="E392" s="1"/>
  <c r="E393" s="1"/>
  <c r="E394" s="1"/>
  <c r="E395"/>
  <c r="D420"/>
  <c r="D421" s="1"/>
  <c r="D422" s="1"/>
  <c r="D423" s="1"/>
  <c r="D424" s="1"/>
  <c r="D425" s="1"/>
  <c r="D426" s="1"/>
  <c r="D427" s="1"/>
  <c r="D428" s="1"/>
  <c r="D429" s="1"/>
  <c r="D430" s="1"/>
  <c r="D431"/>
  <c r="E396" i="8"/>
  <c r="E397" s="1"/>
  <c r="E398" s="1"/>
  <c r="E399" s="1"/>
  <c r="E400" s="1"/>
  <c r="E401" s="1"/>
  <c r="E402" s="1"/>
  <c r="E403" s="1"/>
  <c r="E404" s="1"/>
  <c r="E405" s="1"/>
  <c r="E406" s="1"/>
  <c r="E407"/>
  <c r="E396" i="7"/>
  <c r="E397" s="1"/>
  <c r="E398" s="1"/>
  <c r="E399" s="1"/>
  <c r="E400" s="1"/>
  <c r="E401" s="1"/>
  <c r="E402" s="1"/>
  <c r="E403" s="1"/>
  <c r="E404" s="1"/>
  <c r="E405" s="1"/>
  <c r="E406" s="1"/>
  <c r="E407"/>
  <c r="D432"/>
  <c r="D433" s="1"/>
  <c r="D434" s="1"/>
  <c r="D435" s="1"/>
  <c r="D436" s="1"/>
  <c r="D437" s="1"/>
  <c r="D438" s="1"/>
  <c r="D439" s="1"/>
  <c r="D440" s="1"/>
  <c r="D441" s="1"/>
  <c r="D442" s="1"/>
  <c r="D443"/>
  <c r="D420" i="5"/>
  <c r="D421" s="1"/>
  <c r="D422" s="1"/>
  <c r="D423" s="1"/>
  <c r="D424" s="1"/>
  <c r="D425" s="1"/>
  <c r="D426" s="1"/>
  <c r="D427" s="1"/>
  <c r="D428" s="1"/>
  <c r="D429" s="1"/>
  <c r="D430" s="1"/>
  <c r="D431"/>
  <c r="E384"/>
  <c r="E385" s="1"/>
  <c r="E386" s="1"/>
  <c r="E387" s="1"/>
  <c r="E388" s="1"/>
  <c r="E389" s="1"/>
  <c r="E390" s="1"/>
  <c r="E391" s="1"/>
  <c r="E392" s="1"/>
  <c r="E393" s="1"/>
  <c r="E394" s="1"/>
  <c r="E395"/>
  <c r="D467" i="4"/>
  <c r="D456"/>
  <c r="D457" s="1"/>
  <c r="D458" s="1"/>
  <c r="D459" s="1"/>
  <c r="D460" s="1"/>
  <c r="D461" s="1"/>
  <c r="D462" s="1"/>
  <c r="D463" s="1"/>
  <c r="D464" s="1"/>
  <c r="D465" s="1"/>
  <c r="D466" s="1"/>
  <c r="E408"/>
  <c r="E409" s="1"/>
  <c r="E410" s="1"/>
  <c r="E411" s="1"/>
  <c r="E412" s="1"/>
  <c r="E413" s="1"/>
  <c r="E414" s="1"/>
  <c r="E415" s="1"/>
  <c r="E416" s="1"/>
  <c r="E417" s="1"/>
  <c r="E418" s="1"/>
  <c r="E419"/>
  <c r="E419" i="2"/>
  <c r="E408"/>
  <c r="E409" s="1"/>
  <c r="E410" s="1"/>
  <c r="E411" s="1"/>
  <c r="E412" s="1"/>
  <c r="E413" s="1"/>
  <c r="E414" s="1"/>
  <c r="E415" s="1"/>
  <c r="E416" s="1"/>
  <c r="E417" s="1"/>
  <c r="E418" s="1"/>
  <c r="D479"/>
  <c r="D468"/>
  <c r="D469" s="1"/>
  <c r="D470" s="1"/>
  <c r="D471" s="1"/>
  <c r="D472" s="1"/>
  <c r="D473" s="1"/>
  <c r="D474" s="1"/>
  <c r="D475" s="1"/>
  <c r="D476" s="1"/>
  <c r="D477" s="1"/>
  <c r="D478" s="1"/>
  <c r="D479" i="3"/>
  <c r="D468"/>
  <c r="D469" s="1"/>
  <c r="D470" s="1"/>
  <c r="D471" s="1"/>
  <c r="D472" s="1"/>
  <c r="D473" s="1"/>
  <c r="D474" s="1"/>
  <c r="D475" s="1"/>
  <c r="D476" s="1"/>
  <c r="D477" s="1"/>
  <c r="D478" s="1"/>
  <c r="E407"/>
  <c r="E396"/>
  <c r="E397" s="1"/>
  <c r="E398" s="1"/>
  <c r="E399" s="1"/>
  <c r="E400" s="1"/>
  <c r="E401" s="1"/>
  <c r="E402" s="1"/>
  <c r="E403" s="1"/>
  <c r="E404" s="1"/>
  <c r="E405" s="1"/>
  <c r="E406" s="1"/>
  <c r="H22"/>
  <c r="F45" i="5"/>
  <c r="H21"/>
  <c r="F44" i="11"/>
  <c r="H25"/>
  <c r="I26" i="10"/>
  <c r="F49"/>
  <c r="H26" i="9"/>
  <c r="G26" s="1"/>
  <c r="F44"/>
  <c r="J24" i="8"/>
  <c r="F43"/>
  <c r="I26" i="7"/>
  <c r="F46"/>
  <c r="F48" i="4"/>
  <c r="I22" i="2"/>
  <c r="M22"/>
  <c r="F45" i="3"/>
  <c r="F45" i="6" s="1"/>
  <c r="F47" i="2"/>
  <c r="N22"/>
  <c r="G25" i="4"/>
  <c r="E431" i="6" l="1"/>
  <c r="E420"/>
  <c r="E421" s="1"/>
  <c r="E422" s="1"/>
  <c r="E423" s="1"/>
  <c r="E424" s="1"/>
  <c r="E425" s="1"/>
  <c r="E426" s="1"/>
  <c r="E427" s="1"/>
  <c r="E428" s="1"/>
  <c r="E429" s="1"/>
  <c r="E430" s="1"/>
  <c r="D432"/>
  <c r="D433" s="1"/>
  <c r="D434" s="1"/>
  <c r="D435" s="1"/>
  <c r="D436" s="1"/>
  <c r="D437" s="1"/>
  <c r="D438" s="1"/>
  <c r="D439" s="1"/>
  <c r="D440" s="1"/>
  <c r="D441" s="1"/>
  <c r="D442" s="1"/>
  <c r="D443"/>
  <c r="E384" i="11"/>
  <c r="E385" s="1"/>
  <c r="E386" s="1"/>
  <c r="E387" s="1"/>
  <c r="E388" s="1"/>
  <c r="E389" s="1"/>
  <c r="E390" s="1"/>
  <c r="E391" s="1"/>
  <c r="E392" s="1"/>
  <c r="E393" s="1"/>
  <c r="E394" s="1"/>
  <c r="E395"/>
  <c r="D420"/>
  <c r="D421" s="1"/>
  <c r="D422" s="1"/>
  <c r="D423" s="1"/>
  <c r="D424" s="1"/>
  <c r="D425" s="1"/>
  <c r="D426" s="1"/>
  <c r="D427" s="1"/>
  <c r="D428" s="1"/>
  <c r="D429" s="1"/>
  <c r="D430" s="1"/>
  <c r="D431"/>
  <c r="E407" i="10"/>
  <c r="E396"/>
  <c r="E397" s="1"/>
  <c r="E398" s="1"/>
  <c r="E399" s="1"/>
  <c r="E400" s="1"/>
  <c r="E401" s="1"/>
  <c r="E402" s="1"/>
  <c r="E403" s="1"/>
  <c r="E404" s="1"/>
  <c r="E405" s="1"/>
  <c r="E406" s="1"/>
  <c r="D431"/>
  <c r="D420"/>
  <c r="D421" s="1"/>
  <c r="D422" s="1"/>
  <c r="D423" s="1"/>
  <c r="D424" s="1"/>
  <c r="D425" s="1"/>
  <c r="D426" s="1"/>
  <c r="D427" s="1"/>
  <c r="D428" s="1"/>
  <c r="D429" s="1"/>
  <c r="D430" s="1"/>
  <c r="D432" i="9"/>
  <c r="D433" s="1"/>
  <c r="D434" s="1"/>
  <c r="D435" s="1"/>
  <c r="D436" s="1"/>
  <c r="D437" s="1"/>
  <c r="D438" s="1"/>
  <c r="D439" s="1"/>
  <c r="D440" s="1"/>
  <c r="D441" s="1"/>
  <c r="D442" s="1"/>
  <c r="D443"/>
  <c r="E396"/>
  <c r="E397" s="1"/>
  <c r="E398" s="1"/>
  <c r="E399" s="1"/>
  <c r="E400" s="1"/>
  <c r="E401" s="1"/>
  <c r="E402" s="1"/>
  <c r="E403" s="1"/>
  <c r="E404" s="1"/>
  <c r="E405" s="1"/>
  <c r="E406" s="1"/>
  <c r="E407"/>
  <c r="E408" i="8"/>
  <c r="E409" s="1"/>
  <c r="E410" s="1"/>
  <c r="E411" s="1"/>
  <c r="E412" s="1"/>
  <c r="E413" s="1"/>
  <c r="E414" s="1"/>
  <c r="E415" s="1"/>
  <c r="E416" s="1"/>
  <c r="E417" s="1"/>
  <c r="E418" s="1"/>
  <c r="E419"/>
  <c r="D444" i="7"/>
  <c r="D445" s="1"/>
  <c r="D446" s="1"/>
  <c r="D447" s="1"/>
  <c r="D448" s="1"/>
  <c r="D449" s="1"/>
  <c r="D450" s="1"/>
  <c r="D451" s="1"/>
  <c r="D452" s="1"/>
  <c r="D453" s="1"/>
  <c r="D454" s="1"/>
  <c r="D455"/>
  <c r="E408"/>
  <c r="E409" s="1"/>
  <c r="E410" s="1"/>
  <c r="E411" s="1"/>
  <c r="E412" s="1"/>
  <c r="E413" s="1"/>
  <c r="E414" s="1"/>
  <c r="E415" s="1"/>
  <c r="E416" s="1"/>
  <c r="E417" s="1"/>
  <c r="E418" s="1"/>
  <c r="E419"/>
  <c r="E407" i="5"/>
  <c r="E396"/>
  <c r="E397" s="1"/>
  <c r="E398" s="1"/>
  <c r="E399" s="1"/>
  <c r="E400" s="1"/>
  <c r="E401" s="1"/>
  <c r="E402" s="1"/>
  <c r="E403" s="1"/>
  <c r="E404" s="1"/>
  <c r="E405" s="1"/>
  <c r="E406" s="1"/>
  <c r="D432"/>
  <c r="D433" s="1"/>
  <c r="D434" s="1"/>
  <c r="D435" s="1"/>
  <c r="D436" s="1"/>
  <c r="D437" s="1"/>
  <c r="D438" s="1"/>
  <c r="D439" s="1"/>
  <c r="D440" s="1"/>
  <c r="D441" s="1"/>
  <c r="D442" s="1"/>
  <c r="D443"/>
  <c r="E420" i="4"/>
  <c r="E421" s="1"/>
  <c r="E422" s="1"/>
  <c r="E423" s="1"/>
  <c r="E424" s="1"/>
  <c r="E425" s="1"/>
  <c r="E426" s="1"/>
  <c r="E427" s="1"/>
  <c r="E428" s="1"/>
  <c r="E429" s="1"/>
  <c r="E430" s="1"/>
  <c r="E431"/>
  <c r="D468"/>
  <c r="D469" s="1"/>
  <c r="D470" s="1"/>
  <c r="D471" s="1"/>
  <c r="D472" s="1"/>
  <c r="D473" s="1"/>
  <c r="D474" s="1"/>
  <c r="D475" s="1"/>
  <c r="D476" s="1"/>
  <c r="D477" s="1"/>
  <c r="D478" s="1"/>
  <c r="D479"/>
  <c r="D480" s="1"/>
  <c r="D481" s="1"/>
  <c r="D482" s="1"/>
  <c r="D483" s="1"/>
  <c r="D484" s="1"/>
  <c r="D485" s="1"/>
  <c r="D486" s="1"/>
  <c r="D487" s="1"/>
  <c r="D488" s="1"/>
  <c r="D489" s="1"/>
  <c r="D490" s="1"/>
  <c r="D480" i="2"/>
  <c r="D481" s="1"/>
  <c r="D482" s="1"/>
  <c r="D483" s="1"/>
  <c r="D484" s="1"/>
  <c r="D485" s="1"/>
  <c r="D486" s="1"/>
  <c r="D487" s="1"/>
  <c r="D488" s="1"/>
  <c r="D489" s="1"/>
  <c r="D490" s="1"/>
  <c r="D491"/>
  <c r="E431"/>
  <c r="E420"/>
  <c r="E421" s="1"/>
  <c r="E422" s="1"/>
  <c r="E423" s="1"/>
  <c r="E424" s="1"/>
  <c r="E425" s="1"/>
  <c r="E426" s="1"/>
  <c r="E427" s="1"/>
  <c r="E428" s="1"/>
  <c r="E429" s="1"/>
  <c r="E430" s="1"/>
  <c r="E408" i="3"/>
  <c r="E409" s="1"/>
  <c r="E410" s="1"/>
  <c r="E411" s="1"/>
  <c r="E412" s="1"/>
  <c r="E413" s="1"/>
  <c r="E414" s="1"/>
  <c r="E415" s="1"/>
  <c r="E416" s="1"/>
  <c r="E417" s="1"/>
  <c r="E418" s="1"/>
  <c r="E419"/>
  <c r="D480"/>
  <c r="D481" s="1"/>
  <c r="D482" s="1"/>
  <c r="D483" s="1"/>
  <c r="D484" s="1"/>
  <c r="D485" s="1"/>
  <c r="D486" s="1"/>
  <c r="D487" s="1"/>
  <c r="D488" s="1"/>
  <c r="D489" s="1"/>
  <c r="D490" s="1"/>
  <c r="D491"/>
  <c r="K22"/>
  <c r="K22" i="6"/>
  <c r="N22" s="1"/>
  <c r="G22" i="3"/>
  <c r="F46" i="5"/>
  <c r="G21"/>
  <c r="F45" i="11"/>
  <c r="G25"/>
  <c r="J26" i="10"/>
  <c r="F50"/>
  <c r="I26" i="9"/>
  <c r="F45"/>
  <c r="F44" i="8"/>
  <c r="H25"/>
  <c r="J26" i="7"/>
  <c r="F47"/>
  <c r="I25" i="4"/>
  <c r="F48" i="2"/>
  <c r="F46" i="3"/>
  <c r="F46" i="6" s="1"/>
  <c r="P22" i="2"/>
  <c r="L22"/>
  <c r="J22"/>
  <c r="F49" i="4"/>
  <c r="E432" i="6" l="1"/>
  <c r="E433" s="1"/>
  <c r="E434" s="1"/>
  <c r="E435" s="1"/>
  <c r="E436" s="1"/>
  <c r="E437" s="1"/>
  <c r="E438" s="1"/>
  <c r="E439" s="1"/>
  <c r="E440" s="1"/>
  <c r="E441" s="1"/>
  <c r="E442" s="1"/>
  <c r="E443"/>
  <c r="D455"/>
  <c r="D444"/>
  <c r="D445" s="1"/>
  <c r="D446" s="1"/>
  <c r="D447" s="1"/>
  <c r="D448" s="1"/>
  <c r="D449" s="1"/>
  <c r="D450" s="1"/>
  <c r="D451" s="1"/>
  <c r="D452" s="1"/>
  <c r="D453" s="1"/>
  <c r="D454" s="1"/>
  <c r="D432" i="11"/>
  <c r="D433" s="1"/>
  <c r="D434" s="1"/>
  <c r="D435" s="1"/>
  <c r="D436" s="1"/>
  <c r="D437" s="1"/>
  <c r="D438" s="1"/>
  <c r="D439" s="1"/>
  <c r="D440" s="1"/>
  <c r="D441" s="1"/>
  <c r="D442" s="1"/>
  <c r="D443"/>
  <c r="D444" s="1"/>
  <c r="D445" s="1"/>
  <c r="D446" s="1"/>
  <c r="D447" s="1"/>
  <c r="D448" s="1"/>
  <c r="D449" s="1"/>
  <c r="D450" s="1"/>
  <c r="D451" s="1"/>
  <c r="D452" s="1"/>
  <c r="D453" s="1"/>
  <c r="D454" s="1"/>
  <c r="E407"/>
  <c r="E396"/>
  <c r="E397" s="1"/>
  <c r="E398" s="1"/>
  <c r="E399" s="1"/>
  <c r="E400" s="1"/>
  <c r="E401" s="1"/>
  <c r="E402" s="1"/>
  <c r="E403" s="1"/>
  <c r="E404" s="1"/>
  <c r="E405" s="1"/>
  <c r="E406" s="1"/>
  <c r="D443" i="10"/>
  <c r="D432"/>
  <c r="D433" s="1"/>
  <c r="D434" s="1"/>
  <c r="D435" s="1"/>
  <c r="D436" s="1"/>
  <c r="D437" s="1"/>
  <c r="D438" s="1"/>
  <c r="D439" s="1"/>
  <c r="D440" s="1"/>
  <c r="D441" s="1"/>
  <c r="D442" s="1"/>
  <c r="E419"/>
  <c r="E408"/>
  <c r="E409" s="1"/>
  <c r="E410" s="1"/>
  <c r="E411" s="1"/>
  <c r="E412" s="1"/>
  <c r="E413" s="1"/>
  <c r="E414" s="1"/>
  <c r="E415" s="1"/>
  <c r="E416" s="1"/>
  <c r="E417" s="1"/>
  <c r="E418" s="1"/>
  <c r="E419" i="9"/>
  <c r="E408"/>
  <c r="E409" s="1"/>
  <c r="E410" s="1"/>
  <c r="E411" s="1"/>
  <c r="E412" s="1"/>
  <c r="E413" s="1"/>
  <c r="E414" s="1"/>
  <c r="E415" s="1"/>
  <c r="E416" s="1"/>
  <c r="E417" s="1"/>
  <c r="E418" s="1"/>
  <c r="D444"/>
  <c r="D445" s="1"/>
  <c r="D446" s="1"/>
  <c r="D447" s="1"/>
  <c r="D448" s="1"/>
  <c r="D449" s="1"/>
  <c r="D450" s="1"/>
  <c r="D451" s="1"/>
  <c r="D452" s="1"/>
  <c r="D453" s="1"/>
  <c r="D454" s="1"/>
  <c r="D455"/>
  <c r="D456" s="1"/>
  <c r="D457" s="1"/>
  <c r="D458" s="1"/>
  <c r="D459" s="1"/>
  <c r="D460" s="1"/>
  <c r="D461" s="1"/>
  <c r="D462" s="1"/>
  <c r="D463" s="1"/>
  <c r="D464" s="1"/>
  <c r="D465" s="1"/>
  <c r="D466" s="1"/>
  <c r="E431" i="8"/>
  <c r="E420"/>
  <c r="E421" s="1"/>
  <c r="E422" s="1"/>
  <c r="E423" s="1"/>
  <c r="E424" s="1"/>
  <c r="E425" s="1"/>
  <c r="E426" s="1"/>
  <c r="E427" s="1"/>
  <c r="E428" s="1"/>
  <c r="E429" s="1"/>
  <c r="E430" s="1"/>
  <c r="E431" i="7"/>
  <c r="E420"/>
  <c r="E421" s="1"/>
  <c r="E422" s="1"/>
  <c r="E423" s="1"/>
  <c r="E424" s="1"/>
  <c r="E425" s="1"/>
  <c r="E426" s="1"/>
  <c r="E427" s="1"/>
  <c r="E428" s="1"/>
  <c r="E429" s="1"/>
  <c r="E430" s="1"/>
  <c r="D456"/>
  <c r="D457" s="1"/>
  <c r="D458" s="1"/>
  <c r="D459" s="1"/>
  <c r="D460" s="1"/>
  <c r="D461" s="1"/>
  <c r="D462" s="1"/>
  <c r="D463" s="1"/>
  <c r="D464" s="1"/>
  <c r="D465" s="1"/>
  <c r="D466" s="1"/>
  <c r="D467"/>
  <c r="D468" s="1"/>
  <c r="D469" s="1"/>
  <c r="D470" s="1"/>
  <c r="D471" s="1"/>
  <c r="D472" s="1"/>
  <c r="D473" s="1"/>
  <c r="D474" s="1"/>
  <c r="D475" s="1"/>
  <c r="D476" s="1"/>
  <c r="D477" s="1"/>
  <c r="D478" s="1"/>
  <c r="D455" i="5"/>
  <c r="D444"/>
  <c r="D445" s="1"/>
  <c r="D446" s="1"/>
  <c r="D447" s="1"/>
  <c r="D448" s="1"/>
  <c r="D449" s="1"/>
  <c r="D450" s="1"/>
  <c r="D451" s="1"/>
  <c r="D452" s="1"/>
  <c r="D453" s="1"/>
  <c r="D454" s="1"/>
  <c r="E419"/>
  <c r="E408"/>
  <c r="E409" s="1"/>
  <c r="E410" s="1"/>
  <c r="E411" s="1"/>
  <c r="E412" s="1"/>
  <c r="E413" s="1"/>
  <c r="E414" s="1"/>
  <c r="E415" s="1"/>
  <c r="E416" s="1"/>
  <c r="E417" s="1"/>
  <c r="E418" s="1"/>
  <c r="E443" i="4"/>
  <c r="E432"/>
  <c r="E433" s="1"/>
  <c r="E434" s="1"/>
  <c r="E435" s="1"/>
  <c r="E436" s="1"/>
  <c r="E437" s="1"/>
  <c r="E438" s="1"/>
  <c r="E439" s="1"/>
  <c r="E440" s="1"/>
  <c r="E441" s="1"/>
  <c r="E442" s="1"/>
  <c r="E432" i="2"/>
  <c r="E433" s="1"/>
  <c r="E434" s="1"/>
  <c r="E435" s="1"/>
  <c r="E436" s="1"/>
  <c r="E437" s="1"/>
  <c r="E438" s="1"/>
  <c r="E439" s="1"/>
  <c r="E440" s="1"/>
  <c r="E441" s="1"/>
  <c r="E442" s="1"/>
  <c r="E443"/>
  <c r="D492"/>
  <c r="D493" s="1"/>
  <c r="D494" s="1"/>
  <c r="D495" s="1"/>
  <c r="D496" s="1"/>
  <c r="D497" s="1"/>
  <c r="D498" s="1"/>
  <c r="D499" s="1"/>
  <c r="D500" s="1"/>
  <c r="D501" s="1"/>
  <c r="D502" s="1"/>
  <c r="D503"/>
  <c r="D504" s="1"/>
  <c r="D505" s="1"/>
  <c r="D506" s="1"/>
  <c r="D507" s="1"/>
  <c r="D508" s="1"/>
  <c r="D509" s="1"/>
  <c r="D510" s="1"/>
  <c r="D511" s="1"/>
  <c r="D512" s="1"/>
  <c r="D513" s="1"/>
  <c r="D514" s="1"/>
  <c r="D503" i="3"/>
  <c r="D504" s="1"/>
  <c r="D505" s="1"/>
  <c r="D506" s="1"/>
  <c r="D507" s="1"/>
  <c r="D508" s="1"/>
  <c r="D509" s="1"/>
  <c r="D510" s="1"/>
  <c r="D511" s="1"/>
  <c r="D512" s="1"/>
  <c r="D513" s="1"/>
  <c r="D514" s="1"/>
  <c r="D492"/>
  <c r="D493" s="1"/>
  <c r="D494" s="1"/>
  <c r="D495" s="1"/>
  <c r="D496" s="1"/>
  <c r="D497" s="1"/>
  <c r="D498" s="1"/>
  <c r="D499" s="1"/>
  <c r="D500" s="1"/>
  <c r="D501" s="1"/>
  <c r="D502" s="1"/>
  <c r="E431"/>
  <c r="E420"/>
  <c r="E421" s="1"/>
  <c r="E422" s="1"/>
  <c r="E423" s="1"/>
  <c r="E424" s="1"/>
  <c r="E425" s="1"/>
  <c r="E426" s="1"/>
  <c r="E427" s="1"/>
  <c r="E428" s="1"/>
  <c r="E429" s="1"/>
  <c r="E430" s="1"/>
  <c r="N22"/>
  <c r="I22"/>
  <c r="M22"/>
  <c r="P22" s="1"/>
  <c r="M22" i="6"/>
  <c r="P22" s="1"/>
  <c r="F47" i="5"/>
  <c r="I21"/>
  <c r="I25" i="11"/>
  <c r="F46"/>
  <c r="F51" i="10"/>
  <c r="H27"/>
  <c r="G27" s="1"/>
  <c r="J26" i="9"/>
  <c r="F46"/>
  <c r="F45" i="8"/>
  <c r="G25"/>
  <c r="F48" i="7"/>
  <c r="H27"/>
  <c r="G27" s="1"/>
  <c r="O22" i="2"/>
  <c r="J25" i="4"/>
  <c r="F50"/>
  <c r="H23" i="2"/>
  <c r="F47" i="3"/>
  <c r="F47" i="6" s="1"/>
  <c r="F49" i="2"/>
  <c r="D467" i="6" l="1"/>
  <c r="D456"/>
  <c r="D457" s="1"/>
  <c r="D458" s="1"/>
  <c r="D459" s="1"/>
  <c r="D460" s="1"/>
  <c r="D461" s="1"/>
  <c r="D462" s="1"/>
  <c r="D463" s="1"/>
  <c r="D464" s="1"/>
  <c r="D465" s="1"/>
  <c r="D466" s="1"/>
  <c r="E444"/>
  <c r="E445" s="1"/>
  <c r="E446" s="1"/>
  <c r="E447" s="1"/>
  <c r="E448" s="1"/>
  <c r="E449" s="1"/>
  <c r="E450" s="1"/>
  <c r="E451" s="1"/>
  <c r="E452" s="1"/>
  <c r="E453" s="1"/>
  <c r="E454" s="1"/>
  <c r="E455"/>
  <c r="E419" i="11"/>
  <c r="E408"/>
  <c r="E409" s="1"/>
  <c r="E410" s="1"/>
  <c r="E411" s="1"/>
  <c r="E412" s="1"/>
  <c r="E413" s="1"/>
  <c r="E414" s="1"/>
  <c r="E415" s="1"/>
  <c r="E416" s="1"/>
  <c r="E417" s="1"/>
  <c r="E418" s="1"/>
  <c r="E420" i="10"/>
  <c r="E421" s="1"/>
  <c r="E422" s="1"/>
  <c r="E423" s="1"/>
  <c r="E424" s="1"/>
  <c r="E425" s="1"/>
  <c r="E426" s="1"/>
  <c r="E427" s="1"/>
  <c r="E428" s="1"/>
  <c r="E429" s="1"/>
  <c r="E430" s="1"/>
  <c r="E431"/>
  <c r="D444"/>
  <c r="D445" s="1"/>
  <c r="D446" s="1"/>
  <c r="D447" s="1"/>
  <c r="D448" s="1"/>
  <c r="D449" s="1"/>
  <c r="D450" s="1"/>
  <c r="D451" s="1"/>
  <c r="D452" s="1"/>
  <c r="D453" s="1"/>
  <c r="D454" s="1"/>
  <c r="D455"/>
  <c r="D456" s="1"/>
  <c r="D457" s="1"/>
  <c r="D458" s="1"/>
  <c r="D459" s="1"/>
  <c r="D460" s="1"/>
  <c r="D461" s="1"/>
  <c r="D462" s="1"/>
  <c r="D463" s="1"/>
  <c r="D464" s="1"/>
  <c r="D465" s="1"/>
  <c r="D466" s="1"/>
  <c r="E431" i="9"/>
  <c r="E420"/>
  <c r="E421" s="1"/>
  <c r="E422" s="1"/>
  <c r="E423" s="1"/>
  <c r="E424" s="1"/>
  <c r="E425" s="1"/>
  <c r="E426" s="1"/>
  <c r="E427" s="1"/>
  <c r="E428" s="1"/>
  <c r="E429" s="1"/>
  <c r="E430" s="1"/>
  <c r="E443" i="8"/>
  <c r="E432"/>
  <c r="E433" s="1"/>
  <c r="E434" s="1"/>
  <c r="E435" s="1"/>
  <c r="E436" s="1"/>
  <c r="E437" s="1"/>
  <c r="E438" s="1"/>
  <c r="E439" s="1"/>
  <c r="E440" s="1"/>
  <c r="E441" s="1"/>
  <c r="E442" s="1"/>
  <c r="E443" i="7"/>
  <c r="E432"/>
  <c r="E433" s="1"/>
  <c r="E434" s="1"/>
  <c r="E435" s="1"/>
  <c r="E436" s="1"/>
  <c r="E437" s="1"/>
  <c r="E438" s="1"/>
  <c r="E439" s="1"/>
  <c r="E440" s="1"/>
  <c r="E441" s="1"/>
  <c r="E442" s="1"/>
  <c r="E431" i="5"/>
  <c r="E420"/>
  <c r="E421" s="1"/>
  <c r="E422" s="1"/>
  <c r="E423" s="1"/>
  <c r="E424" s="1"/>
  <c r="E425" s="1"/>
  <c r="E426" s="1"/>
  <c r="E427" s="1"/>
  <c r="E428" s="1"/>
  <c r="E429" s="1"/>
  <c r="E430" s="1"/>
  <c r="D456"/>
  <c r="D457" s="1"/>
  <c r="D458" s="1"/>
  <c r="D459" s="1"/>
  <c r="D460" s="1"/>
  <c r="D461" s="1"/>
  <c r="D462" s="1"/>
  <c r="D463" s="1"/>
  <c r="D464" s="1"/>
  <c r="D465" s="1"/>
  <c r="D466" s="1"/>
  <c r="D467"/>
  <c r="E455" i="4"/>
  <c r="E444"/>
  <c r="E445" s="1"/>
  <c r="E446" s="1"/>
  <c r="E447" s="1"/>
  <c r="E448" s="1"/>
  <c r="E449" s="1"/>
  <c r="E450" s="1"/>
  <c r="E451" s="1"/>
  <c r="E452" s="1"/>
  <c r="E453" s="1"/>
  <c r="E454" s="1"/>
  <c r="E444" i="2"/>
  <c r="E445" s="1"/>
  <c r="E446" s="1"/>
  <c r="E447" s="1"/>
  <c r="E448" s="1"/>
  <c r="E449" s="1"/>
  <c r="E450" s="1"/>
  <c r="E451" s="1"/>
  <c r="E452" s="1"/>
  <c r="E453" s="1"/>
  <c r="E454" s="1"/>
  <c r="E455"/>
  <c r="E443" i="3"/>
  <c r="E432"/>
  <c r="E433" s="1"/>
  <c r="E434" s="1"/>
  <c r="E435" s="1"/>
  <c r="E436" s="1"/>
  <c r="E437" s="1"/>
  <c r="E438" s="1"/>
  <c r="E439" s="1"/>
  <c r="E440" s="1"/>
  <c r="E441" s="1"/>
  <c r="E442" s="1"/>
  <c r="L22"/>
  <c r="J22"/>
  <c r="L22" i="6"/>
  <c r="O22" s="1"/>
  <c r="G23" i="2"/>
  <c r="I23" s="1"/>
  <c r="F48" i="5"/>
  <c r="J21"/>
  <c r="J25" i="11"/>
  <c r="F47"/>
  <c r="I27" i="10"/>
  <c r="F52"/>
  <c r="F47" i="9"/>
  <c r="H27"/>
  <c r="G27" s="1"/>
  <c r="I25" i="8"/>
  <c r="F46"/>
  <c r="I27" i="7"/>
  <c r="F49"/>
  <c r="F50" i="2"/>
  <c r="F48" i="3"/>
  <c r="F48" i="6" s="1"/>
  <c r="F51" i="4"/>
  <c r="H26"/>
  <c r="G26" s="1"/>
  <c r="D479" i="6" l="1"/>
  <c r="D468"/>
  <c r="D469" s="1"/>
  <c r="D470" s="1"/>
  <c r="D471" s="1"/>
  <c r="D472" s="1"/>
  <c r="D473" s="1"/>
  <c r="D474" s="1"/>
  <c r="D475" s="1"/>
  <c r="D476" s="1"/>
  <c r="D477" s="1"/>
  <c r="D478" s="1"/>
  <c r="E456"/>
  <c r="E457" s="1"/>
  <c r="E458" s="1"/>
  <c r="E459" s="1"/>
  <c r="E460" s="1"/>
  <c r="E461" s="1"/>
  <c r="E462" s="1"/>
  <c r="E463" s="1"/>
  <c r="E464" s="1"/>
  <c r="E465" s="1"/>
  <c r="E466" s="1"/>
  <c r="E467"/>
  <c r="E431" i="11"/>
  <c r="E420"/>
  <c r="E421" s="1"/>
  <c r="E422" s="1"/>
  <c r="E423" s="1"/>
  <c r="E424" s="1"/>
  <c r="E425" s="1"/>
  <c r="E426" s="1"/>
  <c r="E427" s="1"/>
  <c r="E428" s="1"/>
  <c r="E429" s="1"/>
  <c r="E430" s="1"/>
  <c r="E432" i="10"/>
  <c r="E433" s="1"/>
  <c r="E434" s="1"/>
  <c r="E435" s="1"/>
  <c r="E436" s="1"/>
  <c r="E437" s="1"/>
  <c r="E438" s="1"/>
  <c r="E439" s="1"/>
  <c r="E440" s="1"/>
  <c r="E441" s="1"/>
  <c r="E442" s="1"/>
  <c r="E443"/>
  <c r="E443" i="9"/>
  <c r="E432"/>
  <c r="E433" s="1"/>
  <c r="E434" s="1"/>
  <c r="E435" s="1"/>
  <c r="E436" s="1"/>
  <c r="E437" s="1"/>
  <c r="E438" s="1"/>
  <c r="E439" s="1"/>
  <c r="E440" s="1"/>
  <c r="E441" s="1"/>
  <c r="E442" s="1"/>
  <c r="E455" i="8"/>
  <c r="E444"/>
  <c r="E445" s="1"/>
  <c r="E446" s="1"/>
  <c r="E447" s="1"/>
  <c r="E448" s="1"/>
  <c r="E449" s="1"/>
  <c r="E450" s="1"/>
  <c r="E451" s="1"/>
  <c r="E452" s="1"/>
  <c r="E453" s="1"/>
  <c r="E454" s="1"/>
  <c r="E455" i="7"/>
  <c r="E444"/>
  <c r="E445" s="1"/>
  <c r="E446" s="1"/>
  <c r="E447" s="1"/>
  <c r="E448" s="1"/>
  <c r="E449" s="1"/>
  <c r="E450" s="1"/>
  <c r="E451" s="1"/>
  <c r="E452" s="1"/>
  <c r="E453" s="1"/>
  <c r="E454" s="1"/>
  <c r="D479" i="5"/>
  <c r="D480" s="1"/>
  <c r="D481" s="1"/>
  <c r="D482" s="1"/>
  <c r="D483" s="1"/>
  <c r="D484" s="1"/>
  <c r="D485" s="1"/>
  <c r="D486" s="1"/>
  <c r="D487" s="1"/>
  <c r="D488" s="1"/>
  <c r="D489" s="1"/>
  <c r="D490" s="1"/>
  <c r="D468"/>
  <c r="D469" s="1"/>
  <c r="D470" s="1"/>
  <c r="D471" s="1"/>
  <c r="D472" s="1"/>
  <c r="D473" s="1"/>
  <c r="D474" s="1"/>
  <c r="D475" s="1"/>
  <c r="D476" s="1"/>
  <c r="D477" s="1"/>
  <c r="D478" s="1"/>
  <c r="E432"/>
  <c r="E433" s="1"/>
  <c r="E434" s="1"/>
  <c r="E435" s="1"/>
  <c r="E436" s="1"/>
  <c r="E437" s="1"/>
  <c r="E438" s="1"/>
  <c r="E439" s="1"/>
  <c r="E440" s="1"/>
  <c r="E441" s="1"/>
  <c r="E442" s="1"/>
  <c r="E443"/>
  <c r="E456" i="4"/>
  <c r="E457" s="1"/>
  <c r="E458" s="1"/>
  <c r="E459" s="1"/>
  <c r="E460" s="1"/>
  <c r="E461" s="1"/>
  <c r="E462" s="1"/>
  <c r="E463" s="1"/>
  <c r="E464" s="1"/>
  <c r="E465" s="1"/>
  <c r="E466" s="1"/>
  <c r="E467"/>
  <c r="E456" i="2"/>
  <c r="E457" s="1"/>
  <c r="E458" s="1"/>
  <c r="E459" s="1"/>
  <c r="E460" s="1"/>
  <c r="E461" s="1"/>
  <c r="E462" s="1"/>
  <c r="E463" s="1"/>
  <c r="E464" s="1"/>
  <c r="E465" s="1"/>
  <c r="E466" s="1"/>
  <c r="E467"/>
  <c r="E444" i="3"/>
  <c r="E445" s="1"/>
  <c r="E446" s="1"/>
  <c r="E447" s="1"/>
  <c r="E448" s="1"/>
  <c r="E449" s="1"/>
  <c r="E450" s="1"/>
  <c r="E451" s="1"/>
  <c r="E452" s="1"/>
  <c r="E453" s="1"/>
  <c r="E454" s="1"/>
  <c r="E455"/>
  <c r="O22"/>
  <c r="H23"/>
  <c r="F49" i="5"/>
  <c r="H22"/>
  <c r="G22" s="1"/>
  <c r="F48" i="11"/>
  <c r="H26"/>
  <c r="G26" s="1"/>
  <c r="J27" i="10"/>
  <c r="F53"/>
  <c r="I27" i="9"/>
  <c r="F48"/>
  <c r="J25" i="8"/>
  <c r="F47"/>
  <c r="J27" i="7"/>
  <c r="F50"/>
  <c r="I26" i="4"/>
  <c r="F52"/>
  <c r="J23" i="2"/>
  <c r="F49" i="3"/>
  <c r="F49" i="6" s="1"/>
  <c r="F51" i="2"/>
  <c r="D480" i="6" l="1"/>
  <c r="D481" s="1"/>
  <c r="D482" s="1"/>
  <c r="D483" s="1"/>
  <c r="D484" s="1"/>
  <c r="D485" s="1"/>
  <c r="D486" s="1"/>
  <c r="D487" s="1"/>
  <c r="D488" s="1"/>
  <c r="D489" s="1"/>
  <c r="D490" s="1"/>
  <c r="D491"/>
  <c r="E479"/>
  <c r="E468"/>
  <c r="E469" s="1"/>
  <c r="E470" s="1"/>
  <c r="E471" s="1"/>
  <c r="E472" s="1"/>
  <c r="E473" s="1"/>
  <c r="E474" s="1"/>
  <c r="E475" s="1"/>
  <c r="E476" s="1"/>
  <c r="E477" s="1"/>
  <c r="E478" s="1"/>
  <c r="E432" i="11"/>
  <c r="E433" s="1"/>
  <c r="E434" s="1"/>
  <c r="E435" s="1"/>
  <c r="E436" s="1"/>
  <c r="E437" s="1"/>
  <c r="E438" s="1"/>
  <c r="E439" s="1"/>
  <c r="E440" s="1"/>
  <c r="E441" s="1"/>
  <c r="E442" s="1"/>
  <c r="E443"/>
  <c r="E444" s="1"/>
  <c r="E445" s="1"/>
  <c r="E446" s="1"/>
  <c r="E447" s="1"/>
  <c r="E448" s="1"/>
  <c r="E449" s="1"/>
  <c r="E450" s="1"/>
  <c r="E451" s="1"/>
  <c r="E452" s="1"/>
  <c r="E453" s="1"/>
  <c r="E454" s="1"/>
  <c r="E444" i="10"/>
  <c r="E445" s="1"/>
  <c r="E446" s="1"/>
  <c r="E447" s="1"/>
  <c r="E448" s="1"/>
  <c r="E449" s="1"/>
  <c r="E450" s="1"/>
  <c r="E451" s="1"/>
  <c r="E452" s="1"/>
  <c r="E453" s="1"/>
  <c r="E454" s="1"/>
  <c r="E455"/>
  <c r="E456" s="1"/>
  <c r="E457" s="1"/>
  <c r="E458" s="1"/>
  <c r="E459" s="1"/>
  <c r="E460" s="1"/>
  <c r="E461" s="1"/>
  <c r="E462" s="1"/>
  <c r="E463" s="1"/>
  <c r="E464" s="1"/>
  <c r="E465" s="1"/>
  <c r="E466" s="1"/>
  <c r="E444" i="9"/>
  <c r="E445" s="1"/>
  <c r="E446" s="1"/>
  <c r="E447" s="1"/>
  <c r="E448" s="1"/>
  <c r="E449" s="1"/>
  <c r="E450" s="1"/>
  <c r="E451" s="1"/>
  <c r="E452" s="1"/>
  <c r="E453" s="1"/>
  <c r="E454" s="1"/>
  <c r="E455"/>
  <c r="E456" s="1"/>
  <c r="E457" s="1"/>
  <c r="E458" s="1"/>
  <c r="E459" s="1"/>
  <c r="E460" s="1"/>
  <c r="E461" s="1"/>
  <c r="E462" s="1"/>
  <c r="E463" s="1"/>
  <c r="E464" s="1"/>
  <c r="E465" s="1"/>
  <c r="E466" s="1"/>
  <c r="E456" i="8"/>
  <c r="E457" s="1"/>
  <c r="E458" s="1"/>
  <c r="E459" s="1"/>
  <c r="E460" s="1"/>
  <c r="E461" s="1"/>
  <c r="E462" s="1"/>
  <c r="E463" s="1"/>
  <c r="E464" s="1"/>
  <c r="E465" s="1"/>
  <c r="E466" s="1"/>
  <c r="E467"/>
  <c r="E468" s="1"/>
  <c r="E469" s="1"/>
  <c r="E470" s="1"/>
  <c r="E471" s="1"/>
  <c r="E472" s="1"/>
  <c r="E473" s="1"/>
  <c r="E474" s="1"/>
  <c r="E475" s="1"/>
  <c r="E476" s="1"/>
  <c r="E477" s="1"/>
  <c r="E478" s="1"/>
  <c r="E456" i="7"/>
  <c r="E457" s="1"/>
  <c r="E458" s="1"/>
  <c r="E459" s="1"/>
  <c r="E460" s="1"/>
  <c r="E461" s="1"/>
  <c r="E462" s="1"/>
  <c r="E463" s="1"/>
  <c r="E464" s="1"/>
  <c r="E465" s="1"/>
  <c r="E466" s="1"/>
  <c r="E467"/>
  <c r="E468" s="1"/>
  <c r="E469" s="1"/>
  <c r="E470" s="1"/>
  <c r="E471" s="1"/>
  <c r="E472" s="1"/>
  <c r="E473" s="1"/>
  <c r="E474" s="1"/>
  <c r="E475" s="1"/>
  <c r="E476" s="1"/>
  <c r="E477" s="1"/>
  <c r="E478" s="1"/>
  <c r="E444" i="5"/>
  <c r="E445" s="1"/>
  <c r="E446" s="1"/>
  <c r="E447" s="1"/>
  <c r="E448" s="1"/>
  <c r="E449" s="1"/>
  <c r="E450" s="1"/>
  <c r="E451" s="1"/>
  <c r="E452" s="1"/>
  <c r="E453" s="1"/>
  <c r="E454" s="1"/>
  <c r="E455"/>
  <c r="E468" i="4"/>
  <c r="E469" s="1"/>
  <c r="E470" s="1"/>
  <c r="E471" s="1"/>
  <c r="E472" s="1"/>
  <c r="E473" s="1"/>
  <c r="E474" s="1"/>
  <c r="E475" s="1"/>
  <c r="E476" s="1"/>
  <c r="E477" s="1"/>
  <c r="E478" s="1"/>
  <c r="E479"/>
  <c r="E480" s="1"/>
  <c r="E481" s="1"/>
  <c r="E482" s="1"/>
  <c r="E483" s="1"/>
  <c r="E484" s="1"/>
  <c r="E485" s="1"/>
  <c r="E486" s="1"/>
  <c r="E487" s="1"/>
  <c r="E488" s="1"/>
  <c r="E489" s="1"/>
  <c r="E490" s="1"/>
  <c r="E479" i="2"/>
  <c r="E468"/>
  <c r="E469" s="1"/>
  <c r="E470" s="1"/>
  <c r="E471" s="1"/>
  <c r="E472" s="1"/>
  <c r="E473" s="1"/>
  <c r="E474" s="1"/>
  <c r="E475" s="1"/>
  <c r="E476" s="1"/>
  <c r="E477" s="1"/>
  <c r="E478" s="1"/>
  <c r="E456" i="3"/>
  <c r="E457" s="1"/>
  <c r="E458" s="1"/>
  <c r="E459" s="1"/>
  <c r="E460" s="1"/>
  <c r="E461" s="1"/>
  <c r="E462" s="1"/>
  <c r="E463" s="1"/>
  <c r="E464" s="1"/>
  <c r="E465" s="1"/>
  <c r="E466" s="1"/>
  <c r="E467"/>
  <c r="G23"/>
  <c r="F50" i="5"/>
  <c r="M22"/>
  <c r="P22" s="1"/>
  <c r="I22"/>
  <c r="K22"/>
  <c r="I26" i="11"/>
  <c r="F49"/>
  <c r="F54" i="10"/>
  <c r="H28"/>
  <c r="G28" s="1"/>
  <c r="I28" s="1"/>
  <c r="J28" s="1"/>
  <c r="J27" i="9"/>
  <c r="F49"/>
  <c r="F48" i="8"/>
  <c r="H26"/>
  <c r="G26" s="1"/>
  <c r="F51" i="7"/>
  <c r="H28"/>
  <c r="G28" s="1"/>
  <c r="I28" s="1"/>
  <c r="J28" s="1"/>
  <c r="F52" i="2"/>
  <c r="F50" i="3"/>
  <c r="F50" i="6" s="1"/>
  <c r="H24" i="2"/>
  <c r="J26" i="4"/>
  <c r="F53"/>
  <c r="E491" i="6" l="1"/>
  <c r="E480"/>
  <c r="E481" s="1"/>
  <c r="E482" s="1"/>
  <c r="E483" s="1"/>
  <c r="E484" s="1"/>
  <c r="E485" s="1"/>
  <c r="E486" s="1"/>
  <c r="E487" s="1"/>
  <c r="E488" s="1"/>
  <c r="E489" s="1"/>
  <c r="E490" s="1"/>
  <c r="D492"/>
  <c r="D493" s="1"/>
  <c r="D494" s="1"/>
  <c r="D495" s="1"/>
  <c r="D496" s="1"/>
  <c r="D497" s="1"/>
  <c r="D498" s="1"/>
  <c r="D499" s="1"/>
  <c r="D500" s="1"/>
  <c r="D501" s="1"/>
  <c r="D502" s="1"/>
  <c r="D503"/>
  <c r="D504" s="1"/>
  <c r="D505" s="1"/>
  <c r="D506" s="1"/>
  <c r="D507" s="1"/>
  <c r="D508" s="1"/>
  <c r="D509" s="1"/>
  <c r="D510" s="1"/>
  <c r="D511" s="1"/>
  <c r="D512" s="1"/>
  <c r="D513" s="1"/>
  <c r="D514" s="1"/>
  <c r="E456" i="5"/>
  <c r="E457" s="1"/>
  <c r="E458" s="1"/>
  <c r="E459" s="1"/>
  <c r="E460" s="1"/>
  <c r="E461" s="1"/>
  <c r="E462" s="1"/>
  <c r="E463" s="1"/>
  <c r="E464" s="1"/>
  <c r="E465" s="1"/>
  <c r="E466" s="1"/>
  <c r="E467"/>
  <c r="N22"/>
  <c r="E491" i="2"/>
  <c r="E480"/>
  <c r="E481" s="1"/>
  <c r="E482" s="1"/>
  <c r="E483" s="1"/>
  <c r="E484" s="1"/>
  <c r="E485" s="1"/>
  <c r="E486" s="1"/>
  <c r="E487" s="1"/>
  <c r="E488" s="1"/>
  <c r="E489" s="1"/>
  <c r="E490" s="1"/>
  <c r="E468" i="3"/>
  <c r="E469" s="1"/>
  <c r="E470" s="1"/>
  <c r="E471" s="1"/>
  <c r="E472" s="1"/>
  <c r="E473" s="1"/>
  <c r="E474" s="1"/>
  <c r="E475" s="1"/>
  <c r="E476" s="1"/>
  <c r="E477" s="1"/>
  <c r="E478" s="1"/>
  <c r="E479"/>
  <c r="I23"/>
  <c r="F51" i="5"/>
  <c r="L22"/>
  <c r="J22"/>
  <c r="J26" i="11"/>
  <c r="F50"/>
  <c r="H29" i="10"/>
  <c r="G29" s="1"/>
  <c r="I29" s="1"/>
  <c r="J29" s="1"/>
  <c r="F55"/>
  <c r="F50" i="9"/>
  <c r="H28"/>
  <c r="G28" s="1"/>
  <c r="I28" s="1"/>
  <c r="J28" s="1"/>
  <c r="I26" i="8"/>
  <c r="F49"/>
  <c r="H29" i="7"/>
  <c r="G29" s="1"/>
  <c r="I29" s="1"/>
  <c r="J29" s="1"/>
  <c r="F52"/>
  <c r="F54" i="4"/>
  <c r="H27"/>
  <c r="G27" s="1"/>
  <c r="F51" i="3"/>
  <c r="F51" i="6" s="1"/>
  <c r="F53" i="2"/>
  <c r="G24"/>
  <c r="E492" i="6" l="1"/>
  <c r="E493" s="1"/>
  <c r="E494" s="1"/>
  <c r="E495" s="1"/>
  <c r="E496" s="1"/>
  <c r="E497" s="1"/>
  <c r="E498" s="1"/>
  <c r="E499" s="1"/>
  <c r="E500" s="1"/>
  <c r="E501" s="1"/>
  <c r="E502" s="1"/>
  <c r="E503"/>
  <c r="E504" s="1"/>
  <c r="E505" s="1"/>
  <c r="E506" s="1"/>
  <c r="E507" s="1"/>
  <c r="E508" s="1"/>
  <c r="E509" s="1"/>
  <c r="E510" s="1"/>
  <c r="E511" s="1"/>
  <c r="E512" s="1"/>
  <c r="E513" s="1"/>
  <c r="E514" s="1"/>
  <c r="E468" i="5"/>
  <c r="E469" s="1"/>
  <c r="E470" s="1"/>
  <c r="E471" s="1"/>
  <c r="E472" s="1"/>
  <c r="E473" s="1"/>
  <c r="E474" s="1"/>
  <c r="E475" s="1"/>
  <c r="E476" s="1"/>
  <c r="E477" s="1"/>
  <c r="E478" s="1"/>
  <c r="E479"/>
  <c r="E480" s="1"/>
  <c r="E481" s="1"/>
  <c r="E482" s="1"/>
  <c r="E483" s="1"/>
  <c r="E484" s="1"/>
  <c r="E485" s="1"/>
  <c r="E486" s="1"/>
  <c r="E487" s="1"/>
  <c r="E488" s="1"/>
  <c r="E489" s="1"/>
  <c r="E490" s="1"/>
  <c r="O22"/>
  <c r="E492" i="2"/>
  <c r="E493" s="1"/>
  <c r="E494" s="1"/>
  <c r="E495" s="1"/>
  <c r="E496" s="1"/>
  <c r="E497" s="1"/>
  <c r="E498" s="1"/>
  <c r="E499" s="1"/>
  <c r="E500" s="1"/>
  <c r="E501" s="1"/>
  <c r="E502" s="1"/>
  <c r="E503"/>
  <c r="E504" s="1"/>
  <c r="E505" s="1"/>
  <c r="E506" s="1"/>
  <c r="E507" s="1"/>
  <c r="E508" s="1"/>
  <c r="E509" s="1"/>
  <c r="E510" s="1"/>
  <c r="E511" s="1"/>
  <c r="E512" s="1"/>
  <c r="E513" s="1"/>
  <c r="E514" s="1"/>
  <c r="E491" i="3"/>
  <c r="E480"/>
  <c r="E481" s="1"/>
  <c r="E482" s="1"/>
  <c r="E483" s="1"/>
  <c r="E484" s="1"/>
  <c r="E485" s="1"/>
  <c r="E486" s="1"/>
  <c r="E487" s="1"/>
  <c r="E488" s="1"/>
  <c r="E489" s="1"/>
  <c r="E490" s="1"/>
  <c r="J23"/>
  <c r="F52" i="5"/>
  <c r="H23"/>
  <c r="F51" i="11"/>
  <c r="H27"/>
  <c r="G27" s="1"/>
  <c r="H30" i="10"/>
  <c r="G30" s="1"/>
  <c r="I30" s="1"/>
  <c r="J30" s="1"/>
  <c r="F56"/>
  <c r="H29" i="9"/>
  <c r="G29" s="1"/>
  <c r="I29" s="1"/>
  <c r="J29" s="1"/>
  <c r="F51"/>
  <c r="J26" i="8"/>
  <c r="F50"/>
  <c r="H30" i="7"/>
  <c r="G30" s="1"/>
  <c r="I30" s="1"/>
  <c r="J30" s="1"/>
  <c r="F53"/>
  <c r="I27" i="4"/>
  <c r="F54" i="2"/>
  <c r="F52" i="3"/>
  <c r="F52" i="6" s="1"/>
  <c r="I24" i="2"/>
  <c r="F55" i="4"/>
  <c r="E503" i="3" l="1"/>
  <c r="E504" s="1"/>
  <c r="E505" s="1"/>
  <c r="E506" s="1"/>
  <c r="E507" s="1"/>
  <c r="E508" s="1"/>
  <c r="E509" s="1"/>
  <c r="E510" s="1"/>
  <c r="E511" s="1"/>
  <c r="E512" s="1"/>
  <c r="E513" s="1"/>
  <c r="E514" s="1"/>
  <c r="E492"/>
  <c r="E493" s="1"/>
  <c r="E494" s="1"/>
  <c r="E495" s="1"/>
  <c r="E496" s="1"/>
  <c r="E497" s="1"/>
  <c r="E498" s="1"/>
  <c r="E499" s="1"/>
  <c r="E500" s="1"/>
  <c r="E501" s="1"/>
  <c r="E502" s="1"/>
  <c r="H24"/>
  <c r="F53" i="5"/>
  <c r="G23"/>
  <c r="I27" i="11"/>
  <c r="F52"/>
  <c r="H31" i="10"/>
  <c r="G31" s="1"/>
  <c r="I31" s="1"/>
  <c r="J31" s="1"/>
  <c r="F57"/>
  <c r="H30" i="9"/>
  <c r="G30" s="1"/>
  <c r="I30" s="1"/>
  <c r="J30" s="1"/>
  <c r="F52"/>
  <c r="F51" i="8"/>
  <c r="H27"/>
  <c r="G27" s="1"/>
  <c r="H31" i="7"/>
  <c r="G31" s="1"/>
  <c r="I31" s="1"/>
  <c r="J31" s="1"/>
  <c r="F54"/>
  <c r="F56" i="4"/>
  <c r="J24" i="2"/>
  <c r="F53" i="3"/>
  <c r="F53" i="6" s="1"/>
  <c r="F55" i="2"/>
  <c r="J27" i="4"/>
  <c r="G24" i="3" l="1"/>
  <c r="F54" i="5"/>
  <c r="I23"/>
  <c r="J27" i="11"/>
  <c r="F53"/>
  <c r="H32" i="10"/>
  <c r="G32" s="1"/>
  <c r="I32" s="1"/>
  <c r="J32" s="1"/>
  <c r="F58"/>
  <c r="H31" i="9"/>
  <c r="G31" s="1"/>
  <c r="I31" s="1"/>
  <c r="J31" s="1"/>
  <c r="F53"/>
  <c r="I27" i="8"/>
  <c r="F52"/>
  <c r="H32" i="7"/>
  <c r="G32" s="1"/>
  <c r="I32" s="1"/>
  <c r="J32" s="1"/>
  <c r="F55"/>
  <c r="H28" i="4"/>
  <c r="G28" s="1"/>
  <c r="I28" s="1"/>
  <c r="F56" i="2"/>
  <c r="F54" i="3"/>
  <c r="F54" i="6" s="1"/>
  <c r="H25" i="2"/>
  <c r="F57" i="4"/>
  <c r="I24" i="3" l="1"/>
  <c r="G25" i="2"/>
  <c r="I25" s="1"/>
  <c r="J28" i="4"/>
  <c r="F55" i="5"/>
  <c r="J23"/>
  <c r="F54" i="11"/>
  <c r="H28"/>
  <c r="G28" s="1"/>
  <c r="I28" s="1"/>
  <c r="J28" s="1"/>
  <c r="H33" i="10"/>
  <c r="G33" s="1"/>
  <c r="I33" s="1"/>
  <c r="J33" s="1"/>
  <c r="F59"/>
  <c r="H32" i="9"/>
  <c r="G32" s="1"/>
  <c r="I32" s="1"/>
  <c r="J32" s="1"/>
  <c r="F54"/>
  <c r="J27" i="8"/>
  <c r="F53"/>
  <c r="H33" i="7"/>
  <c r="G33" s="1"/>
  <c r="I33" s="1"/>
  <c r="J33" s="1"/>
  <c r="F56"/>
  <c r="F55" i="3"/>
  <c r="F55" i="6" s="1"/>
  <c r="F57" i="2"/>
  <c r="F58" i="4"/>
  <c r="J24" i="3" l="1"/>
  <c r="H29" i="4"/>
  <c r="G29" s="1"/>
  <c r="I29" s="1"/>
  <c r="F56" i="5"/>
  <c r="H24"/>
  <c r="H29" i="11"/>
  <c r="G29" s="1"/>
  <c r="I29" s="1"/>
  <c r="J29" s="1"/>
  <c r="F55"/>
  <c r="H34" i="10"/>
  <c r="K34" s="1"/>
  <c r="F60"/>
  <c r="H33" i="9"/>
  <c r="G33" s="1"/>
  <c r="I33" s="1"/>
  <c r="J33" s="1"/>
  <c r="F55"/>
  <c r="F54" i="8"/>
  <c r="H28"/>
  <c r="G28" s="1"/>
  <c r="I28" s="1"/>
  <c r="J28" s="1"/>
  <c r="H34" i="7"/>
  <c r="K34" s="1"/>
  <c r="F57"/>
  <c r="F59" i="4"/>
  <c r="F58" i="2"/>
  <c r="F56" i="3"/>
  <c r="F56" i="6" s="1"/>
  <c r="J25" i="2"/>
  <c r="H25" i="3" l="1"/>
  <c r="J29" i="4"/>
  <c r="F57" i="5"/>
  <c r="G24"/>
  <c r="I24" s="1"/>
  <c r="H30" i="11"/>
  <c r="G30" s="1"/>
  <c r="I30" s="1"/>
  <c r="J30" s="1"/>
  <c r="F56"/>
  <c r="F61" i="10"/>
  <c r="N34"/>
  <c r="G34"/>
  <c r="H34" i="9"/>
  <c r="K34" s="1"/>
  <c r="F56"/>
  <c r="H29" i="8"/>
  <c r="G29" s="1"/>
  <c r="I29" s="1"/>
  <c r="J29" s="1"/>
  <c r="F55"/>
  <c r="F58" i="7"/>
  <c r="N34"/>
  <c r="G34"/>
  <c r="F60" i="4"/>
  <c r="H26" i="2"/>
  <c r="F57" i="3"/>
  <c r="F57" i="6" s="1"/>
  <c r="F59" i="2"/>
  <c r="G25" i="3" l="1"/>
  <c r="G26" i="2"/>
  <c r="I26" s="1"/>
  <c r="H30" i="4"/>
  <c r="G30" s="1"/>
  <c r="I30" s="1"/>
  <c r="F58" i="5"/>
  <c r="J24"/>
  <c r="H31" i="11"/>
  <c r="G31" s="1"/>
  <c r="I31" s="1"/>
  <c r="J31" s="1"/>
  <c r="F57"/>
  <c r="I34" i="10"/>
  <c r="M34"/>
  <c r="F62"/>
  <c r="F57" i="9"/>
  <c r="N34"/>
  <c r="G34"/>
  <c r="H30" i="8"/>
  <c r="G30" s="1"/>
  <c r="I30" s="1"/>
  <c r="J30" s="1"/>
  <c r="F56"/>
  <c r="I34" i="7"/>
  <c r="M34"/>
  <c r="F59"/>
  <c r="F61" i="4"/>
  <c r="F60" i="2"/>
  <c r="F58" i="3"/>
  <c r="F58" i="6" s="1"/>
  <c r="I25" i="3" l="1"/>
  <c r="J30" i="4"/>
  <c r="F59" i="5"/>
  <c r="H25"/>
  <c r="H32" i="11"/>
  <c r="G32" s="1"/>
  <c r="I32" s="1"/>
  <c r="J32" s="1"/>
  <c r="F58"/>
  <c r="F63" i="10"/>
  <c r="P34"/>
  <c r="L34"/>
  <c r="J34"/>
  <c r="I34" i="9"/>
  <c r="M34"/>
  <c r="F58"/>
  <c r="H31" i="8"/>
  <c r="G31" s="1"/>
  <c r="I31" s="1"/>
  <c r="J31" s="1"/>
  <c r="F57"/>
  <c r="L34" i="7"/>
  <c r="J34"/>
  <c r="F60"/>
  <c r="P34"/>
  <c r="F59" i="3"/>
  <c r="F59" i="6" s="1"/>
  <c r="F61" i="2"/>
  <c r="F62" i="4"/>
  <c r="J26" i="2"/>
  <c r="J25" i="3" l="1"/>
  <c r="H27" i="2"/>
  <c r="G27" s="1"/>
  <c r="H31" i="4"/>
  <c r="G31" s="1"/>
  <c r="I31" s="1"/>
  <c r="F60" i="5"/>
  <c r="G25"/>
  <c r="H33" i="11"/>
  <c r="G33" s="1"/>
  <c r="I33" s="1"/>
  <c r="J33" s="1"/>
  <c r="F59"/>
  <c r="H35" i="10"/>
  <c r="F64"/>
  <c r="O34"/>
  <c r="L34" i="9"/>
  <c r="J34"/>
  <c r="F59"/>
  <c r="P34"/>
  <c r="H32" i="8"/>
  <c r="G32" s="1"/>
  <c r="I32" s="1"/>
  <c r="J32" s="1"/>
  <c r="F58"/>
  <c r="O34" i="7"/>
  <c r="F61"/>
  <c r="H35"/>
  <c r="F63" i="4"/>
  <c r="F62" i="2"/>
  <c r="F60" i="3"/>
  <c r="F60" i="6" l="1"/>
  <c r="H26" i="3"/>
  <c r="J31" i="4"/>
  <c r="F61" i="5"/>
  <c r="I25"/>
  <c r="H34" i="11"/>
  <c r="K34" s="1"/>
  <c r="F60"/>
  <c r="F65" i="10"/>
  <c r="G35"/>
  <c r="O34" i="9"/>
  <c r="F60"/>
  <c r="H35"/>
  <c r="G35" s="1"/>
  <c r="H33" i="8"/>
  <c r="G33" s="1"/>
  <c r="I33" s="1"/>
  <c r="J33" s="1"/>
  <c r="F59"/>
  <c r="F62" i="7"/>
  <c r="G35"/>
  <c r="F64" i="4"/>
  <c r="I27" i="2"/>
  <c r="F61" i="3"/>
  <c r="F61" i="6" s="1"/>
  <c r="F63" i="2"/>
  <c r="G26" i="3" l="1"/>
  <c r="H32" i="4"/>
  <c r="G32" s="1"/>
  <c r="I32" s="1"/>
  <c r="F62" i="5"/>
  <c r="J25"/>
  <c r="F61" i="11"/>
  <c r="N34"/>
  <c r="G34"/>
  <c r="I35" i="10"/>
  <c r="F66"/>
  <c r="I35" i="9"/>
  <c r="F61"/>
  <c r="H34" i="8"/>
  <c r="K34" s="1"/>
  <c r="F60"/>
  <c r="I35" i="7"/>
  <c r="F63"/>
  <c r="F64" i="2"/>
  <c r="F62" i="3"/>
  <c r="F62" i="6" s="1"/>
  <c r="J27" i="2"/>
  <c r="F65" i="4"/>
  <c r="I26" i="3" l="1"/>
  <c r="H28" i="2"/>
  <c r="J32" i="4"/>
  <c r="F63" i="5"/>
  <c r="H26"/>
  <c r="I34" i="11"/>
  <c r="M34"/>
  <c r="F62"/>
  <c r="J35" i="10"/>
  <c r="F67"/>
  <c r="F62" i="9"/>
  <c r="J35"/>
  <c r="F61" i="8"/>
  <c r="N34"/>
  <c r="G34"/>
  <c r="F64" i="7"/>
  <c r="J35"/>
  <c r="F66" i="4"/>
  <c r="F63" i="3"/>
  <c r="F63" i="6" s="1"/>
  <c r="F65" i="2"/>
  <c r="J26" i="3" l="1"/>
  <c r="G28" i="2"/>
  <c r="I28" s="1"/>
  <c r="H33" i="4"/>
  <c r="G33" s="1"/>
  <c r="F64" i="5"/>
  <c r="G26"/>
  <c r="L34" i="11"/>
  <c r="J34"/>
  <c r="F63"/>
  <c r="P34"/>
  <c r="F68" i="10"/>
  <c r="H36"/>
  <c r="F63" i="9"/>
  <c r="H36"/>
  <c r="I34" i="8"/>
  <c r="M34"/>
  <c r="F62"/>
  <c r="H36" i="7"/>
  <c r="G36" s="1"/>
  <c r="F65"/>
  <c r="F66" i="2"/>
  <c r="F64" i="3"/>
  <c r="F64" i="6" s="1"/>
  <c r="F67" i="4"/>
  <c r="H27" i="3" l="1"/>
  <c r="I33" i="4"/>
  <c r="F65" i="5"/>
  <c r="I26"/>
  <c r="F64" i="11"/>
  <c r="O34"/>
  <c r="H35"/>
  <c r="G35" s="1"/>
  <c r="F69" i="10"/>
  <c r="G36"/>
  <c r="G36" i="9"/>
  <c r="F64"/>
  <c r="F63" i="8"/>
  <c r="P34"/>
  <c r="L34"/>
  <c r="J34"/>
  <c r="I36" i="7"/>
  <c r="F66"/>
  <c r="F68" i="4"/>
  <c r="J28" i="2"/>
  <c r="F65" i="3"/>
  <c r="F65" i="6" s="1"/>
  <c r="F67" i="2"/>
  <c r="G27" i="3" l="1"/>
  <c r="H29" i="2"/>
  <c r="G29" s="1"/>
  <c r="J33" i="4"/>
  <c r="F66" i="5"/>
  <c r="J26"/>
  <c r="I35" i="11"/>
  <c r="F65"/>
  <c r="F70" i="10"/>
  <c r="I36"/>
  <c r="F65" i="9"/>
  <c r="I36"/>
  <c r="O34" i="8"/>
  <c r="H35"/>
  <c r="F64"/>
  <c r="J36" i="7"/>
  <c r="F67"/>
  <c r="F68" i="2"/>
  <c r="F66" i="3"/>
  <c r="F66" i="6" s="1"/>
  <c r="F69" i="4"/>
  <c r="I27" i="3" l="1"/>
  <c r="H34" i="4"/>
  <c r="K34" s="1"/>
  <c r="F67" i="5"/>
  <c r="H27"/>
  <c r="F66" i="11"/>
  <c r="J35"/>
  <c r="J36" i="10"/>
  <c r="F71"/>
  <c r="J36" i="9"/>
  <c r="F66"/>
  <c r="F65" i="8"/>
  <c r="G35"/>
  <c r="F68" i="7"/>
  <c r="H37"/>
  <c r="F70" i="4"/>
  <c r="F67" i="3"/>
  <c r="F67" i="6" s="1"/>
  <c r="F69" i="2"/>
  <c r="I29"/>
  <c r="N34" i="4" l="1"/>
  <c r="F71"/>
  <c r="J27" i="3"/>
  <c r="G34" i="4"/>
  <c r="I34" s="1"/>
  <c r="F68" i="5"/>
  <c r="G27"/>
  <c r="H36" i="11"/>
  <c r="F67"/>
  <c r="F72" i="10"/>
  <c r="H37"/>
  <c r="F67" i="9"/>
  <c r="H37"/>
  <c r="G37" s="1"/>
  <c r="I35" i="8"/>
  <c r="F66"/>
  <c r="G37" i="7"/>
  <c r="F69"/>
  <c r="F72" i="4"/>
  <c r="J29" i="2"/>
  <c r="F70"/>
  <c r="F68" i="3"/>
  <c r="F68" i="6" s="1"/>
  <c r="H28" i="3" l="1"/>
  <c r="M34" i="4"/>
  <c r="P34" s="1"/>
  <c r="F71" i="2"/>
  <c r="F72" s="1"/>
  <c r="H30"/>
  <c r="L34" i="4"/>
  <c r="J34"/>
  <c r="F69" i="5"/>
  <c r="I27"/>
  <c r="F68" i="11"/>
  <c r="G36"/>
  <c r="F73" i="10"/>
  <c r="G37"/>
  <c r="I37" i="9"/>
  <c r="F68"/>
  <c r="F67" i="8"/>
  <c r="J35"/>
  <c r="F70" i="7"/>
  <c r="I37"/>
  <c r="F73" i="4"/>
  <c r="F69" i="3"/>
  <c r="F69" i="6" s="1"/>
  <c r="O34" i="4" l="1"/>
  <c r="G28" i="3"/>
  <c r="G30" i="2"/>
  <c r="I30" s="1"/>
  <c r="H35" i="4"/>
  <c r="G35" s="1"/>
  <c r="I35" s="1"/>
  <c r="F70" i="5"/>
  <c r="J27"/>
  <c r="I36" i="11"/>
  <c r="F69"/>
  <c r="I37" i="10"/>
  <c r="F74"/>
  <c r="F69" i="9"/>
  <c r="J37"/>
  <c r="H36" i="8"/>
  <c r="F68"/>
  <c r="J37" i="7"/>
  <c r="F71"/>
  <c r="F74" i="4"/>
  <c r="F73" i="2"/>
  <c r="F70" i="3"/>
  <c r="F71" l="1"/>
  <c r="F71" i="6" s="1"/>
  <c r="F70"/>
  <c r="I28" i="3"/>
  <c r="J35" i="4"/>
  <c r="F71" i="5"/>
  <c r="H28"/>
  <c r="J36" i="11"/>
  <c r="F70"/>
  <c r="J37" i="10"/>
  <c r="F75"/>
  <c r="H38" i="9"/>
  <c r="G38" s="1"/>
  <c r="F70"/>
  <c r="F69" i="8"/>
  <c r="G36"/>
  <c r="F72" i="7"/>
  <c r="H38"/>
  <c r="G38" s="1"/>
  <c r="F75" i="4"/>
  <c r="F72" i="3"/>
  <c r="F72" i="6" s="1"/>
  <c r="F74" i="2"/>
  <c r="J30"/>
  <c r="J28" i="3" l="1"/>
  <c r="H31" i="2"/>
  <c r="H36" i="4"/>
  <c r="G36" s="1"/>
  <c r="I36" s="1"/>
  <c r="F72" i="5"/>
  <c r="G28"/>
  <c r="F71" i="11"/>
  <c r="H37"/>
  <c r="G37" s="1"/>
  <c r="F76" i="10"/>
  <c r="H38"/>
  <c r="G38" s="1"/>
  <c r="I38" i="9"/>
  <c r="F71"/>
  <c r="I36" i="8"/>
  <c r="F70"/>
  <c r="F73" i="7"/>
  <c r="I38"/>
  <c r="F76" i="4"/>
  <c r="F73" i="3"/>
  <c r="F73" i="6" s="1"/>
  <c r="F75" i="2"/>
  <c r="H29" i="3" l="1"/>
  <c r="G31" i="2"/>
  <c r="I31" s="1"/>
  <c r="J36" i="4"/>
  <c r="F73" i="5"/>
  <c r="I28"/>
  <c r="I37" i="11"/>
  <c r="F72"/>
  <c r="I38" i="10"/>
  <c r="F77"/>
  <c r="J38" i="9"/>
  <c r="F72"/>
  <c r="J36" i="8"/>
  <c r="F71"/>
  <c r="J38" i="7"/>
  <c r="F74"/>
  <c r="F77" i="4"/>
  <c r="F74" i="3"/>
  <c r="F74" i="6" s="1"/>
  <c r="F76" i="2"/>
  <c r="G29" i="3" l="1"/>
  <c r="H37" i="4"/>
  <c r="G37" s="1"/>
  <c r="I37" s="1"/>
  <c r="F74" i="5"/>
  <c r="J28"/>
  <c r="J37" i="11"/>
  <c r="F73"/>
  <c r="F78" i="10"/>
  <c r="J38"/>
  <c r="F73" i="9"/>
  <c r="H39"/>
  <c r="G39" s="1"/>
  <c r="F72" i="8"/>
  <c r="H37"/>
  <c r="F75" i="7"/>
  <c r="H39"/>
  <c r="G39" s="1"/>
  <c r="F78" i="4"/>
  <c r="F75" i="3"/>
  <c r="F75" i="6" s="1"/>
  <c r="F77" i="2"/>
  <c r="J31"/>
  <c r="I29" i="3" l="1"/>
  <c r="H32" i="2"/>
  <c r="G32" s="1"/>
  <c r="F75" i="5"/>
  <c r="H29"/>
  <c r="F74" i="11"/>
  <c r="H38"/>
  <c r="G38" s="1"/>
  <c r="H39" i="10"/>
  <c r="G39" s="1"/>
  <c r="F79"/>
  <c r="I39" i="9"/>
  <c r="F74"/>
  <c r="F73" i="8"/>
  <c r="G37"/>
  <c r="I39" i="7"/>
  <c r="F76"/>
  <c r="F79" i="4"/>
  <c r="F76" i="3"/>
  <c r="F76" i="6" s="1"/>
  <c r="F78" i="2"/>
  <c r="J37" i="4"/>
  <c r="J29" i="3" l="1"/>
  <c r="F76" i="5"/>
  <c r="G29"/>
  <c r="I38" i="11"/>
  <c r="F75"/>
  <c r="I39" i="10"/>
  <c r="F80"/>
  <c r="J39" i="9"/>
  <c r="F75"/>
  <c r="I37" i="8"/>
  <c r="F74"/>
  <c r="J39" i="7"/>
  <c r="F77"/>
  <c r="F80" i="4"/>
  <c r="F77" i="3"/>
  <c r="F77" i="6" s="1"/>
  <c r="F79" i="2"/>
  <c r="I32"/>
  <c r="H38" i="4"/>
  <c r="G38" s="1"/>
  <c r="H30" i="3" l="1"/>
  <c r="F77" i="5"/>
  <c r="I29"/>
  <c r="F76" i="11"/>
  <c r="J38"/>
  <c r="J39" i="10"/>
  <c r="F81"/>
  <c r="F76" i="9"/>
  <c r="H40"/>
  <c r="G40" s="1"/>
  <c r="I40" s="1"/>
  <c r="J40" s="1"/>
  <c r="F75" i="8"/>
  <c r="J37"/>
  <c r="F78" i="7"/>
  <c r="H40"/>
  <c r="G40" s="1"/>
  <c r="I40" s="1"/>
  <c r="J40" s="1"/>
  <c r="F81" i="4"/>
  <c r="F78" i="3"/>
  <c r="F78" i="6" s="1"/>
  <c r="F80" i="2"/>
  <c r="I38" i="4"/>
  <c r="J32" i="2"/>
  <c r="G30" i="3" l="1"/>
  <c r="H33" i="2"/>
  <c r="F78" i="5"/>
  <c r="J29"/>
  <c r="H39" i="11"/>
  <c r="G39" s="1"/>
  <c r="F77"/>
  <c r="F82" i="10"/>
  <c r="H40"/>
  <c r="G40" s="1"/>
  <c r="I40" s="1"/>
  <c r="J40" s="1"/>
  <c r="H41" i="9"/>
  <c r="G41" s="1"/>
  <c r="I41" s="1"/>
  <c r="J41" s="1"/>
  <c r="F77"/>
  <c r="H38" i="8"/>
  <c r="G38" s="1"/>
  <c r="F76"/>
  <c r="H41" i="7"/>
  <c r="G41" s="1"/>
  <c r="I41" s="1"/>
  <c r="J41" s="1"/>
  <c r="F79"/>
  <c r="F82" i="4"/>
  <c r="F79" i="3"/>
  <c r="F79" i="6" s="1"/>
  <c r="F81" i="2"/>
  <c r="J38" i="4"/>
  <c r="I30" i="3" l="1"/>
  <c r="G33" i="2"/>
  <c r="I33" s="1"/>
  <c r="F79" i="5"/>
  <c r="H30"/>
  <c r="I39" i="11"/>
  <c r="F78"/>
  <c r="H41" i="10"/>
  <c r="G41" s="1"/>
  <c r="I41" s="1"/>
  <c r="J41" s="1"/>
  <c r="F83"/>
  <c r="H42" i="9"/>
  <c r="G42" s="1"/>
  <c r="I42" s="1"/>
  <c r="J42" s="1"/>
  <c r="F78"/>
  <c r="I38" i="8"/>
  <c r="F77"/>
  <c r="H42" i="7"/>
  <c r="G42" s="1"/>
  <c r="I42" s="1"/>
  <c r="J42" s="1"/>
  <c r="F80"/>
  <c r="F83" i="4"/>
  <c r="F80" i="3"/>
  <c r="F80" i="6" s="1"/>
  <c r="F82" i="2"/>
  <c r="H39" i="4"/>
  <c r="J30" i="3" l="1"/>
  <c r="F83" i="2"/>
  <c r="F84" s="1"/>
  <c r="F80" i="5"/>
  <c r="G30"/>
  <c r="J39" i="11"/>
  <c r="F79"/>
  <c r="H42" i="10"/>
  <c r="G42" s="1"/>
  <c r="I42" s="1"/>
  <c r="J42" s="1"/>
  <c r="F84"/>
  <c r="H43" i="9"/>
  <c r="G43" s="1"/>
  <c r="I43" s="1"/>
  <c r="J43" s="1"/>
  <c r="F79"/>
  <c r="J38" i="8"/>
  <c r="F78"/>
  <c r="H43" i="7"/>
  <c r="G43" s="1"/>
  <c r="I43" s="1"/>
  <c r="J43" s="1"/>
  <c r="F81"/>
  <c r="F84" i="4"/>
  <c r="F81" i="3"/>
  <c r="F81" i="6" s="1"/>
  <c r="J33" i="2"/>
  <c r="G39" i="4"/>
  <c r="H31" i="3" l="1"/>
  <c r="H34" i="2"/>
  <c r="K34" s="1"/>
  <c r="F81" i="5"/>
  <c r="I30"/>
  <c r="F80" i="11"/>
  <c r="H40"/>
  <c r="G40" s="1"/>
  <c r="I40" s="1"/>
  <c r="J40" s="1"/>
  <c r="H43" i="10"/>
  <c r="G43" s="1"/>
  <c r="I43" s="1"/>
  <c r="J43" s="1"/>
  <c r="F85"/>
  <c r="H44" i="9"/>
  <c r="G44" s="1"/>
  <c r="I44" s="1"/>
  <c r="J44" s="1"/>
  <c r="F80"/>
  <c r="F79" i="8"/>
  <c r="H39"/>
  <c r="G39" s="1"/>
  <c r="H44" i="7"/>
  <c r="G44" s="1"/>
  <c r="I44" s="1"/>
  <c r="J44" s="1"/>
  <c r="F82"/>
  <c r="F85" i="4"/>
  <c r="F82" i="3"/>
  <c r="F82" i="6" s="1"/>
  <c r="F85" i="2"/>
  <c r="I39" i="4"/>
  <c r="N34" i="2" l="1"/>
  <c r="G34"/>
  <c r="M34" s="1"/>
  <c r="G31" i="3"/>
  <c r="F82" i="5"/>
  <c r="J30"/>
  <c r="H41" i="11"/>
  <c r="G41" s="1"/>
  <c r="I41" s="1"/>
  <c r="J41" s="1"/>
  <c r="F81"/>
  <c r="H44" i="10"/>
  <c r="G44" s="1"/>
  <c r="I44" s="1"/>
  <c r="J44" s="1"/>
  <c r="F86"/>
  <c r="H45" i="9"/>
  <c r="G45" s="1"/>
  <c r="I45" s="1"/>
  <c r="J45" s="1"/>
  <c r="F81"/>
  <c r="I39" i="8"/>
  <c r="F80"/>
  <c r="H45" i="7"/>
  <c r="G45" s="1"/>
  <c r="I45" s="1"/>
  <c r="J45" s="1"/>
  <c r="F83"/>
  <c r="F86" i="4"/>
  <c r="F83" i="3"/>
  <c r="F83" i="6" s="1"/>
  <c r="F86" i="2"/>
  <c r="I34"/>
  <c r="J39" i="4"/>
  <c r="I31" i="3" l="1"/>
  <c r="F83" i="5"/>
  <c r="H31"/>
  <c r="H42" i="11"/>
  <c r="G42" s="1"/>
  <c r="I42" s="1"/>
  <c r="J42" s="1"/>
  <c r="F82"/>
  <c r="H45" i="10"/>
  <c r="G45" s="1"/>
  <c r="I45" s="1"/>
  <c r="J45" s="1"/>
  <c r="F87"/>
  <c r="H46" i="9"/>
  <c r="K46" s="1"/>
  <c r="F82"/>
  <c r="J39" i="8"/>
  <c r="F81"/>
  <c r="H46" i="7"/>
  <c r="K46" s="1"/>
  <c r="F84"/>
  <c r="F87" i="4"/>
  <c r="F84" i="3"/>
  <c r="F84" i="6" s="1"/>
  <c r="F87" i="2"/>
  <c r="H40" i="4"/>
  <c r="P34" i="2"/>
  <c r="L34"/>
  <c r="J34"/>
  <c r="J31" i="3" l="1"/>
  <c r="H35" i="2"/>
  <c r="F84" i="5"/>
  <c r="G31"/>
  <c r="H43" i="11"/>
  <c r="G43" s="1"/>
  <c r="I43" s="1"/>
  <c r="J43" s="1"/>
  <c r="F83"/>
  <c r="H46" i="10"/>
  <c r="K46" s="1"/>
  <c r="F88"/>
  <c r="F83" i="9"/>
  <c r="N46"/>
  <c r="G46"/>
  <c r="F82" i="8"/>
  <c r="H40"/>
  <c r="G40" s="1"/>
  <c r="I40" s="1"/>
  <c r="J40" s="1"/>
  <c r="F85" i="7"/>
  <c r="N46"/>
  <c r="G46"/>
  <c r="F88" i="4"/>
  <c r="F85" i="3"/>
  <c r="F85" i="6" s="1"/>
  <c r="F88" i="2"/>
  <c r="O34"/>
  <c r="G40" i="4"/>
  <c r="I40" s="1"/>
  <c r="H32" i="3" l="1"/>
  <c r="G35" i="2"/>
  <c r="I35" s="1"/>
  <c r="J40" i="4"/>
  <c r="H41" s="1"/>
  <c r="F85" i="5"/>
  <c r="I31"/>
  <c r="H44" i="11"/>
  <c r="G44" s="1"/>
  <c r="I44" s="1"/>
  <c r="J44" s="1"/>
  <c r="F84"/>
  <c r="F89" i="10"/>
  <c r="N46"/>
  <c r="G46"/>
  <c r="I46" i="9"/>
  <c r="M46"/>
  <c r="F84"/>
  <c r="H41" i="8"/>
  <c r="G41" s="1"/>
  <c r="I41" s="1"/>
  <c r="J41" s="1"/>
  <c r="F83"/>
  <c r="I46" i="7"/>
  <c r="M46"/>
  <c r="F86"/>
  <c r="F89" i="4"/>
  <c r="F86" i="3"/>
  <c r="F86" i="6" s="1"/>
  <c r="F89" i="2"/>
  <c r="G32" i="3" l="1"/>
  <c r="F86" i="5"/>
  <c r="J31"/>
  <c r="H45" i="11"/>
  <c r="G45" s="1"/>
  <c r="I45" s="1"/>
  <c r="J45" s="1"/>
  <c r="F85"/>
  <c r="I46" i="10"/>
  <c r="M46"/>
  <c r="F90"/>
  <c r="F85" i="9"/>
  <c r="L46"/>
  <c r="J46"/>
  <c r="P46"/>
  <c r="H42" i="8"/>
  <c r="G42" s="1"/>
  <c r="I42" s="1"/>
  <c r="J42" s="1"/>
  <c r="F84"/>
  <c r="L46" i="7"/>
  <c r="J46"/>
  <c r="F87"/>
  <c r="P46"/>
  <c r="F90" i="4"/>
  <c r="F87" i="3"/>
  <c r="F87" i="6" s="1"/>
  <c r="F90" i="2"/>
  <c r="J35"/>
  <c r="G41" i="4"/>
  <c r="I41" s="1"/>
  <c r="I32" i="3" l="1"/>
  <c r="H36" i="2"/>
  <c r="G36" s="1"/>
  <c r="J41" i="4"/>
  <c r="F87" i="5"/>
  <c r="H32"/>
  <c r="H46" i="11"/>
  <c r="K46" s="1"/>
  <c r="F86"/>
  <c r="L46" i="10"/>
  <c r="J46"/>
  <c r="F91"/>
  <c r="P46"/>
  <c r="O46" i="9"/>
  <c r="H47"/>
  <c r="F86"/>
  <c r="H43" i="8"/>
  <c r="G43" s="1"/>
  <c r="I43" s="1"/>
  <c r="J43" s="1"/>
  <c r="F85"/>
  <c r="F88" i="7"/>
  <c r="O46"/>
  <c r="H47"/>
  <c r="F91" i="4"/>
  <c r="F88" i="3"/>
  <c r="F88" i="6" s="1"/>
  <c r="F91" i="2"/>
  <c r="H42" i="4"/>
  <c r="J32" i="3" l="1"/>
  <c r="F88" i="5"/>
  <c r="G32"/>
  <c r="F87" i="11"/>
  <c r="N46"/>
  <c r="G46"/>
  <c r="O46" i="10"/>
  <c r="F92"/>
  <c r="H47"/>
  <c r="F87" i="9"/>
  <c r="G47"/>
  <c r="H44" i="8"/>
  <c r="G44" s="1"/>
  <c r="I44" s="1"/>
  <c r="J44" s="1"/>
  <c r="F86"/>
  <c r="G47" i="7"/>
  <c r="F89"/>
  <c r="F92" i="4"/>
  <c r="F89" i="3"/>
  <c r="F89" i="6" s="1"/>
  <c r="F92" i="2"/>
  <c r="I36"/>
  <c r="G42" i="4"/>
  <c r="I42" s="1"/>
  <c r="H33" i="3" l="1"/>
  <c r="J42" i="4"/>
  <c r="H43" s="1"/>
  <c r="F89" i="5"/>
  <c r="I32"/>
  <c r="I46" i="11"/>
  <c r="M46"/>
  <c r="F88"/>
  <c r="G47" i="10"/>
  <c r="F93"/>
  <c r="I47" i="9"/>
  <c r="F88"/>
  <c r="H45" i="8"/>
  <c r="G45" s="1"/>
  <c r="I45" s="1"/>
  <c r="J45" s="1"/>
  <c r="F87"/>
  <c r="F90" i="7"/>
  <c r="I47"/>
  <c r="F93" i="4"/>
  <c r="F90" i="3"/>
  <c r="F90" i="6" s="1"/>
  <c r="F93" i="2"/>
  <c r="J36"/>
  <c r="G33" i="3" l="1"/>
  <c r="H37" i="2"/>
  <c r="G37" s="1"/>
  <c r="F90" i="5"/>
  <c r="J32"/>
  <c r="L46" i="11"/>
  <c r="J46"/>
  <c r="F89"/>
  <c r="P46"/>
  <c r="F94" i="10"/>
  <c r="I47"/>
  <c r="F89" i="9"/>
  <c r="J47"/>
  <c r="H46" i="8"/>
  <c r="K46" s="1"/>
  <c r="F88"/>
  <c r="J47" i="7"/>
  <c r="F91"/>
  <c r="F94" i="4"/>
  <c r="F91" i="3"/>
  <c r="F91" i="6" s="1"/>
  <c r="F94" i="2"/>
  <c r="G43" i="4"/>
  <c r="I43" s="1"/>
  <c r="I33" i="3" l="1"/>
  <c r="J43" i="4"/>
  <c r="H44" s="1"/>
  <c r="F91" i="5"/>
  <c r="H33"/>
  <c r="F90" i="11"/>
  <c r="O46"/>
  <c r="H47"/>
  <c r="G47" s="1"/>
  <c r="J47" i="10"/>
  <c r="F95"/>
  <c r="H48" i="9"/>
  <c r="F90"/>
  <c r="F89" i="8"/>
  <c r="N46"/>
  <c r="G46"/>
  <c r="F92" i="7"/>
  <c r="H48"/>
  <c r="G48" s="1"/>
  <c r="F95" i="4"/>
  <c r="F92" i="3"/>
  <c r="F92" i="6" s="1"/>
  <c r="F95" i="2"/>
  <c r="I37"/>
  <c r="J33" i="3" l="1"/>
  <c r="F92" i="5"/>
  <c r="G33"/>
  <c r="I47" i="11"/>
  <c r="F91"/>
  <c r="F96" i="10"/>
  <c r="H48"/>
  <c r="G48" s="1"/>
  <c r="F91" i="9"/>
  <c r="G48"/>
  <c r="I46" i="8"/>
  <c r="M46"/>
  <c r="F90"/>
  <c r="I48" i="7"/>
  <c r="F93"/>
  <c r="F96" i="4"/>
  <c r="F93" i="3"/>
  <c r="F93" i="6" s="1"/>
  <c r="F96" i="2"/>
  <c r="J37"/>
  <c r="G44" i="4"/>
  <c r="I44" s="1"/>
  <c r="H34" i="3" l="1"/>
  <c r="H38" i="2"/>
  <c r="J44" i="4"/>
  <c r="F93" i="5"/>
  <c r="I33"/>
  <c r="F92" i="11"/>
  <c r="J47"/>
  <c r="I48" i="10"/>
  <c r="F97"/>
  <c r="I48" i="9"/>
  <c r="F92"/>
  <c r="L46" i="8"/>
  <c r="J46"/>
  <c r="F91"/>
  <c r="P46"/>
  <c r="F94" i="7"/>
  <c r="J48"/>
  <c r="F97" i="4"/>
  <c r="F94" i="3"/>
  <c r="F94" i="6" s="1"/>
  <c r="F97" i="2"/>
  <c r="H45" i="4"/>
  <c r="K34" i="6" l="1"/>
  <c r="N34" s="1"/>
  <c r="K34" i="3"/>
  <c r="G34"/>
  <c r="G38" i="2"/>
  <c r="I38" s="1"/>
  <c r="F94" i="5"/>
  <c r="J33"/>
  <c r="H48" i="11"/>
  <c r="F93"/>
  <c r="J48" i="10"/>
  <c r="F98"/>
  <c r="J48" i="9"/>
  <c r="F93"/>
  <c r="O46" i="8"/>
  <c r="F92"/>
  <c r="H47"/>
  <c r="H49" i="7"/>
  <c r="F95"/>
  <c r="F98" i="4"/>
  <c r="F95" i="3"/>
  <c r="F95" i="6" s="1"/>
  <c r="F98" i="2"/>
  <c r="G45" i="4"/>
  <c r="I45" s="1"/>
  <c r="N34" i="3" l="1"/>
  <c r="I34"/>
  <c r="M34" i="6"/>
  <c r="P34" s="1"/>
  <c r="M34" i="3"/>
  <c r="P34" s="1"/>
  <c r="J45" i="4"/>
  <c r="H46" s="1"/>
  <c r="F95" i="5"/>
  <c r="H34"/>
  <c r="G34" s="1"/>
  <c r="F94" i="11"/>
  <c r="G48"/>
  <c r="F99" i="10"/>
  <c r="H49"/>
  <c r="F94" i="9"/>
  <c r="H49"/>
  <c r="G49" s="1"/>
  <c r="F93" i="8"/>
  <c r="G47"/>
  <c r="F96" i="7"/>
  <c r="G49"/>
  <c r="F99" i="4"/>
  <c r="F96" i="3"/>
  <c r="F96" i="6" s="1"/>
  <c r="F99" i="2"/>
  <c r="J38"/>
  <c r="L34" i="6" l="1"/>
  <c r="O34" s="1"/>
  <c r="L34" i="3"/>
  <c r="J34"/>
  <c r="H39" i="2"/>
  <c r="G39" s="1"/>
  <c r="F96" i="5"/>
  <c r="I34"/>
  <c r="M34"/>
  <c r="P34" s="1"/>
  <c r="K34"/>
  <c r="I48" i="11"/>
  <c r="F95"/>
  <c r="F100" i="10"/>
  <c r="G49"/>
  <c r="I49" i="9"/>
  <c r="F95"/>
  <c r="I47" i="8"/>
  <c r="F94"/>
  <c r="I49" i="7"/>
  <c r="F97"/>
  <c r="F100" i="4"/>
  <c r="F97" i="3"/>
  <c r="F97" i="6" s="1"/>
  <c r="F100" i="2"/>
  <c r="K46" i="4"/>
  <c r="G46"/>
  <c r="N34" i="5" l="1"/>
  <c r="O34" i="3"/>
  <c r="H35"/>
  <c r="F97" i="5"/>
  <c r="L34"/>
  <c r="J34"/>
  <c r="J48" i="11"/>
  <c r="F96"/>
  <c r="I49" i="10"/>
  <c r="F101"/>
  <c r="F96" i="9"/>
  <c r="J49"/>
  <c r="F95" i="8"/>
  <c r="J47"/>
  <c r="F98" i="7"/>
  <c r="J49"/>
  <c r="F101" i="4"/>
  <c r="F98" i="3"/>
  <c r="F98" i="6" s="1"/>
  <c r="F101" i="2"/>
  <c r="I46" i="4"/>
  <c r="M46"/>
  <c r="I39" i="2"/>
  <c r="N46" i="4"/>
  <c r="O34" i="5" l="1"/>
  <c r="G35" i="3"/>
  <c r="F98" i="5"/>
  <c r="H35"/>
  <c r="F97" i="11"/>
  <c r="H49"/>
  <c r="F102" i="10"/>
  <c r="J49"/>
  <c r="H50" i="9"/>
  <c r="F97"/>
  <c r="H48" i="8"/>
  <c r="F96"/>
  <c r="H50" i="7"/>
  <c r="F99"/>
  <c r="F102" i="4"/>
  <c r="F99" i="3"/>
  <c r="F99" i="6" s="1"/>
  <c r="F102" i="2"/>
  <c r="L46" i="4"/>
  <c r="J46"/>
  <c r="J39" i="2"/>
  <c r="P46" i="4"/>
  <c r="I35" i="3" l="1"/>
  <c r="H40" i="2"/>
  <c r="G40" s="1"/>
  <c r="F99" i="5"/>
  <c r="G35"/>
  <c r="F98" i="11"/>
  <c r="G49"/>
  <c r="G50" i="7"/>
  <c r="I50" s="1"/>
  <c r="H50" i="10"/>
  <c r="F103"/>
  <c r="F98" i="9"/>
  <c r="G50"/>
  <c r="F97" i="8"/>
  <c r="G48"/>
  <c r="F100" i="7"/>
  <c r="F103" i="4"/>
  <c r="F100" i="3"/>
  <c r="F100" i="6" s="1"/>
  <c r="F103" i="2"/>
  <c r="O46" i="4"/>
  <c r="H47"/>
  <c r="J35" i="3" l="1"/>
  <c r="F100" i="5"/>
  <c r="I35"/>
  <c r="G50" i="10"/>
  <c r="I50" s="1"/>
  <c r="I49" i="11"/>
  <c r="F99"/>
  <c r="F104" i="10"/>
  <c r="F99" i="9"/>
  <c r="I50"/>
  <c r="I48" i="8"/>
  <c r="F98"/>
  <c r="F101" i="7"/>
  <c r="J50"/>
  <c r="H51" s="1"/>
  <c r="F104" i="4"/>
  <c r="F101" i="3"/>
  <c r="F101" i="6" s="1"/>
  <c r="F104" i="2"/>
  <c r="I40"/>
  <c r="G47" i="4"/>
  <c r="H36" i="3" l="1"/>
  <c r="F101" i="5"/>
  <c r="J35"/>
  <c r="J49" i="11"/>
  <c r="F100"/>
  <c r="J50" i="10"/>
  <c r="H51" s="1"/>
  <c r="F105"/>
  <c r="F100" i="9"/>
  <c r="J50"/>
  <c r="H51" s="1"/>
  <c r="J48" i="8"/>
  <c r="F99"/>
  <c r="G51" i="7"/>
  <c r="F102"/>
  <c r="F105" i="4"/>
  <c r="F102" i="3"/>
  <c r="F102" i="6" s="1"/>
  <c r="F105" i="2"/>
  <c r="I47" i="4"/>
  <c r="J40" i="2"/>
  <c r="G36" i="3" l="1"/>
  <c r="H41" i="2"/>
  <c r="F102" i="5"/>
  <c r="H36"/>
  <c r="F101" i="11"/>
  <c r="H50"/>
  <c r="F106" i="10"/>
  <c r="G51"/>
  <c r="G51" i="9"/>
  <c r="F101"/>
  <c r="F100" i="8"/>
  <c r="H49"/>
  <c r="I51" i="7"/>
  <c r="F103"/>
  <c r="F106" i="4"/>
  <c r="F107" s="1"/>
  <c r="F103" i="3"/>
  <c r="F103" i="6" s="1"/>
  <c r="F106" i="2"/>
  <c r="J47" i="4"/>
  <c r="I36" i="3" l="1"/>
  <c r="G41" i="2"/>
  <c r="I41" s="1"/>
  <c r="F103" i="5"/>
  <c r="G36"/>
  <c r="G50" i="11"/>
  <c r="F102"/>
  <c r="I51" i="10"/>
  <c r="F107"/>
  <c r="F102" i="9"/>
  <c r="I51"/>
  <c r="F101" i="8"/>
  <c r="G49"/>
  <c r="J51" i="7"/>
  <c r="H52" s="1"/>
  <c r="F104"/>
  <c r="F108" i="4"/>
  <c r="F104" i="3"/>
  <c r="F104" i="6" s="1"/>
  <c r="F107" i="2"/>
  <c r="H48" i="4"/>
  <c r="J36" i="3" l="1"/>
  <c r="F104" i="5"/>
  <c r="I36"/>
  <c r="F103" i="11"/>
  <c r="I50"/>
  <c r="J51" i="10"/>
  <c r="H52" s="1"/>
  <c r="F108"/>
  <c r="J51" i="9"/>
  <c r="H52" s="1"/>
  <c r="F103"/>
  <c r="I49" i="8"/>
  <c r="F102"/>
  <c r="F105" i="7"/>
  <c r="G52"/>
  <c r="I52" s="1"/>
  <c r="J52" s="1"/>
  <c r="H53" s="1"/>
  <c r="F109" i="4"/>
  <c r="F105" i="3"/>
  <c r="F105" i="6" s="1"/>
  <c r="F108" i="2"/>
  <c r="J41"/>
  <c r="G48" i="4"/>
  <c r="H37" i="3" l="1"/>
  <c r="H42" i="2"/>
  <c r="G42" s="1"/>
  <c r="F105" i="5"/>
  <c r="J36"/>
  <c r="J50" i="11"/>
  <c r="H51" s="1"/>
  <c r="F104"/>
  <c r="F109" i="10"/>
  <c r="G52"/>
  <c r="I52" s="1"/>
  <c r="J52" s="1"/>
  <c r="H53" s="1"/>
  <c r="F104" i="9"/>
  <c r="G52"/>
  <c r="I52" s="1"/>
  <c r="J52" s="1"/>
  <c r="H53" s="1"/>
  <c r="J49" i="8"/>
  <c r="F103"/>
  <c r="G53" i="7"/>
  <c r="I53" s="1"/>
  <c r="J53" s="1"/>
  <c r="H54" s="1"/>
  <c r="F106"/>
  <c r="F110" i="4"/>
  <c r="F106" i="3"/>
  <c r="F109" i="2"/>
  <c r="I48" i="4"/>
  <c r="F107" i="3" l="1"/>
  <c r="F107" i="6" s="1"/>
  <c r="F106"/>
  <c r="G37" i="3"/>
  <c r="F106" i="5"/>
  <c r="H37"/>
  <c r="F105" i="11"/>
  <c r="G51"/>
  <c r="G53" i="10"/>
  <c r="I53" s="1"/>
  <c r="J53" s="1"/>
  <c r="H54" s="1"/>
  <c r="F110"/>
  <c r="G53" i="9"/>
  <c r="I53" s="1"/>
  <c r="J53" s="1"/>
  <c r="H54" s="1"/>
  <c r="F105"/>
  <c r="F104" i="8"/>
  <c r="H50"/>
  <c r="G54" i="7"/>
  <c r="I54" s="1"/>
  <c r="J54" s="1"/>
  <c r="H55" s="1"/>
  <c r="F107"/>
  <c r="F111" i="4"/>
  <c r="F108" i="3"/>
  <c r="F108" i="6" s="1"/>
  <c r="F110" i="2"/>
  <c r="I42"/>
  <c r="J48" i="4"/>
  <c r="I37" i="3" l="1"/>
  <c r="F107" i="5"/>
  <c r="G37"/>
  <c r="I51" i="11"/>
  <c r="F106"/>
  <c r="G54" i="10"/>
  <c r="I54" s="1"/>
  <c r="J54" s="1"/>
  <c r="H55" s="1"/>
  <c r="F111"/>
  <c r="G54" i="9"/>
  <c r="I54" s="1"/>
  <c r="J54" s="1"/>
  <c r="H55" s="1"/>
  <c r="F106"/>
  <c r="F105" i="8"/>
  <c r="G50"/>
  <c r="G55" i="7"/>
  <c r="I55" s="1"/>
  <c r="J55" s="1"/>
  <c r="H56" s="1"/>
  <c r="F108"/>
  <c r="F112" i="4"/>
  <c r="F109" i="3"/>
  <c r="F111" i="2"/>
  <c r="J42"/>
  <c r="H49" i="4"/>
  <c r="F109" i="6" l="1"/>
  <c r="J37" i="3"/>
  <c r="H43" i="2"/>
  <c r="F108" i="5"/>
  <c r="I37"/>
  <c r="J51" i="11"/>
  <c r="H52" s="1"/>
  <c r="F107"/>
  <c r="F112" i="10"/>
  <c r="G55"/>
  <c r="I55" s="1"/>
  <c r="J55" s="1"/>
  <c r="H56" s="1"/>
  <c r="G55" i="9"/>
  <c r="I55" s="1"/>
  <c r="J55" s="1"/>
  <c r="H56" s="1"/>
  <c r="F107"/>
  <c r="I50" i="8"/>
  <c r="F106"/>
  <c r="F109" i="7"/>
  <c r="G56"/>
  <c r="I56" s="1"/>
  <c r="J56" s="1"/>
  <c r="H57" s="1"/>
  <c r="F113" i="4"/>
  <c r="F110" i="3"/>
  <c r="F110" i="6" s="1"/>
  <c r="F112" i="2"/>
  <c r="G49" i="4"/>
  <c r="H38" i="3" l="1"/>
  <c r="G43" i="2"/>
  <c r="I43" s="1"/>
  <c r="F109" i="5"/>
  <c r="J37"/>
  <c r="F108" i="11"/>
  <c r="G52"/>
  <c r="I52" s="1"/>
  <c r="J52" s="1"/>
  <c r="H53" s="1"/>
  <c r="G56" i="10"/>
  <c r="I56" s="1"/>
  <c r="J56" s="1"/>
  <c r="H57" s="1"/>
  <c r="F113"/>
  <c r="G56" i="9"/>
  <c r="I56" s="1"/>
  <c r="J56" s="1"/>
  <c r="H57" s="1"/>
  <c r="F108"/>
  <c r="J50" i="8"/>
  <c r="H51" s="1"/>
  <c r="F107"/>
  <c r="G57" i="7"/>
  <c r="I57" s="1"/>
  <c r="J57" s="1"/>
  <c r="H58" s="1"/>
  <c r="K58" s="1"/>
  <c r="N58" s="1"/>
  <c r="F110"/>
  <c r="F114" i="4"/>
  <c r="F111" i="3"/>
  <c r="F111" i="6" s="1"/>
  <c r="F113" i="2"/>
  <c r="I49" i="4"/>
  <c r="G38" i="3" l="1"/>
  <c r="F110" i="5"/>
  <c r="H38"/>
  <c r="G53" i="11"/>
  <c r="I53" s="1"/>
  <c r="J53" s="1"/>
  <c r="H54" s="1"/>
  <c r="F109"/>
  <c r="G57" i="10"/>
  <c r="I57" s="1"/>
  <c r="J57" s="1"/>
  <c r="H58" s="1"/>
  <c r="K58" s="1"/>
  <c r="N58" s="1"/>
  <c r="F114"/>
  <c r="G57" i="9"/>
  <c r="I57" s="1"/>
  <c r="J57" s="1"/>
  <c r="H58" s="1"/>
  <c r="K58" s="1"/>
  <c r="N58" s="1"/>
  <c r="F109"/>
  <c r="F108" i="8"/>
  <c r="G51"/>
  <c r="G58" i="7"/>
  <c r="F111"/>
  <c r="F115" i="4"/>
  <c r="F112" i="3"/>
  <c r="F112" i="6" s="1"/>
  <c r="F114" i="2"/>
  <c r="J49" i="4"/>
  <c r="J43" i="2"/>
  <c r="I38" i="3" l="1"/>
  <c r="H44" i="2"/>
  <c r="F111" i="5"/>
  <c r="G38"/>
  <c r="G54" i="11"/>
  <c r="I54" s="1"/>
  <c r="J54" s="1"/>
  <c r="H55" s="1"/>
  <c r="F110"/>
  <c r="G58" i="10"/>
  <c r="F115"/>
  <c r="G58" i="9"/>
  <c r="F110"/>
  <c r="I51" i="8"/>
  <c r="F109"/>
  <c r="F112" i="7"/>
  <c r="I58"/>
  <c r="M58"/>
  <c r="F116" i="4"/>
  <c r="F113" i="3"/>
  <c r="F113" i="6" s="1"/>
  <c r="F115" i="2"/>
  <c r="H50" i="4"/>
  <c r="J38" i="3" l="1"/>
  <c r="G44" i="2"/>
  <c r="I44" s="1"/>
  <c r="F112" i="5"/>
  <c r="I38"/>
  <c r="G55" i="11"/>
  <c r="I55" s="1"/>
  <c r="J55" s="1"/>
  <c r="H56" s="1"/>
  <c r="F111"/>
  <c r="F116" i="10"/>
  <c r="I58"/>
  <c r="M58"/>
  <c r="F111" i="9"/>
  <c r="I58"/>
  <c r="M58"/>
  <c r="J51" i="8"/>
  <c r="H52" s="1"/>
  <c r="F110"/>
  <c r="P58" i="7"/>
  <c r="L58"/>
  <c r="J58"/>
  <c r="H59" s="1"/>
  <c r="F113"/>
  <c r="F117" i="4"/>
  <c r="F114" i="3"/>
  <c r="F114" i="6" s="1"/>
  <c r="F116" i="2"/>
  <c r="G50" i="4"/>
  <c r="H39" i="3" l="1"/>
  <c r="F113" i="5"/>
  <c r="J38"/>
  <c r="G56" i="11"/>
  <c r="I56" s="1"/>
  <c r="J56" s="1"/>
  <c r="H57" s="1"/>
  <c r="F112"/>
  <c r="L58" i="10"/>
  <c r="J58"/>
  <c r="H59" s="1"/>
  <c r="P58"/>
  <c r="F117"/>
  <c r="L58" i="9"/>
  <c r="J58"/>
  <c r="H59" s="1"/>
  <c r="P58"/>
  <c r="F112"/>
  <c r="F111" i="8"/>
  <c r="G52"/>
  <c r="I52" s="1"/>
  <c r="J52" s="1"/>
  <c r="H53" s="1"/>
  <c r="F114" i="7"/>
  <c r="O58"/>
  <c r="G59"/>
  <c r="F118" i="4"/>
  <c r="F115" i="3"/>
  <c r="F115" i="6" s="1"/>
  <c r="F117" i="2"/>
  <c r="I50" i="4"/>
  <c r="J44" i="2"/>
  <c r="G39" i="3" l="1"/>
  <c r="H45" i="2"/>
  <c r="G45" s="1"/>
  <c r="F114" i="5"/>
  <c r="H39"/>
  <c r="G57" i="11"/>
  <c r="I57" s="1"/>
  <c r="J57" s="1"/>
  <c r="H58" s="1"/>
  <c r="K58" s="1"/>
  <c r="N58" s="1"/>
  <c r="F113"/>
  <c r="O58" i="10"/>
  <c r="F118"/>
  <c r="G59"/>
  <c r="F113" i="9"/>
  <c r="O58"/>
  <c r="G59"/>
  <c r="G53" i="8"/>
  <c r="I53" s="1"/>
  <c r="J53" s="1"/>
  <c r="H54" s="1"/>
  <c r="F112"/>
  <c r="I59" i="7"/>
  <c r="F115"/>
  <c r="F119" i="4"/>
  <c r="F116" i="3"/>
  <c r="F116" i="6" s="1"/>
  <c r="F118" i="2"/>
  <c r="J50" i="4"/>
  <c r="I39" i="3" l="1"/>
  <c r="H51" i="4"/>
  <c r="G51" s="1"/>
  <c r="F115" i="5"/>
  <c r="G39"/>
  <c r="G58" i="11"/>
  <c r="F114"/>
  <c r="I59" i="10"/>
  <c r="F119"/>
  <c r="I59" i="9"/>
  <c r="F114"/>
  <c r="G54" i="8"/>
  <c r="I54" s="1"/>
  <c r="J54" s="1"/>
  <c r="H55" s="1"/>
  <c r="F113"/>
  <c r="F116" i="7"/>
  <c r="J59"/>
  <c r="H60" s="1"/>
  <c r="F120" i="4"/>
  <c r="F117" i="3"/>
  <c r="F117" i="6" s="1"/>
  <c r="F119" i="2"/>
  <c r="I45"/>
  <c r="J39" i="3" l="1"/>
  <c r="F116" i="5"/>
  <c r="I39"/>
  <c r="I58" i="11"/>
  <c r="M58"/>
  <c r="F115"/>
  <c r="F120" i="10"/>
  <c r="J59"/>
  <c r="H60" s="1"/>
  <c r="F115" i="9"/>
  <c r="J59"/>
  <c r="H60" s="1"/>
  <c r="G55" i="8"/>
  <c r="I55" s="1"/>
  <c r="J55" s="1"/>
  <c r="H56" s="1"/>
  <c r="F114"/>
  <c r="G60" i="7"/>
  <c r="F117"/>
  <c r="F121" i="4"/>
  <c r="F118" i="3"/>
  <c r="F118" i="6" s="1"/>
  <c r="F120" i="2"/>
  <c r="I51" i="4"/>
  <c r="J45" i="2"/>
  <c r="H40" i="3" l="1"/>
  <c r="H46" i="2"/>
  <c r="K46" s="1"/>
  <c r="F117" i="5"/>
  <c r="J39"/>
  <c r="L58" i="11"/>
  <c r="J58"/>
  <c r="H59" s="1"/>
  <c r="F116"/>
  <c r="P58"/>
  <c r="G60" i="10"/>
  <c r="F121"/>
  <c r="G60" i="9"/>
  <c r="F116"/>
  <c r="G56" i="8"/>
  <c r="I56" s="1"/>
  <c r="J56" s="1"/>
  <c r="H57" s="1"/>
  <c r="F115"/>
  <c r="F118" i="7"/>
  <c r="I60"/>
  <c r="F122" i="4"/>
  <c r="F119" i="3"/>
  <c r="F119" i="6" s="1"/>
  <c r="F121" i="2"/>
  <c r="J51" i="4"/>
  <c r="N46" i="2" l="1"/>
  <c r="G46"/>
  <c r="I46" s="1"/>
  <c r="G40" i="3"/>
  <c r="H52" i="4"/>
  <c r="G52" s="1"/>
  <c r="I52" s="1"/>
  <c r="F118" i="5"/>
  <c r="H40"/>
  <c r="O58" i="11"/>
  <c r="F117"/>
  <c r="G59"/>
  <c r="F122" i="10"/>
  <c r="I60"/>
  <c r="I60" i="9"/>
  <c r="F117"/>
  <c r="G57" i="8"/>
  <c r="I57" s="1"/>
  <c r="J57" s="1"/>
  <c r="H58" s="1"/>
  <c r="K58" s="1"/>
  <c r="N58" s="1"/>
  <c r="F116"/>
  <c r="J60" i="7"/>
  <c r="H61" s="1"/>
  <c r="F119"/>
  <c r="F123" i="4"/>
  <c r="F120" i="3"/>
  <c r="F120" i="6" s="1"/>
  <c r="F122" i="2"/>
  <c r="M46" l="1"/>
  <c r="P46" s="1"/>
  <c r="I40" i="3"/>
  <c r="J52" i="4"/>
  <c r="F119" i="5"/>
  <c r="G40"/>
  <c r="I59" i="11"/>
  <c r="F118"/>
  <c r="F123" i="10"/>
  <c r="J60"/>
  <c r="H61" s="1"/>
  <c r="J60" i="9"/>
  <c r="H61" s="1"/>
  <c r="F118"/>
  <c r="G58" i="8"/>
  <c r="F117"/>
  <c r="F120" i="7"/>
  <c r="G61"/>
  <c r="F124" i="4"/>
  <c r="F121" i="3"/>
  <c r="F121" i="6" s="1"/>
  <c r="F123" i="2"/>
  <c r="L46"/>
  <c r="J46"/>
  <c r="J40" i="3" l="1"/>
  <c r="H47" i="2"/>
  <c r="G47" s="1"/>
  <c r="H53" i="4"/>
  <c r="G53" s="1"/>
  <c r="I53" s="1"/>
  <c r="F120" i="5"/>
  <c r="I40"/>
  <c r="F119" i="11"/>
  <c r="J59"/>
  <c r="H60" s="1"/>
  <c r="G61" i="10"/>
  <c r="F124"/>
  <c r="F119" i="9"/>
  <c r="G61"/>
  <c r="I58" i="8"/>
  <c r="M58"/>
  <c r="F118"/>
  <c r="I61" i="7"/>
  <c r="F121"/>
  <c r="F125" i="4"/>
  <c r="F122" i="3"/>
  <c r="F122" i="6" s="1"/>
  <c r="F124" i="2"/>
  <c r="O46"/>
  <c r="H41" i="3" l="1"/>
  <c r="J53" i="4"/>
  <c r="F121" i="5"/>
  <c r="J40"/>
  <c r="G60" i="11"/>
  <c r="F120"/>
  <c r="F125" i="10"/>
  <c r="I61"/>
  <c r="I61" i="9"/>
  <c r="F120"/>
  <c r="L58" i="8"/>
  <c r="J58"/>
  <c r="H59" s="1"/>
  <c r="F119"/>
  <c r="P58"/>
  <c r="F122" i="7"/>
  <c r="J61"/>
  <c r="H62" s="1"/>
  <c r="F126" i="4"/>
  <c r="F123" i="3"/>
  <c r="F123" i="6" s="1"/>
  <c r="F125" i="2"/>
  <c r="I47"/>
  <c r="G41" i="3" l="1"/>
  <c r="H54" i="4"/>
  <c r="G54" s="1"/>
  <c r="I54" s="1"/>
  <c r="F122" i="5"/>
  <c r="H41"/>
  <c r="I60" i="11"/>
  <c r="F121"/>
  <c r="J61" i="10"/>
  <c r="H62" s="1"/>
  <c r="F126"/>
  <c r="J61" i="9"/>
  <c r="H62" s="1"/>
  <c r="F121"/>
  <c r="O58" i="8"/>
  <c r="F120"/>
  <c r="G59"/>
  <c r="G62" i="7"/>
  <c r="F123"/>
  <c r="F127" i="4"/>
  <c r="F124" i="3"/>
  <c r="F124" i="6" s="1"/>
  <c r="F126" i="2"/>
  <c r="J47"/>
  <c r="I41" i="3" l="1"/>
  <c r="H48" i="2"/>
  <c r="G48" s="1"/>
  <c r="J54" i="4"/>
  <c r="F123" i="5"/>
  <c r="G41"/>
  <c r="F122" i="11"/>
  <c r="J60"/>
  <c r="H61" s="1"/>
  <c r="F127" i="10"/>
  <c r="G62"/>
  <c r="F122" i="9"/>
  <c r="G62"/>
  <c r="I59" i="8"/>
  <c r="F121"/>
  <c r="F124" i="7"/>
  <c r="I62"/>
  <c r="F128" i="4"/>
  <c r="F125" i="3"/>
  <c r="F125" i="6" s="1"/>
  <c r="F127" i="2"/>
  <c r="J41" i="3" l="1"/>
  <c r="H55" i="4"/>
  <c r="G55" s="1"/>
  <c r="I55" s="1"/>
  <c r="F124" i="5"/>
  <c r="I41"/>
  <c r="G61" i="11"/>
  <c r="F123"/>
  <c r="I62" i="10"/>
  <c r="F128"/>
  <c r="F123" i="9"/>
  <c r="I62"/>
  <c r="F122" i="8"/>
  <c r="J59"/>
  <c r="H60" s="1"/>
  <c r="J62" i="7"/>
  <c r="H63" s="1"/>
  <c r="F125"/>
  <c r="F129" i="4"/>
  <c r="F126" i="3"/>
  <c r="F126" i="6" s="1"/>
  <c r="F128" i="2"/>
  <c r="I48"/>
  <c r="H42" i="3" l="1"/>
  <c r="J55" i="4"/>
  <c r="F125" i="5"/>
  <c r="J41"/>
  <c r="F124" i="11"/>
  <c r="I61"/>
  <c r="J62" i="10"/>
  <c r="H63" s="1"/>
  <c r="F129"/>
  <c r="F124" i="9"/>
  <c r="J62"/>
  <c r="H63" s="1"/>
  <c r="G60" i="8"/>
  <c r="F123"/>
  <c r="F126" i="7"/>
  <c r="G63"/>
  <c r="F130" i="4"/>
  <c r="F127" i="3"/>
  <c r="F127" i="6" s="1"/>
  <c r="F129" i="2"/>
  <c r="J48"/>
  <c r="G42" i="3" l="1"/>
  <c r="H49" i="2"/>
  <c r="G49" s="1"/>
  <c r="H56" i="4"/>
  <c r="G56" s="1"/>
  <c r="F126" i="5"/>
  <c r="H42"/>
  <c r="J61" i="11"/>
  <c r="H62" s="1"/>
  <c r="F125"/>
  <c r="F130" i="10"/>
  <c r="G63"/>
  <c r="G63" i="9"/>
  <c r="F125"/>
  <c r="I60" i="8"/>
  <c r="F124"/>
  <c r="I63" i="7"/>
  <c r="F127"/>
  <c r="F131" i="4"/>
  <c r="F128" i="3"/>
  <c r="F128" i="6" s="1"/>
  <c r="F130" i="2"/>
  <c r="I42" i="3" l="1"/>
  <c r="F131" i="2"/>
  <c r="I56" i="4"/>
  <c r="F127" i="5"/>
  <c r="G42"/>
  <c r="F126" i="11"/>
  <c r="G62"/>
  <c r="I63" i="10"/>
  <c r="F131"/>
  <c r="F126" i="9"/>
  <c r="I63"/>
  <c r="J60" i="8"/>
  <c r="H61" s="1"/>
  <c r="F125"/>
  <c r="J63" i="7"/>
  <c r="H64" s="1"/>
  <c r="F128"/>
  <c r="F132" i="4"/>
  <c r="F129" i="3"/>
  <c r="F129" i="6" s="1"/>
  <c r="F132" i="2"/>
  <c r="I49"/>
  <c r="J42" i="3" l="1"/>
  <c r="J56" i="4"/>
  <c r="F128" i="5"/>
  <c r="I42"/>
  <c r="I62" i="11"/>
  <c r="F127"/>
  <c r="J63" i="10"/>
  <c r="H64" s="1"/>
  <c r="F132"/>
  <c r="J63" i="9"/>
  <c r="H64" s="1"/>
  <c r="F127"/>
  <c r="F126" i="8"/>
  <c r="G61"/>
  <c r="F129" i="7"/>
  <c r="G64"/>
  <c r="I64" s="1"/>
  <c r="J64" s="1"/>
  <c r="H65" s="1"/>
  <c r="F133" i="4"/>
  <c r="F130" i="3"/>
  <c r="F130" i="6" s="1"/>
  <c r="F133" i="2"/>
  <c r="J49"/>
  <c r="H43" i="3" l="1"/>
  <c r="H50" i="2"/>
  <c r="G50" s="1"/>
  <c r="H57" i="4"/>
  <c r="G57" s="1"/>
  <c r="F129" i="5"/>
  <c r="J42"/>
  <c r="J62" i="11"/>
  <c r="H63" s="1"/>
  <c r="F128"/>
  <c r="F133" i="10"/>
  <c r="G64"/>
  <c r="I64" s="1"/>
  <c r="J64" s="1"/>
  <c r="H65" s="1"/>
  <c r="F128" i="9"/>
  <c r="G64"/>
  <c r="I64" s="1"/>
  <c r="J64" s="1"/>
  <c r="H65" s="1"/>
  <c r="I61" i="8"/>
  <c r="F127"/>
  <c r="G65" i="7"/>
  <c r="I65" s="1"/>
  <c r="J65" s="1"/>
  <c r="H66" s="1"/>
  <c r="F130"/>
  <c r="F134" i="4"/>
  <c r="F131" i="3"/>
  <c r="F131" i="6" s="1"/>
  <c r="F134" i="2"/>
  <c r="G43" i="3" l="1"/>
  <c r="I57" i="4"/>
  <c r="F130" i="5"/>
  <c r="H43"/>
  <c r="F129" i="11"/>
  <c r="G63"/>
  <c r="G65" i="10"/>
  <c r="I65" s="1"/>
  <c r="J65" s="1"/>
  <c r="H66" s="1"/>
  <c r="F134"/>
  <c r="G65" i="9"/>
  <c r="I65" s="1"/>
  <c r="J65" s="1"/>
  <c r="H66" s="1"/>
  <c r="F129"/>
  <c r="J61" i="8"/>
  <c r="H62" s="1"/>
  <c r="F128"/>
  <c r="G66" i="7"/>
  <c r="I66" s="1"/>
  <c r="J66" s="1"/>
  <c r="H67" s="1"/>
  <c r="F131"/>
  <c r="F135" i="4"/>
  <c r="F132" i="3"/>
  <c r="F135" i="2"/>
  <c r="I50"/>
  <c r="F132" i="6" l="1"/>
  <c r="F133" i="3"/>
  <c r="F133" i="6" s="1"/>
  <c r="I43" i="3"/>
  <c r="J57" i="4"/>
  <c r="F131" i="5"/>
  <c r="G43"/>
  <c r="I63" i="11"/>
  <c r="F130"/>
  <c r="G66" i="10"/>
  <c r="I66" s="1"/>
  <c r="J66" s="1"/>
  <c r="H67" s="1"/>
  <c r="F135"/>
  <c r="G66" i="9"/>
  <c r="I66" s="1"/>
  <c r="J66" s="1"/>
  <c r="H67" s="1"/>
  <c r="F130"/>
  <c r="F129" i="8"/>
  <c r="G62"/>
  <c r="G67" i="7"/>
  <c r="I67" s="1"/>
  <c r="J67" s="1"/>
  <c r="H68" s="1"/>
  <c r="F132"/>
  <c r="F136" i="4"/>
  <c r="F136" i="2"/>
  <c r="J50"/>
  <c r="J43" i="3" l="1"/>
  <c r="H51" i="2"/>
  <c r="H58" i="4"/>
  <c r="K58" s="1"/>
  <c r="N58" s="1"/>
  <c r="F132" i="5"/>
  <c r="I43"/>
  <c r="J63" i="11"/>
  <c r="H64" s="1"/>
  <c r="F131"/>
  <c r="F136" i="10"/>
  <c r="G67"/>
  <c r="I67" s="1"/>
  <c r="J67" s="1"/>
  <c r="H68" s="1"/>
  <c r="G67" i="9"/>
  <c r="I67" s="1"/>
  <c r="J67" s="1"/>
  <c r="H68" s="1"/>
  <c r="F131"/>
  <c r="I62" i="8"/>
  <c r="F130"/>
  <c r="G68" i="7"/>
  <c r="I68" s="1"/>
  <c r="J68" s="1"/>
  <c r="H69" s="1"/>
  <c r="F133"/>
  <c r="F137" i="4"/>
  <c r="F134" i="3"/>
  <c r="F134" i="6" s="1"/>
  <c r="F137" i="2"/>
  <c r="H44" i="3" l="1"/>
  <c r="G51" i="2"/>
  <c r="I51" s="1"/>
  <c r="G58" i="4"/>
  <c r="F133" i="5"/>
  <c r="J43"/>
  <c r="F132" i="11"/>
  <c r="G64"/>
  <c r="I64" s="1"/>
  <c r="J64" s="1"/>
  <c r="H65" s="1"/>
  <c r="G68" i="10"/>
  <c r="I68" s="1"/>
  <c r="J68" s="1"/>
  <c r="H69" s="1"/>
  <c r="F137"/>
  <c r="G68" i="9"/>
  <c r="I68" s="1"/>
  <c r="J68" s="1"/>
  <c r="H69" s="1"/>
  <c r="F132"/>
  <c r="J62" i="8"/>
  <c r="H63" s="1"/>
  <c r="F131"/>
  <c r="G69" i="7"/>
  <c r="I69" s="1"/>
  <c r="J69" s="1"/>
  <c r="H70" s="1"/>
  <c r="K70" s="1"/>
  <c r="N70" s="1"/>
  <c r="F134"/>
  <c r="F138" i="4"/>
  <c r="F135" i="3"/>
  <c r="F135" i="6" s="1"/>
  <c r="F138" i="2"/>
  <c r="G44" i="3" l="1"/>
  <c r="I58" i="4"/>
  <c r="M58"/>
  <c r="P58" s="1"/>
  <c r="F134" i="5"/>
  <c r="H44"/>
  <c r="G65" i="11"/>
  <c r="I65" s="1"/>
  <c r="J65" s="1"/>
  <c r="H66" s="1"/>
  <c r="F133"/>
  <c r="G69" i="10"/>
  <c r="I69" s="1"/>
  <c r="J69" s="1"/>
  <c r="H70" s="1"/>
  <c r="K70" s="1"/>
  <c r="N70" s="1"/>
  <c r="F138"/>
  <c r="F133" i="9"/>
  <c r="G69"/>
  <c r="I69" s="1"/>
  <c r="J69" s="1"/>
  <c r="H70" s="1"/>
  <c r="K70" s="1"/>
  <c r="N70" s="1"/>
  <c r="F132" i="8"/>
  <c r="G63"/>
  <c r="G70" i="7"/>
  <c r="F135"/>
  <c r="F139" i="4"/>
  <c r="F136" i="3"/>
  <c r="F136" i="6" s="1"/>
  <c r="F139" i="2"/>
  <c r="J51"/>
  <c r="I44" i="3" l="1"/>
  <c r="H52" i="2"/>
  <c r="G52" s="1"/>
  <c r="L58" i="4"/>
  <c r="J58"/>
  <c r="F135" i="5"/>
  <c r="G44"/>
  <c r="G66" i="11"/>
  <c r="I66" s="1"/>
  <c r="J66" s="1"/>
  <c r="H67" s="1"/>
  <c r="F134"/>
  <c r="G70" i="10"/>
  <c r="F139"/>
  <c r="G70" i="9"/>
  <c r="F134"/>
  <c r="I63" i="8"/>
  <c r="F133"/>
  <c r="F136" i="7"/>
  <c r="I70"/>
  <c r="M70"/>
  <c r="F140" i="4"/>
  <c r="F137" i="3"/>
  <c r="F137" i="6" s="1"/>
  <c r="F140" i="2"/>
  <c r="O58" i="4" l="1"/>
  <c r="J44" i="3"/>
  <c r="H59" i="4"/>
  <c r="G59" s="1"/>
  <c r="I59" s="1"/>
  <c r="F136" i="5"/>
  <c r="I44"/>
  <c r="G67" i="11"/>
  <c r="I67" s="1"/>
  <c r="J67" s="1"/>
  <c r="H68" s="1"/>
  <c r="F135"/>
  <c r="I70" i="10"/>
  <c r="M70"/>
  <c r="F140"/>
  <c r="F135" i="9"/>
  <c r="I70"/>
  <c r="M70"/>
  <c r="J63" i="8"/>
  <c r="H64" s="1"/>
  <c r="F134"/>
  <c r="L70" i="7"/>
  <c r="J70"/>
  <c r="H71" s="1"/>
  <c r="P70"/>
  <c r="F137"/>
  <c r="F141" i="4"/>
  <c r="F138" i="3"/>
  <c r="F138" i="6" s="1"/>
  <c r="F141" i="2"/>
  <c r="I52"/>
  <c r="H45" i="3" l="1"/>
  <c r="J59" i="4"/>
  <c r="F137" i="5"/>
  <c r="J44"/>
  <c r="F136" i="11"/>
  <c r="G68"/>
  <c r="I68" s="1"/>
  <c r="J68" s="1"/>
  <c r="H69" s="1"/>
  <c r="L70" i="10"/>
  <c r="J70"/>
  <c r="H71" s="1"/>
  <c r="F141"/>
  <c r="P70"/>
  <c r="P70" i="9"/>
  <c r="F136"/>
  <c r="L70"/>
  <c r="J70"/>
  <c r="H71" s="1"/>
  <c r="F135" i="8"/>
  <c r="G64"/>
  <c r="I64" s="1"/>
  <c r="J64" s="1"/>
  <c r="H65" s="1"/>
  <c r="F138" i="7"/>
  <c r="O70"/>
  <c r="G71"/>
  <c r="F142" i="4"/>
  <c r="F143" s="1"/>
  <c r="F139" i="3"/>
  <c r="F139" i="6" s="1"/>
  <c r="F142" i="2"/>
  <c r="J52"/>
  <c r="G45" i="3" l="1"/>
  <c r="H53" i="2"/>
  <c r="H60" i="4"/>
  <c r="G60" s="1"/>
  <c r="I60" s="1"/>
  <c r="F138" i="5"/>
  <c r="H45"/>
  <c r="G69" i="11"/>
  <c r="I69" s="1"/>
  <c r="J69" s="1"/>
  <c r="H70" s="1"/>
  <c r="K70" s="1"/>
  <c r="N70" s="1"/>
  <c r="F137"/>
  <c r="O70" i="10"/>
  <c r="F142"/>
  <c r="G71"/>
  <c r="G71" i="9"/>
  <c r="F137"/>
  <c r="O70"/>
  <c r="G65" i="8"/>
  <c r="I65" s="1"/>
  <c r="J65" s="1"/>
  <c r="H66" s="1"/>
  <c r="F136"/>
  <c r="I71" i="7"/>
  <c r="F139"/>
  <c r="F144" i="4"/>
  <c r="F140" i="3"/>
  <c r="F140" i="6" s="1"/>
  <c r="F143" i="2"/>
  <c r="I45" i="3" l="1"/>
  <c r="G53" i="2"/>
  <c r="I53" s="1"/>
  <c r="J60" i="4"/>
  <c r="F139" i="5"/>
  <c r="G45"/>
  <c r="G70" i="11"/>
  <c r="F138"/>
  <c r="I71" i="10"/>
  <c r="F143"/>
  <c r="F138" i="9"/>
  <c r="I71"/>
  <c r="G66" i="8"/>
  <c r="I66" s="1"/>
  <c r="J66" s="1"/>
  <c r="H67" s="1"/>
  <c r="F137"/>
  <c r="F140" i="7"/>
  <c r="J71"/>
  <c r="H72" s="1"/>
  <c r="F145" i="4"/>
  <c r="F141" i="3"/>
  <c r="F141" i="6" s="1"/>
  <c r="F144" i="2"/>
  <c r="J45" i="3" l="1"/>
  <c r="H61" i="4"/>
  <c r="G61" s="1"/>
  <c r="I61" s="1"/>
  <c r="F140" i="5"/>
  <c r="I45"/>
  <c r="F139" i="11"/>
  <c r="I70"/>
  <c r="M70"/>
  <c r="F144" i="10"/>
  <c r="J71"/>
  <c r="H72" s="1"/>
  <c r="J71" i="9"/>
  <c r="H72" s="1"/>
  <c r="F139"/>
  <c r="G67" i="8"/>
  <c r="I67" s="1"/>
  <c r="J67" s="1"/>
  <c r="H68" s="1"/>
  <c r="F138"/>
  <c r="G72" i="7"/>
  <c r="F141"/>
  <c r="F146" i="4"/>
  <c r="F142" i="3"/>
  <c r="F145" i="2"/>
  <c r="J53"/>
  <c r="F143" i="3" l="1"/>
  <c r="F143" i="6" s="1"/>
  <c r="F142"/>
  <c r="H46" i="3"/>
  <c r="H54" i="2"/>
  <c r="G54" s="1"/>
  <c r="J61" i="4"/>
  <c r="F141" i="5"/>
  <c r="J45"/>
  <c r="L70" i="11"/>
  <c r="J70"/>
  <c r="H71" s="1"/>
  <c r="P70"/>
  <c r="F140"/>
  <c r="G72" i="10"/>
  <c r="F145"/>
  <c r="F140" i="9"/>
  <c r="G72"/>
  <c r="G68" i="8"/>
  <c r="I68" s="1"/>
  <c r="J68" s="1"/>
  <c r="H69" s="1"/>
  <c r="F139"/>
  <c r="I72" i="7"/>
  <c r="F142"/>
  <c r="F147" i="4"/>
  <c r="F146" i="2"/>
  <c r="F144" i="3" l="1"/>
  <c r="F144" i="6" s="1"/>
  <c r="K46" i="3"/>
  <c r="K46" i="6"/>
  <c r="N46" s="1"/>
  <c r="G46" i="3"/>
  <c r="H62" i="4"/>
  <c r="G62" s="1"/>
  <c r="I62" s="1"/>
  <c r="F142" i="5"/>
  <c r="H46"/>
  <c r="G46" s="1"/>
  <c r="O70" i="11"/>
  <c r="F141"/>
  <c r="G71"/>
  <c r="F146" i="10"/>
  <c r="I72"/>
  <c r="I72" i="9"/>
  <c r="F141"/>
  <c r="G69" i="8"/>
  <c r="I69" s="1"/>
  <c r="J69" s="1"/>
  <c r="H70" s="1"/>
  <c r="K70" s="1"/>
  <c r="N70" s="1"/>
  <c r="F140"/>
  <c r="J72" i="7"/>
  <c r="H73" s="1"/>
  <c r="F143"/>
  <c r="F148" i="4"/>
  <c r="F147" i="2"/>
  <c r="I54"/>
  <c r="N46" i="3" l="1"/>
  <c r="F145"/>
  <c r="F145" i="6" s="1"/>
  <c r="I46" i="3"/>
  <c r="M46" i="6"/>
  <c r="P46" s="1"/>
  <c r="M46" i="3"/>
  <c r="P46" s="1"/>
  <c r="J62" i="4"/>
  <c r="F143" i="5"/>
  <c r="I46"/>
  <c r="M46"/>
  <c r="P46" s="1"/>
  <c r="K46"/>
  <c r="I71" i="11"/>
  <c r="F142"/>
  <c r="J72" i="10"/>
  <c r="H73" s="1"/>
  <c r="F147"/>
  <c r="J72" i="9"/>
  <c r="H73" s="1"/>
  <c r="F142"/>
  <c r="G70" i="8"/>
  <c r="F141"/>
  <c r="F144" i="7"/>
  <c r="G73"/>
  <c r="F149" i="4"/>
  <c r="F148" i="2"/>
  <c r="J54"/>
  <c r="N46" i="5" l="1"/>
  <c r="F146" i="3"/>
  <c r="F146" i="6" s="1"/>
  <c r="L46"/>
  <c r="O46" s="1"/>
  <c r="L46" i="3"/>
  <c r="J46"/>
  <c r="H55" i="2"/>
  <c r="H63" i="4"/>
  <c r="G63" s="1"/>
  <c r="I63" s="1"/>
  <c r="F144" i="5"/>
  <c r="L46"/>
  <c r="J46"/>
  <c r="J71" i="11"/>
  <c r="H72" s="1"/>
  <c r="F143"/>
  <c r="F148" i="10"/>
  <c r="G73"/>
  <c r="F143" i="9"/>
  <c r="G73"/>
  <c r="I70" i="8"/>
  <c r="M70"/>
  <c r="F142"/>
  <c r="I73" i="7"/>
  <c r="F145"/>
  <c r="F150" i="4"/>
  <c r="F149" i="2"/>
  <c r="O46" i="5" l="1"/>
  <c r="O46" i="3"/>
  <c r="F147"/>
  <c r="F147" i="6" s="1"/>
  <c r="H47" i="3"/>
  <c r="G55" i="2"/>
  <c r="J63" i="4"/>
  <c r="F145" i="5"/>
  <c r="H47"/>
  <c r="F144" i="11"/>
  <c r="G72"/>
  <c r="I73" i="10"/>
  <c r="F149"/>
  <c r="I73" i="9"/>
  <c r="F144"/>
  <c r="L70" i="8"/>
  <c r="J70"/>
  <c r="H71" s="1"/>
  <c r="F143"/>
  <c r="P70"/>
  <c r="F146" i="7"/>
  <c r="J73"/>
  <c r="H74" s="1"/>
  <c r="F151" i="4"/>
  <c r="F150" i="2"/>
  <c r="I55"/>
  <c r="F148" i="3" l="1"/>
  <c r="F148" i="6" s="1"/>
  <c r="G47" i="3"/>
  <c r="H64" i="4"/>
  <c r="G64" s="1"/>
  <c r="I64" s="1"/>
  <c r="F146" i="5"/>
  <c r="G47"/>
  <c r="I72" i="11"/>
  <c r="F145"/>
  <c r="F150" i="10"/>
  <c r="J73"/>
  <c r="H74" s="1"/>
  <c r="J73" i="9"/>
  <c r="H74" s="1"/>
  <c r="F145"/>
  <c r="O70" i="8"/>
  <c r="F144"/>
  <c r="G71"/>
  <c r="G74" i="7"/>
  <c r="F147"/>
  <c r="F152" i="4"/>
  <c r="F151" i="2"/>
  <c r="J55"/>
  <c r="F149" i="3" l="1"/>
  <c r="F149" i="6" s="1"/>
  <c r="I47" i="3"/>
  <c r="H56" i="2"/>
  <c r="G56" s="1"/>
  <c r="J64" i="4"/>
  <c r="F147" i="5"/>
  <c r="I47"/>
  <c r="F146" i="11"/>
  <c r="J72"/>
  <c r="H73" s="1"/>
  <c r="G74" i="10"/>
  <c r="F151"/>
  <c r="F146" i="9"/>
  <c r="G74"/>
  <c r="I71" i="8"/>
  <c r="F145"/>
  <c r="I74" i="7"/>
  <c r="F148"/>
  <c r="F153" i="4"/>
  <c r="F152" i="2"/>
  <c r="F150" i="3" l="1"/>
  <c r="F150" i="6" s="1"/>
  <c r="J47" i="3"/>
  <c r="H65" i="4"/>
  <c r="G65" s="1"/>
  <c r="I65" s="1"/>
  <c r="F148" i="5"/>
  <c r="J47"/>
  <c r="G73" i="11"/>
  <c r="F147"/>
  <c r="I74" i="10"/>
  <c r="F152"/>
  <c r="I74" i="9"/>
  <c r="F147"/>
  <c r="F146" i="8"/>
  <c r="J71"/>
  <c r="H72" s="1"/>
  <c r="F149" i="7"/>
  <c r="J74"/>
  <c r="H75" s="1"/>
  <c r="F154" i="4"/>
  <c r="F153" i="2"/>
  <c r="I56"/>
  <c r="F151" i="3" l="1"/>
  <c r="F151" i="6" s="1"/>
  <c r="H48" i="3"/>
  <c r="J65" i="4"/>
  <c r="F149" i="5"/>
  <c r="H48"/>
  <c r="F148" i="11"/>
  <c r="I73"/>
  <c r="J74" i="10"/>
  <c r="H75" s="1"/>
  <c r="F153"/>
  <c r="F148" i="9"/>
  <c r="J74"/>
  <c r="H75" s="1"/>
  <c r="G72" i="8"/>
  <c r="F147"/>
  <c r="G75" i="7"/>
  <c r="F150"/>
  <c r="F155" i="4"/>
  <c r="F154" i="2"/>
  <c r="J56"/>
  <c r="F152" i="3" l="1"/>
  <c r="F152" i="6" s="1"/>
  <c r="G48" i="3"/>
  <c r="H57" i="2"/>
  <c r="G57" s="1"/>
  <c r="H66" i="4"/>
  <c r="G66" s="1"/>
  <c r="F150" i="5"/>
  <c r="G48"/>
  <c r="J73" i="11"/>
  <c r="H74" s="1"/>
  <c r="F149"/>
  <c r="F154" i="10"/>
  <c r="G75"/>
  <c r="G75" i="9"/>
  <c r="F149"/>
  <c r="I72" i="8"/>
  <c r="F148"/>
  <c r="F151" i="7"/>
  <c r="I75"/>
  <c r="F156" i="4"/>
  <c r="F155" i="2"/>
  <c r="F153" i="3" l="1"/>
  <c r="F153" i="6" s="1"/>
  <c r="I48" i="3"/>
  <c r="I66" i="4"/>
  <c r="F151" i="5"/>
  <c r="I48"/>
  <c r="F150" i="11"/>
  <c r="G74"/>
  <c r="I75" i="10"/>
  <c r="F155"/>
  <c r="F150" i="9"/>
  <c r="I75"/>
  <c r="J72" i="8"/>
  <c r="H73" s="1"/>
  <c r="F149"/>
  <c r="J75" i="7"/>
  <c r="H76" s="1"/>
  <c r="F152"/>
  <c r="F157" i="4"/>
  <c r="F156" i="2"/>
  <c r="I57"/>
  <c r="F154" i="3" l="1"/>
  <c r="F154" i="6" s="1"/>
  <c r="J48" i="3"/>
  <c r="J66" i="4"/>
  <c r="F152" i="5"/>
  <c r="J48"/>
  <c r="I74" i="11"/>
  <c r="F151"/>
  <c r="J75" i="10"/>
  <c r="H76" s="1"/>
  <c r="F156"/>
  <c r="J75" i="9"/>
  <c r="H76" s="1"/>
  <c r="F151"/>
  <c r="F150" i="8"/>
  <c r="G73"/>
  <c r="F153" i="7"/>
  <c r="G76"/>
  <c r="I76" s="1"/>
  <c r="J76" s="1"/>
  <c r="H77" s="1"/>
  <c r="F158" i="4"/>
  <c r="F157" i="2"/>
  <c r="J57"/>
  <c r="F155" i="3" l="1"/>
  <c r="F155" i="6" s="1"/>
  <c r="H49" i="3"/>
  <c r="H58" i="2"/>
  <c r="G58" s="1"/>
  <c r="H67" i="4"/>
  <c r="G67" s="1"/>
  <c r="F153" i="5"/>
  <c r="H49"/>
  <c r="J74" i="11"/>
  <c r="H75" s="1"/>
  <c r="F152"/>
  <c r="F157" i="10"/>
  <c r="G76"/>
  <c r="I76" s="1"/>
  <c r="J76" s="1"/>
  <c r="H77" s="1"/>
  <c r="F152" i="9"/>
  <c r="G76"/>
  <c r="I76" s="1"/>
  <c r="J76" s="1"/>
  <c r="H77" s="1"/>
  <c r="I73" i="8"/>
  <c r="F151"/>
  <c r="G77" i="7"/>
  <c r="I77" s="1"/>
  <c r="J77" s="1"/>
  <c r="H78" s="1"/>
  <c r="F154"/>
  <c r="F159" i="4"/>
  <c r="F158" i="2"/>
  <c r="K58" l="1"/>
  <c r="F156" i="3"/>
  <c r="F156" i="6" s="1"/>
  <c r="G49" i="3"/>
  <c r="I67" i="4"/>
  <c r="F154" i="5"/>
  <c r="G49"/>
  <c r="F153" i="11"/>
  <c r="G75"/>
  <c r="G77" i="10"/>
  <c r="I77" s="1"/>
  <c r="J77" s="1"/>
  <c r="H78" s="1"/>
  <c r="F158"/>
  <c r="G77" i="9"/>
  <c r="I77" s="1"/>
  <c r="J77" s="1"/>
  <c r="H78" s="1"/>
  <c r="F153"/>
  <c r="J73" i="8"/>
  <c r="H74" s="1"/>
  <c r="F152"/>
  <c r="G78" i="7"/>
  <c r="I78" s="1"/>
  <c r="J78" s="1"/>
  <c r="H79" s="1"/>
  <c r="F155"/>
  <c r="F160" i="4"/>
  <c r="F159" i="2"/>
  <c r="N58"/>
  <c r="I58"/>
  <c r="M58"/>
  <c r="F157" i="3" l="1"/>
  <c r="F157" i="6" s="1"/>
  <c r="I49" i="3"/>
  <c r="J67" i="4"/>
  <c r="F155" i="5"/>
  <c r="I49"/>
  <c r="I75" i="11"/>
  <c r="F154"/>
  <c r="G78" i="10"/>
  <c r="I78" s="1"/>
  <c r="J78" s="1"/>
  <c r="H79" s="1"/>
  <c r="F159"/>
  <c r="G78" i="9"/>
  <c r="I78" s="1"/>
  <c r="J78" s="1"/>
  <c r="H79" s="1"/>
  <c r="F154"/>
  <c r="F153" i="8"/>
  <c r="G74"/>
  <c r="G79" i="7"/>
  <c r="I79" s="1"/>
  <c r="J79" s="1"/>
  <c r="H80" s="1"/>
  <c r="F156"/>
  <c r="F161" i="4"/>
  <c r="F160" i="2"/>
  <c r="P58"/>
  <c r="L58"/>
  <c r="J58"/>
  <c r="F158" i="3" l="1"/>
  <c r="F158" i="6" s="1"/>
  <c r="J49" i="3"/>
  <c r="H59" i="2"/>
  <c r="G59" s="1"/>
  <c r="H68" i="4"/>
  <c r="G68" s="1"/>
  <c r="F156" i="5"/>
  <c r="F157" s="1"/>
  <c r="J49"/>
  <c r="J75" i="11"/>
  <c r="H76" s="1"/>
  <c r="F155"/>
  <c r="G79" i="10"/>
  <c r="I79" s="1"/>
  <c r="J79" s="1"/>
  <c r="H80" s="1"/>
  <c r="F160"/>
  <c r="G79" i="9"/>
  <c r="I79" s="1"/>
  <c r="J79" s="1"/>
  <c r="H80" s="1"/>
  <c r="F155"/>
  <c r="I74" i="8"/>
  <c r="F154"/>
  <c r="G80" i="7"/>
  <c r="I80" s="1"/>
  <c r="J80" s="1"/>
  <c r="H81" s="1"/>
  <c r="F157"/>
  <c r="F162" i="4"/>
  <c r="F161" i="2"/>
  <c r="O58"/>
  <c r="F159" i="3" l="1"/>
  <c r="F159" i="6" s="1"/>
  <c r="F158" i="5"/>
  <c r="F159" s="1"/>
  <c r="H50" i="3"/>
  <c r="I68" i="4"/>
  <c r="H50" i="5"/>
  <c r="F156" i="11"/>
  <c r="G76"/>
  <c r="I76" s="1"/>
  <c r="G80" i="10"/>
  <c r="I80" s="1"/>
  <c r="J80" s="1"/>
  <c r="H81" s="1"/>
  <c r="F161"/>
  <c r="G80" i="9"/>
  <c r="I80" s="1"/>
  <c r="J80" s="1"/>
  <c r="H81" s="1"/>
  <c r="F156"/>
  <c r="J74" i="8"/>
  <c r="H75" s="1"/>
  <c r="F155"/>
  <c r="G81" i="7"/>
  <c r="I81" s="1"/>
  <c r="J81" s="1"/>
  <c r="H82" s="1"/>
  <c r="K82" s="1"/>
  <c r="N82" s="1"/>
  <c r="F158"/>
  <c r="F163" i="4"/>
  <c r="F162" i="2"/>
  <c r="I59"/>
  <c r="J76" i="11" l="1"/>
  <c r="H77" s="1"/>
  <c r="F160" i="3"/>
  <c r="F160" i="6" s="1"/>
  <c r="G50" i="3"/>
  <c r="J68" i="4"/>
  <c r="G50" i="5"/>
  <c r="F160"/>
  <c r="F157" i="11"/>
  <c r="G81" i="10"/>
  <c r="I81" s="1"/>
  <c r="J81" s="1"/>
  <c r="H82" s="1"/>
  <c r="K82" s="1"/>
  <c r="N82" s="1"/>
  <c r="F162"/>
  <c r="G81" i="9"/>
  <c r="I81" s="1"/>
  <c r="J81" s="1"/>
  <c r="H82" s="1"/>
  <c r="K82" s="1"/>
  <c r="N82" s="1"/>
  <c r="F157"/>
  <c r="F156" i="8"/>
  <c r="G75"/>
  <c r="G82" i="7"/>
  <c r="F159"/>
  <c r="F164" i="4"/>
  <c r="F163" i="2"/>
  <c r="J59"/>
  <c r="G77" i="11" l="1"/>
  <c r="I77" s="1"/>
  <c r="F161" i="3"/>
  <c r="F161" i="6" s="1"/>
  <c r="I50" i="3"/>
  <c r="H60" i="2"/>
  <c r="G60" s="1"/>
  <c r="H69" i="4"/>
  <c r="G69" s="1"/>
  <c r="I50" i="5"/>
  <c r="F161"/>
  <c r="F158" i="11"/>
  <c r="G82" i="10"/>
  <c r="F163"/>
  <c r="F158" i="9"/>
  <c r="G82"/>
  <c r="I75" i="8"/>
  <c r="F157"/>
  <c r="F160" i="7"/>
  <c r="I82"/>
  <c r="M82"/>
  <c r="P82" s="1"/>
  <c r="F165" i="4"/>
  <c r="F164" i="2"/>
  <c r="J77" i="11" l="1"/>
  <c r="F162" i="3"/>
  <c r="F162" i="6" s="1"/>
  <c r="J50" i="3"/>
  <c r="I69" i="4"/>
  <c r="J50" i="5"/>
  <c r="F162"/>
  <c r="F159" i="11"/>
  <c r="I82" i="10"/>
  <c r="M82"/>
  <c r="P82" s="1"/>
  <c r="F164"/>
  <c r="I82" i="9"/>
  <c r="M82"/>
  <c r="P82" s="1"/>
  <c r="F159"/>
  <c r="J75" i="8"/>
  <c r="H76" s="1"/>
  <c r="F158"/>
  <c r="L82" i="7"/>
  <c r="O82" s="1"/>
  <c r="J82"/>
  <c r="H83" s="1"/>
  <c r="F161"/>
  <c r="F166" i="4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65" i="2"/>
  <c r="I60"/>
  <c r="H78" i="11" l="1"/>
  <c r="F163" i="3"/>
  <c r="F163" i="6" s="1"/>
  <c r="H51" i="3"/>
  <c r="F194" i="4"/>
  <c r="J69"/>
  <c r="H51" i="5"/>
  <c r="G51" s="1"/>
  <c r="F163"/>
  <c r="F160" i="11"/>
  <c r="L82" i="10"/>
  <c r="O82" s="1"/>
  <c r="J82"/>
  <c r="H83" s="1"/>
  <c r="F165"/>
  <c r="F160" i="9"/>
  <c r="L82"/>
  <c r="O82" s="1"/>
  <c r="J82"/>
  <c r="H83" s="1"/>
  <c r="F159" i="8"/>
  <c r="G76"/>
  <c r="I76" s="1"/>
  <c r="J76" s="1"/>
  <c r="H77" s="1"/>
  <c r="F162" i="7"/>
  <c r="G83"/>
  <c r="F166" i="2"/>
  <c r="J60"/>
  <c r="G78" i="11" l="1"/>
  <c r="I78" s="1"/>
  <c r="F164" i="3"/>
  <c r="F164" i="6" s="1"/>
  <c r="G51" i="3"/>
  <c r="F167" i="2"/>
  <c r="F168" s="1"/>
  <c r="H61"/>
  <c r="G61" s="1"/>
  <c r="H70" i="4"/>
  <c r="K70" s="1"/>
  <c r="N70" s="1"/>
  <c r="F195"/>
  <c r="I51" i="5"/>
  <c r="F164"/>
  <c r="F161" i="11"/>
  <c r="F166" i="10"/>
  <c r="G83"/>
  <c r="G83" i="9"/>
  <c r="F161"/>
  <c r="G77" i="8"/>
  <c r="I77" s="1"/>
  <c r="J77" s="1"/>
  <c r="H78" s="1"/>
  <c r="F160"/>
  <c r="I83" i="7"/>
  <c r="F163"/>
  <c r="J78" i="11" l="1"/>
  <c r="F165" i="3"/>
  <c r="F165" i="6" s="1"/>
  <c r="I51" i="3"/>
  <c r="G70" i="4"/>
  <c r="I70" s="1"/>
  <c r="F196"/>
  <c r="J51" i="5"/>
  <c r="F165"/>
  <c r="F162" i="11"/>
  <c r="I83" i="10"/>
  <c r="F167"/>
  <c r="F162" i="9"/>
  <c r="I83"/>
  <c r="G78" i="8"/>
  <c r="I78" s="1"/>
  <c r="J78" s="1"/>
  <c r="H79" s="1"/>
  <c r="F161"/>
  <c r="F164" i="7"/>
  <c r="J83"/>
  <c r="H84" s="1"/>
  <c r="F169" i="2"/>
  <c r="I61"/>
  <c r="H79" i="11" l="1"/>
  <c r="G79" s="1"/>
  <c r="F166" i="3"/>
  <c r="F166" i="6" s="1"/>
  <c r="M70" i="4"/>
  <c r="P70" s="1"/>
  <c r="J51" i="3"/>
  <c r="L70" i="4"/>
  <c r="O70" s="1"/>
  <c r="J70"/>
  <c r="F197"/>
  <c r="H52" i="5"/>
  <c r="F166"/>
  <c r="F163" i="11"/>
  <c r="F168" i="10"/>
  <c r="J83"/>
  <c r="H84" s="1"/>
  <c r="J83" i="9"/>
  <c r="H84" s="1"/>
  <c r="F163"/>
  <c r="G79" i="8"/>
  <c r="I79" s="1"/>
  <c r="J79" s="1"/>
  <c r="H80" s="1"/>
  <c r="F162"/>
  <c r="G84" i="7"/>
  <c r="F165"/>
  <c r="F170" i="2"/>
  <c r="J61"/>
  <c r="I79" i="11" l="1"/>
  <c r="F167" i="3"/>
  <c r="F167" i="6" s="1"/>
  <c r="H52" i="3"/>
  <c r="H62" i="2"/>
  <c r="F198" i="4"/>
  <c r="H71"/>
  <c r="G71" s="1"/>
  <c r="I71" s="1"/>
  <c r="G52" i="5"/>
  <c r="I52" s="1"/>
  <c r="F167"/>
  <c r="F164" i="11"/>
  <c r="G84" i="10"/>
  <c r="F169"/>
  <c r="F164" i="9"/>
  <c r="G84"/>
  <c r="G80" i="8"/>
  <c r="I80" s="1"/>
  <c r="J80" s="1"/>
  <c r="H81" s="1"/>
  <c r="F163"/>
  <c r="I84" i="7"/>
  <c r="F166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71" i="2"/>
  <c r="J79" i="11" l="1"/>
  <c r="F168" i="3"/>
  <c r="F168" i="6" s="1"/>
  <c r="G52" i="3"/>
  <c r="G62" i="2"/>
  <c r="I62" s="1"/>
  <c r="J71" i="4"/>
  <c r="F199"/>
  <c r="J52" i="5"/>
  <c r="F168"/>
  <c r="F165" i="11"/>
  <c r="F170" i="10"/>
  <c r="I84"/>
  <c r="I84" i="9"/>
  <c r="F165"/>
  <c r="G81" i="8"/>
  <c r="I81" s="1"/>
  <c r="J81" s="1"/>
  <c r="H82" s="1"/>
  <c r="K82" s="1"/>
  <c r="N82" s="1"/>
  <c r="F164"/>
  <c r="J84" i="7"/>
  <c r="H85" s="1"/>
  <c r="F172" i="2"/>
  <c r="H80" i="11" l="1"/>
  <c r="G80" s="1"/>
  <c r="F169" i="3"/>
  <c r="F169" i="6" s="1"/>
  <c r="I52" i="3"/>
  <c r="F200" i="4"/>
  <c r="H72"/>
  <c r="G72" s="1"/>
  <c r="I72" s="1"/>
  <c r="H53" i="5"/>
  <c r="F169"/>
  <c r="F166" i="11"/>
  <c r="F171" i="10"/>
  <c r="J84"/>
  <c r="H85" s="1"/>
  <c r="J84" i="9"/>
  <c r="H85" s="1"/>
  <c r="F166"/>
  <c r="G82" i="8"/>
  <c r="F165"/>
  <c r="F192" i="7"/>
  <c r="G85"/>
  <c r="F173" i="2"/>
  <c r="J62"/>
  <c r="I80" i="11" l="1"/>
  <c r="F170" i="3"/>
  <c r="F170" i="6" s="1"/>
  <c r="J52" i="3"/>
  <c r="H63" i="2"/>
  <c r="G63" s="1"/>
  <c r="J72" i="4"/>
  <c r="F201"/>
  <c r="G53" i="5"/>
  <c r="I53" s="1"/>
  <c r="F170"/>
  <c r="F167" i="11"/>
  <c r="G85" i="10"/>
  <c r="F172"/>
  <c r="F167" i="9"/>
  <c r="G85"/>
  <c r="I82" i="8"/>
  <c r="M82"/>
  <c r="P82" s="1"/>
  <c r="F166"/>
  <c r="F167" s="1"/>
  <c r="F168" s="1"/>
  <c r="F169" s="1"/>
  <c r="F170" s="1"/>
  <c r="F171" s="1"/>
  <c r="F172" s="1"/>
  <c r="F173" s="1"/>
  <c r="F174" s="1"/>
  <c r="F175" s="1"/>
  <c r="I85" i="7"/>
  <c r="F193"/>
  <c r="F174" i="2"/>
  <c r="J80" i="11" l="1"/>
  <c r="F171" i="3"/>
  <c r="F171" i="6" s="1"/>
  <c r="H53" i="3"/>
  <c r="F176" i="8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202" i="4"/>
  <c r="H73"/>
  <c r="G73" s="1"/>
  <c r="I73" s="1"/>
  <c r="J53" i="5"/>
  <c r="F171"/>
  <c r="F168" i="11"/>
  <c r="F173" i="10"/>
  <c r="I85"/>
  <c r="I85" i="9"/>
  <c r="F168"/>
  <c r="L82" i="8"/>
  <c r="O82" s="1"/>
  <c r="J82"/>
  <c r="H83" s="1"/>
  <c r="F194" i="7"/>
  <c r="J85"/>
  <c r="H86" s="1"/>
  <c r="F175" i="2"/>
  <c r="I63"/>
  <c r="H81" i="11" l="1"/>
  <c r="G81" s="1"/>
  <c r="F172" i="3"/>
  <c r="F172" i="6" s="1"/>
  <c r="G53" i="3"/>
  <c r="J73" i="4"/>
  <c r="F203"/>
  <c r="H54" i="5"/>
  <c r="G54" s="1"/>
  <c r="F172"/>
  <c r="F169" i="11"/>
  <c r="J85" i="10"/>
  <c r="H86" s="1"/>
  <c r="F174"/>
  <c r="J85" i="9"/>
  <c r="H86" s="1"/>
  <c r="F169"/>
  <c r="F192" i="8"/>
  <c r="G83"/>
  <c r="G86" i="7"/>
  <c r="F195"/>
  <c r="F176" i="2"/>
  <c r="J63"/>
  <c r="I81" i="11" l="1"/>
  <c r="F173" i="3"/>
  <c r="F173" i="6" s="1"/>
  <c r="I53" i="3"/>
  <c r="H64" i="2"/>
  <c r="G64" s="1"/>
  <c r="F204" i="4"/>
  <c r="H74"/>
  <c r="G74" s="1"/>
  <c r="I74" s="1"/>
  <c r="I54" i="5"/>
  <c r="F173"/>
  <c r="F170" i="11"/>
  <c r="F175" i="10"/>
  <c r="G86"/>
  <c r="F170" i="9"/>
  <c r="G86"/>
  <c r="I83" i="8"/>
  <c r="F193"/>
  <c r="F196" i="7"/>
  <c r="I86"/>
  <c r="F177" i="2"/>
  <c r="J81" i="11" l="1"/>
  <c r="F174" i="3"/>
  <c r="F174" i="6" s="1"/>
  <c r="J53" i="3"/>
  <c r="J74" i="4"/>
  <c r="F205"/>
  <c r="J54" i="5"/>
  <c r="F174"/>
  <c r="F171" i="11"/>
  <c r="I86" i="10"/>
  <c r="F176"/>
  <c r="I86" i="9"/>
  <c r="F171"/>
  <c r="F194" i="8"/>
  <c r="J83"/>
  <c r="H84" s="1"/>
  <c r="F197" i="7"/>
  <c r="J86"/>
  <c r="H87" s="1"/>
  <c r="F178" i="2"/>
  <c r="I64"/>
  <c r="H82" i="11" l="1"/>
  <c r="K82" s="1"/>
  <c r="N82" s="1"/>
  <c r="F175" i="3"/>
  <c r="F175" i="6" s="1"/>
  <c r="H54" i="3"/>
  <c r="F179" i="2"/>
  <c r="H75" i="4"/>
  <c r="G75" s="1"/>
  <c r="I75" s="1"/>
  <c r="F206"/>
  <c r="F207" s="1"/>
  <c r="H55" i="5"/>
  <c r="G55" s="1"/>
  <c r="F175"/>
  <c r="F172" i="11"/>
  <c r="J86" i="10"/>
  <c r="H87" s="1"/>
  <c r="F177"/>
  <c r="F172" i="9"/>
  <c r="J86"/>
  <c r="H87" s="1"/>
  <c r="G84" i="8"/>
  <c r="F195"/>
  <c r="G87" i="7"/>
  <c r="F198"/>
  <c r="J64" i="2"/>
  <c r="G82" i="11" l="1"/>
  <c r="F176" i="3"/>
  <c r="F176" i="6" s="1"/>
  <c r="G54" i="3"/>
  <c r="F180" i="2"/>
  <c r="H65"/>
  <c r="G65" s="1"/>
  <c r="J75" i="4"/>
  <c r="H76" s="1"/>
  <c r="F208"/>
  <c r="F209" s="1"/>
  <c r="F210" s="1"/>
  <c r="I55" i="5"/>
  <c r="F176"/>
  <c r="F173" i="11"/>
  <c r="F178" i="10"/>
  <c r="F179" s="1"/>
  <c r="G87"/>
  <c r="G87" i="9"/>
  <c r="F173"/>
  <c r="I84" i="8"/>
  <c r="F196"/>
  <c r="F199" i="7"/>
  <c r="I87"/>
  <c r="I82" i="11" l="1"/>
  <c r="M82"/>
  <c r="P82" s="1"/>
  <c r="F177" i="3"/>
  <c r="F177" i="6" s="1"/>
  <c r="I54" i="3"/>
  <c r="F180" i="10"/>
  <c r="F181" i="2"/>
  <c r="G76" i="4"/>
  <c r="I76" s="1"/>
  <c r="F211"/>
  <c r="J55" i="5"/>
  <c r="F177"/>
  <c r="F174" i="11"/>
  <c r="I87" i="10"/>
  <c r="F174" i="9"/>
  <c r="I87"/>
  <c r="J84" i="8"/>
  <c r="H85" s="1"/>
  <c r="F197"/>
  <c r="J87" i="7"/>
  <c r="H88" s="1"/>
  <c r="F200"/>
  <c r="I65" i="2"/>
  <c r="L82" i="11" l="1"/>
  <c r="O82" s="1"/>
  <c r="J82"/>
  <c r="F178" i="3"/>
  <c r="F179" s="1"/>
  <c r="J54"/>
  <c r="F181" i="10"/>
  <c r="F182" i="2"/>
  <c r="F212" i="4"/>
  <c r="J76"/>
  <c r="H56" i="5"/>
  <c r="G56" s="1"/>
  <c r="F178"/>
  <c r="F175" i="11"/>
  <c r="J87" i="10"/>
  <c r="H88" s="1"/>
  <c r="J87" i="9"/>
  <c r="H88" s="1"/>
  <c r="F175"/>
  <c r="F198" i="8"/>
  <c r="G85"/>
  <c r="F201" i="7"/>
  <c r="G88"/>
  <c r="I88" s="1"/>
  <c r="J88" s="1"/>
  <c r="H89" s="1"/>
  <c r="J65" i="2"/>
  <c r="F178" i="6" l="1"/>
  <c r="H83" i="11"/>
  <c r="G83" s="1"/>
  <c r="I83" s="1"/>
  <c r="J83" s="1"/>
  <c r="F182" i="10"/>
  <c r="H55" i="3"/>
  <c r="F180"/>
  <c r="F179" i="6"/>
  <c r="F183" i="2"/>
  <c r="H66"/>
  <c r="H77" i="4"/>
  <c r="G77" s="1"/>
  <c r="F213"/>
  <c r="F214" s="1"/>
  <c r="F215" s="1"/>
  <c r="I56" i="5"/>
  <c r="F179"/>
  <c r="F176" i="11"/>
  <c r="G88" i="10"/>
  <c r="I88" s="1"/>
  <c r="J88" s="1"/>
  <c r="H89" s="1"/>
  <c r="F176" i="9"/>
  <c r="G88"/>
  <c r="I88" s="1"/>
  <c r="J88" s="1"/>
  <c r="H89" s="1"/>
  <c r="I85" i="8"/>
  <c r="F199"/>
  <c r="G89" i="7"/>
  <c r="I89" s="1"/>
  <c r="J89" s="1"/>
  <c r="H90" s="1"/>
  <c r="F202"/>
  <c r="H84" i="11" l="1"/>
  <c r="S91" s="1"/>
  <c r="F183" i="10"/>
  <c r="F181" i="3"/>
  <c r="F180" i="6"/>
  <c r="G55" i="3"/>
  <c r="F184" i="2"/>
  <c r="G66"/>
  <c r="F216" i="4"/>
  <c r="F217" s="1"/>
  <c r="F218" s="1"/>
  <c r="F219" s="1"/>
  <c r="F220" s="1"/>
  <c r="I77"/>
  <c r="J56" i="5"/>
  <c r="F203" i="6"/>
  <c r="F180" i="5"/>
  <c r="F177" i="11"/>
  <c r="G89" i="10"/>
  <c r="I89" s="1"/>
  <c r="J89" s="1"/>
  <c r="H90" s="1"/>
  <c r="G89" i="9"/>
  <c r="I89" s="1"/>
  <c r="J89" s="1"/>
  <c r="H90" s="1"/>
  <c r="F177"/>
  <c r="J85" i="8"/>
  <c r="H86" s="1"/>
  <c r="F200"/>
  <c r="G90" i="7"/>
  <c r="I90" s="1"/>
  <c r="J90" s="1"/>
  <c r="H91" s="1"/>
  <c r="F203"/>
  <c r="G84" i="11" l="1"/>
  <c r="I84" s="1"/>
  <c r="I55" i="3"/>
  <c r="F184" i="10"/>
  <c r="F182" i="3"/>
  <c r="F181" i="6"/>
  <c r="F185" i="2"/>
  <c r="I66"/>
  <c r="J66" s="1"/>
  <c r="J77" i="4"/>
  <c r="H57" i="5"/>
  <c r="G57" s="1"/>
  <c r="F204" i="6"/>
  <c r="F181" i="5"/>
  <c r="F178" i="11"/>
  <c r="G90" i="10"/>
  <c r="I90" s="1"/>
  <c r="J90" s="1"/>
  <c r="H91" s="1"/>
  <c r="G90" i="9"/>
  <c r="I90" s="1"/>
  <c r="J90" s="1"/>
  <c r="H91" s="1"/>
  <c r="F178"/>
  <c r="F179" s="1"/>
  <c r="F201" i="8"/>
  <c r="G86"/>
  <c r="G91" i="7"/>
  <c r="I91" s="1"/>
  <c r="J91" s="1"/>
  <c r="H92" s="1"/>
  <c r="F204"/>
  <c r="F221" i="4"/>
  <c r="S90" i="11" l="1"/>
  <c r="J84"/>
  <c r="F185" i="10"/>
  <c r="J55" i="3"/>
  <c r="F180" i="9"/>
  <c r="F227" i="6"/>
  <c r="F183" i="3"/>
  <c r="F182" i="6"/>
  <c r="F186" i="2"/>
  <c r="H67"/>
  <c r="G67" s="1"/>
  <c r="H78" i="4"/>
  <c r="G78" s="1"/>
  <c r="I57" i="5"/>
  <c r="F205" i="6"/>
  <c r="F182" i="5"/>
  <c r="F179" i="11"/>
  <c r="G91" i="10"/>
  <c r="I91" s="1"/>
  <c r="J91" s="1"/>
  <c r="H92" s="1"/>
  <c r="G91" i="9"/>
  <c r="I91" s="1"/>
  <c r="J91" s="1"/>
  <c r="H92" s="1"/>
  <c r="I86" i="8"/>
  <c r="F202"/>
  <c r="G92" i="7"/>
  <c r="I92" s="1"/>
  <c r="J92" s="1"/>
  <c r="H93" s="1"/>
  <c r="F205"/>
  <c r="F222" i="4"/>
  <c r="H85" i="11" l="1"/>
  <c r="G85" s="1"/>
  <c r="I85" s="1"/>
  <c r="J85" s="1"/>
  <c r="H56" i="3"/>
  <c r="F186" i="10"/>
  <c r="F184" i="3"/>
  <c r="F183" i="6"/>
  <c r="F181" i="9"/>
  <c r="F228" i="6"/>
  <c r="F187" i="2"/>
  <c r="I78" i="4"/>
  <c r="J57" i="5"/>
  <c r="F206" i="6"/>
  <c r="F183" i="5"/>
  <c r="F180" i="11"/>
  <c r="G92" i="10"/>
  <c r="I92" s="1"/>
  <c r="J92" s="1"/>
  <c r="H93" s="1"/>
  <c r="G92" i="9"/>
  <c r="I92" s="1"/>
  <c r="J92" s="1"/>
  <c r="H93" s="1"/>
  <c r="J86" i="8"/>
  <c r="H87" s="1"/>
  <c r="F203"/>
  <c r="G93" i="7"/>
  <c r="I93" s="1"/>
  <c r="J93" s="1"/>
  <c r="H94" s="1"/>
  <c r="K94" s="1"/>
  <c r="N94" s="1"/>
  <c r="F206"/>
  <c r="F223" i="4"/>
  <c r="I67" i="2"/>
  <c r="H86" i="11" l="1"/>
  <c r="G86" s="1"/>
  <c r="I86" s="1"/>
  <c r="J86" s="1"/>
  <c r="F185" i="3"/>
  <c r="F184" i="6"/>
  <c r="F182" i="9"/>
  <c r="F229" i="6"/>
  <c r="F187" i="10"/>
  <c r="G56" i="3"/>
  <c r="F188" i="2"/>
  <c r="J78" i="4"/>
  <c r="H58" i="5"/>
  <c r="G58" s="1"/>
  <c r="F207" i="6"/>
  <c r="F184" i="5"/>
  <c r="F181" i="11"/>
  <c r="G93" i="10"/>
  <c r="I93" s="1"/>
  <c r="J93" s="1"/>
  <c r="H94" s="1"/>
  <c r="K94" s="1"/>
  <c r="N94" s="1"/>
  <c r="G93" i="9"/>
  <c r="I93" s="1"/>
  <c r="J93" s="1"/>
  <c r="H94" s="1"/>
  <c r="K94" s="1"/>
  <c r="N94" s="1"/>
  <c r="F204" i="8"/>
  <c r="G87"/>
  <c r="G94" i="7"/>
  <c r="F207"/>
  <c r="F224" i="4"/>
  <c r="J67" i="2"/>
  <c r="H87" i="11" l="1"/>
  <c r="G87" s="1"/>
  <c r="I87" s="1"/>
  <c r="J87" s="1"/>
  <c r="F188" i="10"/>
  <c r="F186" i="3"/>
  <c r="F185" i="6"/>
  <c r="I56" i="3"/>
  <c r="F183" i="9"/>
  <c r="F230" i="6"/>
  <c r="F189" i="2"/>
  <c r="H68"/>
  <c r="H79" i="4"/>
  <c r="G79" s="1"/>
  <c r="I58" i="5"/>
  <c r="M58"/>
  <c r="P58" s="1"/>
  <c r="K58"/>
  <c r="F208" i="6"/>
  <c r="F185" i="5"/>
  <c r="F182" i="11"/>
  <c r="G94" i="10"/>
  <c r="G94" i="9"/>
  <c r="I87" i="8"/>
  <c r="F205"/>
  <c r="F208" i="7"/>
  <c r="I94"/>
  <c r="M94"/>
  <c r="P94" s="1"/>
  <c r="F225" i="4"/>
  <c r="H88" i="11" l="1"/>
  <c r="G88" s="1"/>
  <c r="I88" s="1"/>
  <c r="J88" s="1"/>
  <c r="N58" i="5"/>
  <c r="F184" i="9"/>
  <c r="F231" i="6"/>
  <c r="J56" i="3"/>
  <c r="F187"/>
  <c r="F186" i="6"/>
  <c r="F189" i="10"/>
  <c r="F190" i="2"/>
  <c r="G68"/>
  <c r="I68" s="1"/>
  <c r="I79" i="4"/>
  <c r="L58" i="5"/>
  <c r="J58"/>
  <c r="F209" i="6"/>
  <c r="F186" i="5"/>
  <c r="F183" i="11"/>
  <c r="I94" i="10"/>
  <c r="M94"/>
  <c r="P94" s="1"/>
  <c r="I94" i="9"/>
  <c r="M94"/>
  <c r="P94" s="1"/>
  <c r="J87" i="8"/>
  <c r="H88" s="1"/>
  <c r="F206"/>
  <c r="L94" i="7"/>
  <c r="O94" s="1"/>
  <c r="J94"/>
  <c r="H95" s="1"/>
  <c r="F209"/>
  <c r="F226" i="4"/>
  <c r="H89" i="11" l="1"/>
  <c r="G89" s="1"/>
  <c r="I89" s="1"/>
  <c r="J89" s="1"/>
  <c r="O58" i="5"/>
  <c r="F190" i="10"/>
  <c r="F188" i="3"/>
  <c r="F187" i="6"/>
  <c r="H57" i="3"/>
  <c r="F185" i="9"/>
  <c r="F232" i="6"/>
  <c r="F191" i="2"/>
  <c r="J79" i="4"/>
  <c r="H59" i="5"/>
  <c r="F210" i="6"/>
  <c r="F187" i="5"/>
  <c r="F184" i="11"/>
  <c r="L94" i="10"/>
  <c r="O94" s="1"/>
  <c r="J94"/>
  <c r="L94" i="9"/>
  <c r="O94" s="1"/>
  <c r="J94"/>
  <c r="H95" s="1"/>
  <c r="F207" i="8"/>
  <c r="G88"/>
  <c r="I88" s="1"/>
  <c r="J88" s="1"/>
  <c r="H89" s="1"/>
  <c r="F210" i="7"/>
  <c r="G95"/>
  <c r="F227" i="4"/>
  <c r="J68" i="2"/>
  <c r="H90" i="11" l="1"/>
  <c r="G90" s="1"/>
  <c r="I90" s="1"/>
  <c r="J90" s="1"/>
  <c r="H95" i="10"/>
  <c r="G57" i="3"/>
  <c r="I57" s="1"/>
  <c r="F186" i="9"/>
  <c r="F233" i="6"/>
  <c r="F189" i="3"/>
  <c r="F188" i="6"/>
  <c r="F191" i="10"/>
  <c r="F192" i="2"/>
  <c r="H69"/>
  <c r="G69" s="1"/>
  <c r="H80" i="4"/>
  <c r="G80" s="1"/>
  <c r="G59" i="5"/>
  <c r="I59" s="1"/>
  <c r="F211" i="6"/>
  <c r="F188" i="5"/>
  <c r="F185" i="11"/>
  <c r="G95" i="9"/>
  <c r="G89" i="8"/>
  <c r="I89" s="1"/>
  <c r="J89" s="1"/>
  <c r="H90" s="1"/>
  <c r="F208"/>
  <c r="I95" i="7"/>
  <c r="F211"/>
  <c r="F228" i="4"/>
  <c r="H91" i="11" l="1"/>
  <c r="G91" s="1"/>
  <c r="I91" s="1"/>
  <c r="J91" s="1"/>
  <c r="G95" i="10"/>
  <c r="I95" s="1"/>
  <c r="F190" i="3"/>
  <c r="F189" i="6"/>
  <c r="J57" i="3"/>
  <c r="F192" i="10"/>
  <c r="F187" i="9"/>
  <c r="F234" i="6"/>
  <c r="F193" i="2"/>
  <c r="I80" i="4"/>
  <c r="J59" i="5"/>
  <c r="F212" i="6"/>
  <c r="F189" i="5"/>
  <c r="F186" i="11"/>
  <c r="I95" i="9"/>
  <c r="G90" i="8"/>
  <c r="I90" s="1"/>
  <c r="J90" s="1"/>
  <c r="H91" s="1"/>
  <c r="F209"/>
  <c r="F212" i="7"/>
  <c r="J95"/>
  <c r="H96" s="1"/>
  <c r="F229" i="4"/>
  <c r="I69" i="2"/>
  <c r="H92" i="11" l="1"/>
  <c r="G92" s="1"/>
  <c r="J95" i="10"/>
  <c r="H96" s="1"/>
  <c r="S103" s="1"/>
  <c r="F188" i="9"/>
  <c r="F235" i="6"/>
  <c r="F193" i="10"/>
  <c r="H58" i="3"/>
  <c r="G58" s="1"/>
  <c r="F191"/>
  <c r="F190" i="6"/>
  <c r="F194" i="2"/>
  <c r="J80" i="4"/>
  <c r="H60" i="5"/>
  <c r="G60" s="1"/>
  <c r="F213" i="6"/>
  <c r="F190" i="5"/>
  <c r="F187" i="11"/>
  <c r="J95" i="9"/>
  <c r="H96" s="1"/>
  <c r="S103" s="1"/>
  <c r="G91" i="8"/>
  <c r="I91" s="1"/>
  <c r="J91" s="1"/>
  <c r="H92" s="1"/>
  <c r="F210"/>
  <c r="G96" i="7"/>
  <c r="F213"/>
  <c r="F230" i="4"/>
  <c r="J69" i="2"/>
  <c r="I92" i="11" l="1"/>
  <c r="J92" s="1"/>
  <c r="I58" i="3"/>
  <c r="M58" i="6"/>
  <c r="P58" s="1"/>
  <c r="M58" i="3"/>
  <c r="P58" s="1"/>
  <c r="F194" i="10"/>
  <c r="F192" i="3"/>
  <c r="F191" i="6"/>
  <c r="K58" i="3"/>
  <c r="K58" i="6"/>
  <c r="N58" s="1"/>
  <c r="F189" i="9"/>
  <c r="F236" i="6"/>
  <c r="H70" i="2"/>
  <c r="G70" s="1"/>
  <c r="F195"/>
  <c r="H81" i="4"/>
  <c r="G81" s="1"/>
  <c r="I81" s="1"/>
  <c r="I60" i="5"/>
  <c r="F214" i="6"/>
  <c r="F191" i="5"/>
  <c r="F188" i="11"/>
  <c r="G96" i="10"/>
  <c r="G96" i="9"/>
  <c r="G92" i="8"/>
  <c r="I92" s="1"/>
  <c r="J92" s="1"/>
  <c r="H93" s="1"/>
  <c r="F211"/>
  <c r="I96" i="7"/>
  <c r="F214"/>
  <c r="F231" i="4"/>
  <c r="H93" i="11" l="1"/>
  <c r="G93" s="1"/>
  <c r="N58" i="3"/>
  <c r="K70" i="2"/>
  <c r="N70" s="1"/>
  <c r="F193" i="3"/>
  <c r="F192" i="6"/>
  <c r="F195" i="10"/>
  <c r="L58" i="6"/>
  <c r="O58" s="1"/>
  <c r="L58" i="3"/>
  <c r="J58"/>
  <c r="F190" i="9"/>
  <c r="F237" i="6"/>
  <c r="F196" i="2"/>
  <c r="J81" i="4"/>
  <c r="J60" i="5"/>
  <c r="F215" i="6"/>
  <c r="F192" i="5"/>
  <c r="F189" i="11"/>
  <c r="I96" i="10"/>
  <c r="S102" s="1"/>
  <c r="I96" i="9"/>
  <c r="S102" s="1"/>
  <c r="G93" i="8"/>
  <c r="I93" s="1"/>
  <c r="J93" s="1"/>
  <c r="H94" s="1"/>
  <c r="K94" s="1"/>
  <c r="N94" s="1"/>
  <c r="F212"/>
  <c r="J96" i="7"/>
  <c r="H97" s="1"/>
  <c r="F215"/>
  <c r="F232" i="4"/>
  <c r="I70" i="2"/>
  <c r="M70"/>
  <c r="I93" i="11" l="1"/>
  <c r="O58" i="3"/>
  <c r="H59"/>
  <c r="F196" i="10"/>
  <c r="F191" i="9"/>
  <c r="F238" i="6"/>
  <c r="F194" i="3"/>
  <c r="F193" i="6"/>
  <c r="F197" i="2"/>
  <c r="H82" i="4"/>
  <c r="K82" s="1"/>
  <c r="N82" s="1"/>
  <c r="H61" i="5"/>
  <c r="G61" s="1"/>
  <c r="F216" i="6"/>
  <c r="F193" i="5"/>
  <c r="F190" i="11"/>
  <c r="J96" i="10"/>
  <c r="H97" s="1"/>
  <c r="J96" i="9"/>
  <c r="H97" s="1"/>
  <c r="G94" i="8"/>
  <c r="F213"/>
  <c r="F216" i="7"/>
  <c r="G97"/>
  <c r="F233" i="4"/>
  <c r="P70" i="2"/>
  <c r="L70"/>
  <c r="J70"/>
  <c r="J93" i="11" l="1"/>
  <c r="G59" i="3"/>
  <c r="I59" s="1"/>
  <c r="F239" i="6"/>
  <c r="F192" i="9"/>
  <c r="G82" i="4"/>
  <c r="I82" s="1"/>
  <c r="F195" i="3"/>
  <c r="F194" i="6"/>
  <c r="F197" i="10"/>
  <c r="F198" i="2"/>
  <c r="I61" i="5"/>
  <c r="F217" i="6"/>
  <c r="F194" i="5"/>
  <c r="F191" i="11"/>
  <c r="F251" i="6" s="1"/>
  <c r="G97" i="10"/>
  <c r="G97" i="9"/>
  <c r="I94" i="8"/>
  <c r="M94"/>
  <c r="P94" s="1"/>
  <c r="F214"/>
  <c r="I97" i="7"/>
  <c r="F217"/>
  <c r="F234" i="4"/>
  <c r="H71" i="2"/>
  <c r="O70"/>
  <c r="H94" i="11" l="1"/>
  <c r="K94" s="1"/>
  <c r="N94" s="1"/>
  <c r="M82" i="4"/>
  <c r="P82" s="1"/>
  <c r="F198" i="10"/>
  <c r="F196" i="3"/>
  <c r="F195" i="6"/>
  <c r="F240"/>
  <c r="F193" i="9"/>
  <c r="J59" i="3"/>
  <c r="G71" i="2"/>
  <c r="I71" s="1"/>
  <c r="F199"/>
  <c r="L82" i="4"/>
  <c r="O82" s="1"/>
  <c r="J82"/>
  <c r="J61" i="5"/>
  <c r="F218" i="6"/>
  <c r="F195" i="5"/>
  <c r="F192" i="11"/>
  <c r="F252" i="6" s="1"/>
  <c r="I97" i="10"/>
  <c r="I97" i="9"/>
  <c r="L94" i="8"/>
  <c r="O94" s="1"/>
  <c r="J94"/>
  <c r="H95" s="1"/>
  <c r="F215"/>
  <c r="F218" i="7"/>
  <c r="J97"/>
  <c r="H98" s="1"/>
  <c r="F235" i="4"/>
  <c r="G94" i="11" l="1"/>
  <c r="H60" i="3"/>
  <c r="F241" i="6"/>
  <c r="F194" i="9"/>
  <c r="F197" i="3"/>
  <c r="F196" i="6"/>
  <c r="F199" i="10"/>
  <c r="F200" i="2"/>
  <c r="H83" i="4"/>
  <c r="G83" s="1"/>
  <c r="I83" s="1"/>
  <c r="H62" i="5"/>
  <c r="G62" s="1"/>
  <c r="F219" i="6"/>
  <c r="F196" i="5"/>
  <c r="F193" i="11"/>
  <c r="F253" i="6" s="1"/>
  <c r="J97" i="10"/>
  <c r="H98" s="1"/>
  <c r="J97" i="9"/>
  <c r="H98" s="1"/>
  <c r="F216" i="8"/>
  <c r="G95"/>
  <c r="G98" i="7"/>
  <c r="F219"/>
  <c r="F236" i="4"/>
  <c r="J71" i="2"/>
  <c r="I94" i="11" l="1"/>
  <c r="M94"/>
  <c r="P94" s="1"/>
  <c r="F200" i="10"/>
  <c r="F198" i="3"/>
  <c r="F197" i="6"/>
  <c r="F242"/>
  <c r="F195" i="9"/>
  <c r="G60" i="3"/>
  <c r="F201" i="2"/>
  <c r="J83" i="4"/>
  <c r="I62" i="5"/>
  <c r="F220" i="6"/>
  <c r="F197" i="5"/>
  <c r="F194" i="11"/>
  <c r="F254" i="6" s="1"/>
  <c r="G98" i="10"/>
  <c r="G98" i="9"/>
  <c r="I95" i="8"/>
  <c r="F217"/>
  <c r="F220" i="7"/>
  <c r="I98"/>
  <c r="F237" i="4"/>
  <c r="H72" i="2"/>
  <c r="L94" i="11" l="1"/>
  <c r="O94" s="1"/>
  <c r="J94"/>
  <c r="F199" i="3"/>
  <c r="F198" i="6"/>
  <c r="F201" i="10"/>
  <c r="I60" i="3"/>
  <c r="F243" i="6"/>
  <c r="F196" i="9"/>
  <c r="F202" i="2"/>
  <c r="H84" i="4"/>
  <c r="G84" s="1"/>
  <c r="I84" s="1"/>
  <c r="J62" i="5"/>
  <c r="F221" i="6"/>
  <c r="F198" i="5"/>
  <c r="F195" i="11"/>
  <c r="F255" i="6" s="1"/>
  <c r="I98" i="10"/>
  <c r="I98" i="9"/>
  <c r="F218" i="8"/>
  <c r="J95"/>
  <c r="H96" s="1"/>
  <c r="J98" i="7"/>
  <c r="H99" s="1"/>
  <c r="F221"/>
  <c r="F238" i="4"/>
  <c r="F239" s="1"/>
  <c r="G72" i="2"/>
  <c r="H95" i="11" l="1"/>
  <c r="G95" s="1"/>
  <c r="I95" s="1"/>
  <c r="J95" s="1"/>
  <c r="F240" i="4"/>
  <c r="F244" i="6"/>
  <c r="F197" i="9"/>
  <c r="J60" i="3"/>
  <c r="F202" i="10"/>
  <c r="F200" i="3"/>
  <c r="F199" i="6"/>
  <c r="F203" i="2"/>
  <c r="J84" i="4"/>
  <c r="H63" i="5"/>
  <c r="G63" s="1"/>
  <c r="F222" i="6"/>
  <c r="F199" i="5"/>
  <c r="F196" i="11"/>
  <c r="F256" i="6" s="1"/>
  <c r="J98" i="10"/>
  <c r="H99" s="1"/>
  <c r="J98" i="9"/>
  <c r="H99" s="1"/>
  <c r="G96" i="8"/>
  <c r="F219"/>
  <c r="F222" i="7"/>
  <c r="G99"/>
  <c r="I72" i="2"/>
  <c r="H96" i="11" l="1"/>
  <c r="G96" s="1"/>
  <c r="I96" s="1"/>
  <c r="J96" s="1"/>
  <c r="F241" i="4"/>
  <c r="F201" i="3"/>
  <c r="F200" i="6"/>
  <c r="F203" i="10"/>
  <c r="F245" i="6"/>
  <c r="F198" i="9"/>
  <c r="H61" i="3"/>
  <c r="F204" i="2"/>
  <c r="H85" i="4"/>
  <c r="G85" s="1"/>
  <c r="I63" i="5"/>
  <c r="F223" i="6"/>
  <c r="F200" i="5"/>
  <c r="F197" i="11"/>
  <c r="F257" i="6" s="1"/>
  <c r="G99" i="10"/>
  <c r="G99" i="9"/>
  <c r="I96" i="8"/>
  <c r="F220"/>
  <c r="I99" i="7"/>
  <c r="F223"/>
  <c r="J72" i="2"/>
  <c r="H97" i="11" l="1"/>
  <c r="G97" s="1"/>
  <c r="I97" s="1"/>
  <c r="J97" s="1"/>
  <c r="F242" i="4"/>
  <c r="F246" i="6"/>
  <c r="F199" i="9"/>
  <c r="G61" i="3"/>
  <c r="F204" i="10"/>
  <c r="F202" i="3"/>
  <c r="F201" i="6"/>
  <c r="F205" i="2"/>
  <c r="I85" i="4"/>
  <c r="J63" i="5"/>
  <c r="F224" i="6"/>
  <c r="F201" i="5"/>
  <c r="F198" i="11"/>
  <c r="F258" i="6" s="1"/>
  <c r="I99" i="10"/>
  <c r="I99" i="9"/>
  <c r="F221" i="8"/>
  <c r="J96"/>
  <c r="H97" s="1"/>
  <c r="J99" i="7"/>
  <c r="H100" s="1"/>
  <c r="F224"/>
  <c r="H73" i="2"/>
  <c r="H98" i="11" l="1"/>
  <c r="G98" s="1"/>
  <c r="I98" s="1"/>
  <c r="F243" i="4"/>
  <c r="F205" i="10"/>
  <c r="F203" i="3"/>
  <c r="F202" i="6"/>
  <c r="I61" i="3"/>
  <c r="F247" i="6"/>
  <c r="F200" i="9"/>
  <c r="F206" i="2"/>
  <c r="J85" i="4"/>
  <c r="H64" i="5"/>
  <c r="F225" i="6"/>
  <c r="F202" i="5"/>
  <c r="F199" i="11"/>
  <c r="F259" i="6" s="1"/>
  <c r="J99" i="10"/>
  <c r="H100" s="1"/>
  <c r="J99" i="9"/>
  <c r="H100" s="1"/>
  <c r="G97" i="8"/>
  <c r="F222"/>
  <c r="F225" i="7"/>
  <c r="G100"/>
  <c r="I100" s="1"/>
  <c r="J100" s="1"/>
  <c r="H101" s="1"/>
  <c r="G73" i="2"/>
  <c r="F244" i="4" l="1"/>
  <c r="F248" i="6"/>
  <c r="F201" i="9"/>
  <c r="J61" i="3"/>
  <c r="F204"/>
  <c r="F206" i="10"/>
  <c r="F207" s="1"/>
  <c r="F208" s="1"/>
  <c r="F207" i="2"/>
  <c r="H86" i="4"/>
  <c r="G86" s="1"/>
  <c r="G64" i="5"/>
  <c r="I64" s="1"/>
  <c r="F226" i="6"/>
  <c r="F203" i="5"/>
  <c r="J98" i="11"/>
  <c r="H99" s="1"/>
  <c r="F200"/>
  <c r="F260" i="6" s="1"/>
  <c r="G100" i="10"/>
  <c r="I100" s="1"/>
  <c r="G100" i="9"/>
  <c r="I100" s="1"/>
  <c r="J100" s="1"/>
  <c r="H101" s="1"/>
  <c r="F223" i="8"/>
  <c r="I97"/>
  <c r="G101" i="7"/>
  <c r="I101" s="1"/>
  <c r="J101" s="1"/>
  <c r="H102" s="1"/>
  <c r="F226"/>
  <c r="I73" i="2"/>
  <c r="J100" i="10" l="1"/>
  <c r="H101" s="1"/>
  <c r="G101" s="1"/>
  <c r="I101" s="1"/>
  <c r="J101" s="1"/>
  <c r="H102" s="1"/>
  <c r="F227" i="7"/>
  <c r="F245" i="4"/>
  <c r="F205" i="3"/>
  <c r="H62"/>
  <c r="F249" i="6"/>
  <c r="F202" i="9"/>
  <c r="F209" i="10"/>
  <c r="F208" i="2"/>
  <c r="I86" i="4"/>
  <c r="J64" i="5"/>
  <c r="F204"/>
  <c r="F201" i="11"/>
  <c r="F261" i="6" s="1"/>
  <c r="G99" i="11"/>
  <c r="G101" i="9"/>
  <c r="I101" s="1"/>
  <c r="J101" s="1"/>
  <c r="H102" s="1"/>
  <c r="J97" i="8"/>
  <c r="H98" s="1"/>
  <c r="F224"/>
  <c r="G102" i="7"/>
  <c r="I102" s="1"/>
  <c r="J102" s="1"/>
  <c r="H103" s="1"/>
  <c r="J73" i="2"/>
  <c r="F228" i="7" l="1"/>
  <c r="F246" i="4"/>
  <c r="G62" i="3"/>
  <c r="F250" i="6"/>
  <c r="F203" i="9"/>
  <c r="F206" i="3"/>
  <c r="F210" i="10"/>
  <c r="F209" i="2"/>
  <c r="J86" i="4"/>
  <c r="H65" i="5"/>
  <c r="G65" s="1"/>
  <c r="F205"/>
  <c r="I99" i="11"/>
  <c r="F202"/>
  <c r="F203" s="1"/>
  <c r="G102" i="10"/>
  <c r="I102" s="1"/>
  <c r="J102" s="1"/>
  <c r="H103" s="1"/>
  <c r="G102" i="9"/>
  <c r="I102" s="1"/>
  <c r="J102" s="1"/>
  <c r="H103" s="1"/>
  <c r="F225" i="8"/>
  <c r="G98"/>
  <c r="G103" i="7"/>
  <c r="I103" s="1"/>
  <c r="J103" s="1"/>
  <c r="H104" s="1"/>
  <c r="H74" i="2"/>
  <c r="F204" i="11" l="1"/>
  <c r="F229" i="7"/>
  <c r="F247" i="4"/>
  <c r="I62" i="3"/>
  <c r="F207"/>
  <c r="F204" i="9"/>
  <c r="F262" i="6"/>
  <c r="F211" i="10"/>
  <c r="G74" i="2"/>
  <c r="I74" s="1"/>
  <c r="F210"/>
  <c r="H87" i="4"/>
  <c r="G87" s="1"/>
  <c r="I65" i="5"/>
  <c r="F206"/>
  <c r="J99" i="11"/>
  <c r="H100" s="1"/>
  <c r="G103" i="10"/>
  <c r="I103" s="1"/>
  <c r="J103" s="1"/>
  <c r="H104" s="1"/>
  <c r="G103" i="9"/>
  <c r="I103" s="1"/>
  <c r="J103" s="1"/>
  <c r="H104" s="1"/>
  <c r="I98" i="8"/>
  <c r="F226"/>
  <c r="G104" i="7"/>
  <c r="I104" s="1"/>
  <c r="J104" s="1"/>
  <c r="H105" s="1"/>
  <c r="F205" i="11" l="1"/>
  <c r="F227" i="8"/>
  <c r="F230" i="7"/>
  <c r="F248" i="4"/>
  <c r="J62" i="3"/>
  <c r="H63" s="1"/>
  <c r="F212" i="10"/>
  <c r="F205" i="9"/>
  <c r="F208" i="3"/>
  <c r="F211" i="2"/>
  <c r="I87" i="4"/>
  <c r="J65" i="5"/>
  <c r="F207"/>
  <c r="G100" i="11"/>
  <c r="I100" s="1"/>
  <c r="J100" s="1"/>
  <c r="H101" s="1"/>
  <c r="G104" i="10"/>
  <c r="I104" s="1"/>
  <c r="J104" s="1"/>
  <c r="H105" s="1"/>
  <c r="G104" i="9"/>
  <c r="I104" s="1"/>
  <c r="J104" s="1"/>
  <c r="H105" s="1"/>
  <c r="J98" i="8"/>
  <c r="H99" s="1"/>
  <c r="G105" i="7"/>
  <c r="I105" s="1"/>
  <c r="J105" s="1"/>
  <c r="H106" s="1"/>
  <c r="K106" s="1"/>
  <c r="J74" i="2"/>
  <c r="F206" i="11" l="1"/>
  <c r="F228" i="8"/>
  <c r="F231" i="7"/>
  <c r="F249" i="4"/>
  <c r="F213" i="10"/>
  <c r="F206" i="9"/>
  <c r="F209" i="3"/>
  <c r="G63"/>
  <c r="F212" i="2"/>
  <c r="J87" i="4"/>
  <c r="H66" i="5"/>
  <c r="G66" s="1"/>
  <c r="F208"/>
  <c r="N106" i="7"/>
  <c r="G101" i="11"/>
  <c r="I101" s="1"/>
  <c r="J101" s="1"/>
  <c r="H102" s="1"/>
  <c r="G105" i="10"/>
  <c r="I105" s="1"/>
  <c r="J105" s="1"/>
  <c r="H106" s="1"/>
  <c r="K106" s="1"/>
  <c r="G105" i="9"/>
  <c r="I105" s="1"/>
  <c r="J105" s="1"/>
  <c r="H106" s="1"/>
  <c r="K106" s="1"/>
  <c r="G99" i="8"/>
  <c r="G106" i="7"/>
  <c r="H75" i="2"/>
  <c r="F207" i="11" l="1"/>
  <c r="F214" i="10"/>
  <c r="F229" i="8"/>
  <c r="F232" i="7"/>
  <c r="F250" i="4"/>
  <c r="I63" i="3"/>
  <c r="F210"/>
  <c r="F207" i="9"/>
  <c r="F208" s="1"/>
  <c r="F209" s="1"/>
  <c r="G75" i="2"/>
  <c r="I75" s="1"/>
  <c r="F213"/>
  <c r="H88" i="4"/>
  <c r="G88" s="1"/>
  <c r="I66" i="5"/>
  <c r="F209"/>
  <c r="N106" i="10"/>
  <c r="N106" i="9"/>
  <c r="G102" i="11"/>
  <c r="I102" s="1"/>
  <c r="J102" s="1"/>
  <c r="H103" s="1"/>
  <c r="G106" i="10"/>
  <c r="G106" i="9"/>
  <c r="I99" i="8"/>
  <c r="I106" i="7"/>
  <c r="M106"/>
  <c r="P106" s="1"/>
  <c r="F208" i="11" l="1"/>
  <c r="F215" i="10"/>
  <c r="F230" i="8"/>
  <c r="F233" i="7"/>
  <c r="F251" i="4"/>
  <c r="F210" i="9"/>
  <c r="F211" i="3"/>
  <c r="J63"/>
  <c r="F214" i="2"/>
  <c r="I88" i="4"/>
  <c r="J66" i="5"/>
  <c r="F210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G103" i="11"/>
  <c r="I103" s="1"/>
  <c r="J103" s="1"/>
  <c r="H104" s="1"/>
  <c r="I106" i="10"/>
  <c r="M106"/>
  <c r="P106" s="1"/>
  <c r="I106" i="9"/>
  <c r="M106"/>
  <c r="P106" s="1"/>
  <c r="J99" i="8"/>
  <c r="H100" s="1"/>
  <c r="L106" i="7"/>
  <c r="O106" s="1"/>
  <c r="J106"/>
  <c r="H107" s="1"/>
  <c r="J75" i="2"/>
  <c r="F209" i="11" l="1"/>
  <c r="F216" i="10"/>
  <c r="F231" i="8"/>
  <c r="F234" i="7"/>
  <c r="F252" i="4"/>
  <c r="H64" i="3"/>
  <c r="F211" i="9"/>
  <c r="F212" i="3"/>
  <c r="F215" i="2"/>
  <c r="J88" i="4"/>
  <c r="H67" i="5"/>
  <c r="F232"/>
  <c r="G104" i="11"/>
  <c r="I104" s="1"/>
  <c r="J104" s="1"/>
  <c r="H105" s="1"/>
  <c r="L106" i="10"/>
  <c r="J106"/>
  <c r="H107" s="1"/>
  <c r="L106" i="9"/>
  <c r="O106" s="1"/>
  <c r="J106"/>
  <c r="H107" s="1"/>
  <c r="G100" i="8"/>
  <c r="I100" s="1"/>
  <c r="J100" s="1"/>
  <c r="H101" s="1"/>
  <c r="G107" i="7"/>
  <c r="H76" i="2"/>
  <c r="F210" i="11" l="1"/>
  <c r="O106" i="10"/>
  <c r="F217"/>
  <c r="F232" i="8"/>
  <c r="F235" i="7"/>
  <c r="F253" i="4"/>
  <c r="F213" i="3"/>
  <c r="F212" i="9"/>
  <c r="G64" i="3"/>
  <c r="G76" i="2"/>
  <c r="F216"/>
  <c r="H89" i="4"/>
  <c r="G89" s="1"/>
  <c r="G67" i="5"/>
  <c r="F233"/>
  <c r="G105" i="11"/>
  <c r="I105" s="1"/>
  <c r="J105" s="1"/>
  <c r="H106" s="1"/>
  <c r="K106" s="1"/>
  <c r="G107" i="10"/>
  <c r="G107" i="9"/>
  <c r="G101" i="8"/>
  <c r="I101" s="1"/>
  <c r="J101" s="1"/>
  <c r="H102" s="1"/>
  <c r="I107" i="7"/>
  <c r="F211" i="11" l="1"/>
  <c r="F218" i="10"/>
  <c r="F233" i="8"/>
  <c r="F236" i="7"/>
  <c r="F254" i="4"/>
  <c r="F213" i="9"/>
  <c r="F214" i="3"/>
  <c r="I64"/>
  <c r="F217" i="2"/>
  <c r="I76"/>
  <c r="I89" i="4"/>
  <c r="I67" i="5"/>
  <c r="F234"/>
  <c r="N106" i="11"/>
  <c r="G106"/>
  <c r="I107" i="10"/>
  <c r="I107" i="9"/>
  <c r="G102" i="8"/>
  <c r="I102" s="1"/>
  <c r="J102" s="1"/>
  <c r="H103" s="1"/>
  <c r="J107" i="7"/>
  <c r="H108" s="1"/>
  <c r="S115" s="1"/>
  <c r="F212" i="11" l="1"/>
  <c r="F219" i="10"/>
  <c r="F234" i="8"/>
  <c r="F237" i="7"/>
  <c r="F255" i="4"/>
  <c r="F215" i="3"/>
  <c r="J64"/>
  <c r="F214" i="9"/>
  <c r="J76" i="2"/>
  <c r="F218"/>
  <c r="J89" i="4"/>
  <c r="J67" i="5"/>
  <c r="F235"/>
  <c r="I106" i="11"/>
  <c r="M106"/>
  <c r="P106" s="1"/>
  <c r="J107" i="10"/>
  <c r="H108" s="1"/>
  <c r="J107" i="9"/>
  <c r="H108" s="1"/>
  <c r="G103" i="8"/>
  <c r="I103" s="1"/>
  <c r="J103" s="1"/>
  <c r="H104" s="1"/>
  <c r="G108" i="7"/>
  <c r="F213" i="11" l="1"/>
  <c r="F220" i="10"/>
  <c r="F215" i="9"/>
  <c r="F235" i="8"/>
  <c r="F238" i="7"/>
  <c r="F256" i="4"/>
  <c r="H65" i="3"/>
  <c r="F216"/>
  <c r="H77" i="2"/>
  <c r="F219"/>
  <c r="H90" i="4"/>
  <c r="G90" s="1"/>
  <c r="I90" s="1"/>
  <c r="H68" i="5"/>
  <c r="F236"/>
  <c r="L106" i="11"/>
  <c r="O106" s="1"/>
  <c r="J106"/>
  <c r="H107" s="1"/>
  <c r="G108" i="10"/>
  <c r="G108" i="9"/>
  <c r="G104" i="8"/>
  <c r="I104" s="1"/>
  <c r="J104" s="1"/>
  <c r="H105" s="1"/>
  <c r="I108" i="7"/>
  <c r="S114" s="1"/>
  <c r="F214" i="11" l="1"/>
  <c r="F221" i="10"/>
  <c r="F216" i="9"/>
  <c r="F236" i="8"/>
  <c r="F239" i="7"/>
  <c r="F257" i="4"/>
  <c r="F217" i="3"/>
  <c r="G65"/>
  <c r="F220" i="2"/>
  <c r="G77"/>
  <c r="J90" i="4"/>
  <c r="G68" i="5"/>
  <c r="F237"/>
  <c r="G107" i="11"/>
  <c r="I108" i="10"/>
  <c r="I108" i="9"/>
  <c r="G105" i="8"/>
  <c r="I105" s="1"/>
  <c r="J105" s="1"/>
  <c r="H106" s="1"/>
  <c r="K106" s="1"/>
  <c r="J108" i="7"/>
  <c r="H109" s="1"/>
  <c r="F215" i="11" l="1"/>
  <c r="F222" i="10"/>
  <c r="F217" i="9"/>
  <c r="F237" i="8"/>
  <c r="F240" i="7"/>
  <c r="F258" i="4"/>
  <c r="I65" i="3"/>
  <c r="F218"/>
  <c r="F221" i="2"/>
  <c r="I77"/>
  <c r="H91" i="4"/>
  <c r="G91" s="1"/>
  <c r="I91" s="1"/>
  <c r="I68" i="5"/>
  <c r="F238"/>
  <c r="N106" i="8"/>
  <c r="I107" i="11"/>
  <c r="J108" i="10"/>
  <c r="H109" s="1"/>
  <c r="J108" i="9"/>
  <c r="H109" s="1"/>
  <c r="G106" i="8"/>
  <c r="G109" i="7"/>
  <c r="F216" i="11" l="1"/>
  <c r="F223" i="10"/>
  <c r="F218" i="9"/>
  <c r="F238" i="8"/>
  <c r="F241" i="7"/>
  <c r="F239" i="5"/>
  <c r="F263" i="6" s="1"/>
  <c r="F259" i="4"/>
  <c r="J65" i="3"/>
  <c r="F219"/>
  <c r="J77" i="2"/>
  <c r="F222"/>
  <c r="J91" i="4"/>
  <c r="J68" i="5"/>
  <c r="J107" i="11"/>
  <c r="H108" s="1"/>
  <c r="G109" i="10"/>
  <c r="G109" i="9"/>
  <c r="I106" i="8"/>
  <c r="M106"/>
  <c r="P106" s="1"/>
  <c r="I109" i="7"/>
  <c r="F217" i="11" l="1"/>
  <c r="F224" i="10"/>
  <c r="F219" i="9"/>
  <c r="F239" i="8"/>
  <c r="F242" i="7"/>
  <c r="F240" i="5"/>
  <c r="F264" i="6" s="1"/>
  <c r="F260" i="4"/>
  <c r="F220" i="3"/>
  <c r="H66"/>
  <c r="H78" i="2"/>
  <c r="F223"/>
  <c r="H92" i="4"/>
  <c r="G92" s="1"/>
  <c r="I92" s="1"/>
  <c r="H69" i="5"/>
  <c r="G108" i="11"/>
  <c r="I109" i="10"/>
  <c r="I109" i="9"/>
  <c r="L106" i="8"/>
  <c r="O106" s="1"/>
  <c r="J106"/>
  <c r="H107" s="1"/>
  <c r="J109" i="7"/>
  <c r="H110" s="1"/>
  <c r="F218" i="11" l="1"/>
  <c r="F225" i="10"/>
  <c r="F220" i="9"/>
  <c r="F240" i="8"/>
  <c r="F243" i="7"/>
  <c r="F241" i="5"/>
  <c r="F265" i="6" s="1"/>
  <c r="F261" i="4"/>
  <c r="G66" i="3"/>
  <c r="I66" s="1"/>
  <c r="F221"/>
  <c r="F224" i="2"/>
  <c r="G78"/>
  <c r="J92" i="4"/>
  <c r="G69" i="5"/>
  <c r="I108" i="11"/>
  <c r="J109" i="10"/>
  <c r="H110" s="1"/>
  <c r="J109" i="9"/>
  <c r="H110" s="1"/>
  <c r="G107" i="8"/>
  <c r="G110" i="7"/>
  <c r="F219" i="11" l="1"/>
  <c r="F226" i="10"/>
  <c r="F221" i="9"/>
  <c r="F241" i="8"/>
  <c r="F244" i="7"/>
  <c r="F242" i="5"/>
  <c r="F266" i="6" s="1"/>
  <c r="F262" i="4"/>
  <c r="F222" i="3"/>
  <c r="J66"/>
  <c r="I78" i="2"/>
  <c r="F225"/>
  <c r="H93" i="4"/>
  <c r="G93" s="1"/>
  <c r="I93" s="1"/>
  <c r="I69" i="5"/>
  <c r="J108" i="11"/>
  <c r="H109" s="1"/>
  <c r="G110" i="10"/>
  <c r="G110" i="9"/>
  <c r="I107" i="8"/>
  <c r="I110" i="7"/>
  <c r="F220" i="11" l="1"/>
  <c r="F227" i="10"/>
  <c r="F222" i="9"/>
  <c r="F242" i="8"/>
  <c r="F245" i="7"/>
  <c r="F243" i="5"/>
  <c r="F267" i="6" s="1"/>
  <c r="F263" i="4"/>
  <c r="H67" i="3"/>
  <c r="F223"/>
  <c r="F226" i="2"/>
  <c r="J78"/>
  <c r="J93" i="4"/>
  <c r="J69" i="5"/>
  <c r="G109" i="11"/>
  <c r="I110" i="10"/>
  <c r="I110" i="9"/>
  <c r="J107" i="8"/>
  <c r="H108" s="1"/>
  <c r="S115" s="1"/>
  <c r="J110" i="7"/>
  <c r="H111" s="1"/>
  <c r="F221" i="11" l="1"/>
  <c r="F228" i="10"/>
  <c r="F223" i="9"/>
  <c r="F243" i="8"/>
  <c r="F246" i="7"/>
  <c r="F244" i="5"/>
  <c r="F268" i="6" s="1"/>
  <c r="F264" i="4"/>
  <c r="F224" i="3"/>
  <c r="G67"/>
  <c r="H79" i="2"/>
  <c r="F227"/>
  <c r="H94" i="4"/>
  <c r="K94" s="1"/>
  <c r="N94" s="1"/>
  <c r="H70" i="5"/>
  <c r="I109" i="11"/>
  <c r="J110" i="10"/>
  <c r="H111" s="1"/>
  <c r="J110" i="9"/>
  <c r="H111" s="1"/>
  <c r="G108" i="8"/>
  <c r="G111" i="7"/>
  <c r="F222" i="11" l="1"/>
  <c r="F229" i="10"/>
  <c r="F224" i="9"/>
  <c r="F244" i="8"/>
  <c r="F247" i="7"/>
  <c r="F245" i="5"/>
  <c r="F269" i="6" s="1"/>
  <c r="F265" i="4"/>
  <c r="I67" i="3"/>
  <c r="F225"/>
  <c r="F228" i="2"/>
  <c r="F229" s="1"/>
  <c r="F230" s="1"/>
  <c r="F231" s="1"/>
  <c r="F232" s="1"/>
  <c r="F233" s="1"/>
  <c r="G79"/>
  <c r="G94" i="4"/>
  <c r="K70" i="5"/>
  <c r="G70"/>
  <c r="J109" i="11"/>
  <c r="G111" i="10"/>
  <c r="G111" i="9"/>
  <c r="I108" i="8"/>
  <c r="S114" s="1"/>
  <c r="I111" i="7"/>
  <c r="F223" i="11" l="1"/>
  <c r="F230" i="10"/>
  <c r="F225" i="9"/>
  <c r="F245" i="8"/>
  <c r="F248" i="7"/>
  <c r="N70" i="5"/>
  <c r="F246"/>
  <c r="F270" i="6" s="1"/>
  <c r="F266" i="4"/>
  <c r="J67" i="3"/>
  <c r="F226"/>
  <c r="I79" i="2"/>
  <c r="F234"/>
  <c r="I94" i="4"/>
  <c r="M94"/>
  <c r="P94" s="1"/>
  <c r="I70" i="5"/>
  <c r="M70"/>
  <c r="P70" s="1"/>
  <c r="H110" i="11"/>
  <c r="I111" i="10"/>
  <c r="I111" i="9"/>
  <c r="J108" i="8"/>
  <c r="H109" s="1"/>
  <c r="J111" i="7"/>
  <c r="H112" s="1"/>
  <c r="G110" i="11" l="1"/>
  <c r="I110" s="1"/>
  <c r="F224"/>
  <c r="F231" i="10"/>
  <c r="F226" i="9"/>
  <c r="F246" i="8"/>
  <c r="F249" i="7"/>
  <c r="F247" i="5"/>
  <c r="F271" i="6" s="1"/>
  <c r="F267" i="4"/>
  <c r="H68" i="3"/>
  <c r="F227"/>
  <c r="F235" i="2"/>
  <c r="J79"/>
  <c r="L94" i="4"/>
  <c r="O94" s="1"/>
  <c r="J94"/>
  <c r="L70" i="5"/>
  <c r="J70"/>
  <c r="J111" i="10"/>
  <c r="H112" s="1"/>
  <c r="J111" i="9"/>
  <c r="H112" s="1"/>
  <c r="G109" i="8"/>
  <c r="G112" i="7"/>
  <c r="I112" s="1"/>
  <c r="J112" s="1"/>
  <c r="H113" s="1"/>
  <c r="F225" i="11" l="1"/>
  <c r="F232" i="10"/>
  <c r="F227" i="9"/>
  <c r="F247" i="8"/>
  <c r="F250" i="7"/>
  <c r="O70" i="5"/>
  <c r="F248"/>
  <c r="F272" i="6" s="1"/>
  <c r="F268" i="4"/>
  <c r="F228" i="3"/>
  <c r="F229" s="1"/>
  <c r="F230" s="1"/>
  <c r="F231" s="1"/>
  <c r="F232" s="1"/>
  <c r="F233" s="1"/>
  <c r="F234" s="1"/>
  <c r="G68"/>
  <c r="H80" i="2"/>
  <c r="F236"/>
  <c r="H95" i="4"/>
  <c r="G95" s="1"/>
  <c r="H71" i="5"/>
  <c r="J110" i="11"/>
  <c r="G112" i="10"/>
  <c r="I112" s="1"/>
  <c r="J112" s="1"/>
  <c r="H113" s="1"/>
  <c r="G112" i="9"/>
  <c r="I112" s="1"/>
  <c r="J112" s="1"/>
  <c r="H113" s="1"/>
  <c r="I109" i="8"/>
  <c r="G113" i="7"/>
  <c r="I113" s="1"/>
  <c r="J113" s="1"/>
  <c r="H114" s="1"/>
  <c r="F226" i="11" l="1"/>
  <c r="F233" i="10"/>
  <c r="F228" i="9"/>
  <c r="F248" i="8"/>
  <c r="F251" i="7"/>
  <c r="F249" i="5"/>
  <c r="F273" i="6" s="1"/>
  <c r="F269" i="4"/>
  <c r="I68" i="3"/>
  <c r="F235"/>
  <c r="F237" i="2"/>
  <c r="G80"/>
  <c r="I95" i="4"/>
  <c r="G71" i="5"/>
  <c r="H111" i="11"/>
  <c r="G113" i="10"/>
  <c r="I113" s="1"/>
  <c r="J113" s="1"/>
  <c r="H114" s="1"/>
  <c r="G113" i="9"/>
  <c r="I113" s="1"/>
  <c r="J113" s="1"/>
  <c r="H114" s="1"/>
  <c r="J109" i="8"/>
  <c r="H110" s="1"/>
  <c r="G114" i="7"/>
  <c r="I114" s="1"/>
  <c r="J114" s="1"/>
  <c r="H115" s="1"/>
  <c r="F227" i="11" l="1"/>
  <c r="F234" i="10"/>
  <c r="F229" i="9"/>
  <c r="F249" i="8"/>
  <c r="F252" i="7"/>
  <c r="F250" i="5"/>
  <c r="F274" i="6" s="1"/>
  <c r="F270" i="4"/>
  <c r="F236" i="3"/>
  <c r="J68"/>
  <c r="I80" i="2"/>
  <c r="F238"/>
  <c r="J95" i="4"/>
  <c r="I71" i="5"/>
  <c r="G111" i="11"/>
  <c r="I111" s="1"/>
  <c r="G114" i="10"/>
  <c r="I114" s="1"/>
  <c r="J114" s="1"/>
  <c r="H115" s="1"/>
  <c r="G114" i="9"/>
  <c r="I114" s="1"/>
  <c r="J114" s="1"/>
  <c r="H115" s="1"/>
  <c r="G110" i="8"/>
  <c r="G115" i="7"/>
  <c r="I115" s="1"/>
  <c r="J115" s="1"/>
  <c r="H116" s="1"/>
  <c r="F228" i="11" l="1"/>
  <c r="F235" i="10"/>
  <c r="F230" i="9"/>
  <c r="F250" i="8"/>
  <c r="F253" i="7"/>
  <c r="F251" i="5"/>
  <c r="F275" i="6" s="1"/>
  <c r="F271" i="4"/>
  <c r="H69" i="3"/>
  <c r="F237"/>
  <c r="F239" i="2"/>
  <c r="J80"/>
  <c r="H96" i="4"/>
  <c r="G96" s="1"/>
  <c r="J71" i="5"/>
  <c r="J111" i="11"/>
  <c r="G115" i="10"/>
  <c r="I115" s="1"/>
  <c r="J115" s="1"/>
  <c r="H116" s="1"/>
  <c r="G115" i="9"/>
  <c r="I115" s="1"/>
  <c r="J115" s="1"/>
  <c r="H116" s="1"/>
  <c r="I110" i="8"/>
  <c r="G116" i="7"/>
  <c r="I116" s="1"/>
  <c r="J116" s="1"/>
  <c r="H117" s="1"/>
  <c r="F229" i="11" l="1"/>
  <c r="F236" i="10"/>
  <c r="F231" i="9"/>
  <c r="F251" i="8"/>
  <c r="F254" i="7"/>
  <c r="F252" i="5"/>
  <c r="F276" i="6" s="1"/>
  <c r="F272" i="4"/>
  <c r="F238" i="3"/>
  <c r="G69"/>
  <c r="H81" i="2"/>
  <c r="F240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I96" i="4"/>
  <c r="H72" i="5"/>
  <c r="H112" i="11"/>
  <c r="G116" i="10"/>
  <c r="I116" s="1"/>
  <c r="J116" s="1"/>
  <c r="H117" s="1"/>
  <c r="G116" i="9"/>
  <c r="I116" s="1"/>
  <c r="J116" s="1"/>
  <c r="H117" s="1"/>
  <c r="J110" i="8"/>
  <c r="H111" s="1"/>
  <c r="G117" i="7"/>
  <c r="I117" s="1"/>
  <c r="J117" s="1"/>
  <c r="H118" s="1"/>
  <c r="K118" s="1"/>
  <c r="F230" i="11" l="1"/>
  <c r="F237" i="10"/>
  <c r="F232" i="9"/>
  <c r="F252" i="8"/>
  <c r="F255" i="7"/>
  <c r="F253" i="5"/>
  <c r="F277" i="6" s="1"/>
  <c r="F273" i="4"/>
  <c r="F264" i="2"/>
  <c r="I69" i="3"/>
  <c r="F239"/>
  <c r="G81" i="2"/>
  <c r="J96" i="4"/>
  <c r="G72" i="5"/>
  <c r="G112" i="11"/>
  <c r="I112" s="1"/>
  <c r="N118" i="7"/>
  <c r="G117" i="10"/>
  <c r="I117" s="1"/>
  <c r="J117" s="1"/>
  <c r="H118" s="1"/>
  <c r="K118" s="1"/>
  <c r="G117" i="9"/>
  <c r="I117" s="1"/>
  <c r="J117" s="1"/>
  <c r="H118" s="1"/>
  <c r="K118" s="1"/>
  <c r="G111" i="8"/>
  <c r="G118" i="7"/>
  <c r="F231" i="11" l="1"/>
  <c r="F238" i="10"/>
  <c r="F233" i="9"/>
  <c r="F253" i="8"/>
  <c r="F256" i="7"/>
  <c r="F254" i="5"/>
  <c r="F278" i="6" s="1"/>
  <c r="F274" i="4"/>
  <c r="F265" i="2"/>
  <c r="F240" i="3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J69"/>
  <c r="I81" i="2"/>
  <c r="H97" i="4"/>
  <c r="G97" s="1"/>
  <c r="I72" i="5"/>
  <c r="J112" i="11"/>
  <c r="N118" i="10"/>
  <c r="N118" i="9"/>
  <c r="G118" i="10"/>
  <c r="G118" i="9"/>
  <c r="I111" i="8"/>
  <c r="I118" i="7"/>
  <c r="M118"/>
  <c r="P118" s="1"/>
  <c r="F232" i="11" l="1"/>
  <c r="F239" i="10"/>
  <c r="F234" i="9"/>
  <c r="F254" i="8"/>
  <c r="F257" i="7"/>
  <c r="F255" i="5"/>
  <c r="F279" i="6" s="1"/>
  <c r="F275" i="4"/>
  <c r="F266" i="2"/>
  <c r="H70" i="3"/>
  <c r="F259"/>
  <c r="J81" i="2"/>
  <c r="I97" i="4"/>
  <c r="J72" i="5"/>
  <c r="H113" i="11"/>
  <c r="I118" i="10"/>
  <c r="M118"/>
  <c r="P118" s="1"/>
  <c r="I118" i="9"/>
  <c r="M118"/>
  <c r="P118" s="1"/>
  <c r="J111" i="8"/>
  <c r="H112" s="1"/>
  <c r="L118" i="7"/>
  <c r="O118" s="1"/>
  <c r="J118"/>
  <c r="H119" s="1"/>
  <c r="F233" i="11" l="1"/>
  <c r="F240" i="10"/>
  <c r="F235" i="9"/>
  <c r="F255" i="8"/>
  <c r="F258" i="7"/>
  <c r="F256" i="5"/>
  <c r="F280" i="6" s="1"/>
  <c r="F276" i="4"/>
  <c r="F267" i="2"/>
  <c r="F260" i="3"/>
  <c r="K70"/>
  <c r="G70"/>
  <c r="H82" i="2"/>
  <c r="G82" s="1"/>
  <c r="J97" i="4"/>
  <c r="H73" i="5"/>
  <c r="G113" i="11"/>
  <c r="I113" s="1"/>
  <c r="L118" i="10"/>
  <c r="J118"/>
  <c r="H119" s="1"/>
  <c r="L118" i="9"/>
  <c r="O118" s="1"/>
  <c r="J118"/>
  <c r="H119" s="1"/>
  <c r="G112" i="8"/>
  <c r="I112" s="1"/>
  <c r="J112" s="1"/>
  <c r="H113" s="1"/>
  <c r="G119" i="7"/>
  <c r="F234" i="11" l="1"/>
  <c r="F241" i="10"/>
  <c r="O118"/>
  <c r="F236" i="9"/>
  <c r="K70" i="6"/>
  <c r="N70" s="1"/>
  <c r="F256" i="8"/>
  <c r="F259" i="7"/>
  <c r="F257" i="5"/>
  <c r="F281" i="6" s="1"/>
  <c r="F277" i="4"/>
  <c r="N70" i="3"/>
  <c r="F268" i="2"/>
  <c r="I70" i="3"/>
  <c r="M70" i="6"/>
  <c r="P70" s="1"/>
  <c r="M70" i="3"/>
  <c r="P70" s="1"/>
  <c r="F261"/>
  <c r="I82" i="2"/>
  <c r="M82"/>
  <c r="P82" s="1"/>
  <c r="K82"/>
  <c r="N82" s="1"/>
  <c r="H98" i="4"/>
  <c r="G98" s="1"/>
  <c r="G73" i="5"/>
  <c r="J113" i="11"/>
  <c r="G119" i="10"/>
  <c r="G119" i="9"/>
  <c r="G113" i="8"/>
  <c r="I113" s="1"/>
  <c r="J113" s="1"/>
  <c r="H114" s="1"/>
  <c r="I119" i="7"/>
  <c r="F235" i="11" l="1"/>
  <c r="F242" i="10"/>
  <c r="F237" i="9"/>
  <c r="F257" i="8"/>
  <c r="F260" i="7"/>
  <c r="F258" i="5"/>
  <c r="F282" i="6" s="1"/>
  <c r="F278" i="4"/>
  <c r="F269" i="2"/>
  <c r="F262" i="3"/>
  <c r="L70"/>
  <c r="J70"/>
  <c r="L82" i="2"/>
  <c r="O82" s="1"/>
  <c r="J82"/>
  <c r="I98" i="4"/>
  <c r="I73" i="5"/>
  <c r="H114" i="11"/>
  <c r="G114" s="1"/>
  <c r="I119" i="10"/>
  <c r="I119" i="9"/>
  <c r="G114" i="8"/>
  <c r="I114" s="1"/>
  <c r="J114" s="1"/>
  <c r="H115" s="1"/>
  <c r="J119" i="7"/>
  <c r="H120" s="1"/>
  <c r="F236" i="11" l="1"/>
  <c r="F243" i="10"/>
  <c r="F238" i="9"/>
  <c r="L70" i="6"/>
  <c r="O70" s="1"/>
  <c r="F258" i="8"/>
  <c r="F261" i="7"/>
  <c r="F259" i="5"/>
  <c r="F283" i="6" s="1"/>
  <c r="F279" i="4"/>
  <c r="F263" i="3"/>
  <c r="O70"/>
  <c r="F270" i="2"/>
  <c r="H71" i="3"/>
  <c r="H83" i="2"/>
  <c r="J98" i="4"/>
  <c r="J73" i="5"/>
  <c r="I114" i="11"/>
  <c r="J119" i="10"/>
  <c r="H120" s="1"/>
  <c r="J119" i="9"/>
  <c r="H120" s="1"/>
  <c r="G115" i="8"/>
  <c r="I115" s="1"/>
  <c r="J115" s="1"/>
  <c r="H116" s="1"/>
  <c r="G120" i="7"/>
  <c r="F237" i="11" l="1"/>
  <c r="F244" i="10"/>
  <c r="F239" i="9"/>
  <c r="F287" i="6" s="1"/>
  <c r="F259" i="8"/>
  <c r="F262" i="7"/>
  <c r="F260" i="5"/>
  <c r="F284" i="6" s="1"/>
  <c r="F280" i="4"/>
  <c r="F264" i="3"/>
  <c r="F271" i="2"/>
  <c r="G71" i="3"/>
  <c r="G83" i="2"/>
  <c r="H99" i="4"/>
  <c r="G99" s="1"/>
  <c r="H74" i="5"/>
  <c r="J114" i="11"/>
  <c r="G120" i="10"/>
  <c r="G120" i="9"/>
  <c r="G116" i="8"/>
  <c r="I116" s="1"/>
  <c r="J116" s="1"/>
  <c r="H117" s="1"/>
  <c r="I120" i="7"/>
  <c r="F238" i="11" l="1"/>
  <c r="F245" i="10"/>
  <c r="F240" i="9"/>
  <c r="F288" i="6" s="1"/>
  <c r="F260" i="8"/>
  <c r="F263" i="7"/>
  <c r="F261" i="5"/>
  <c r="F285" i="6" s="1"/>
  <c r="F281" i="4"/>
  <c r="F265" i="3"/>
  <c r="F272" i="2"/>
  <c r="I71" i="3"/>
  <c r="I83" i="2"/>
  <c r="I99" i="4"/>
  <c r="G74" i="5"/>
  <c r="H115" i="11"/>
  <c r="I120" i="10"/>
  <c r="I120" i="9"/>
  <c r="G117" i="8"/>
  <c r="I117" s="1"/>
  <c r="J117" s="1"/>
  <c r="H118" s="1"/>
  <c r="K118" s="1"/>
  <c r="J120" i="7"/>
  <c r="H121" s="1"/>
  <c r="F239" i="11" l="1"/>
  <c r="F246" i="10"/>
  <c r="F241" i="9"/>
  <c r="F289" i="6" s="1"/>
  <c r="F261" i="8"/>
  <c r="F264" i="7"/>
  <c r="F262" i="5"/>
  <c r="F286" i="6" s="1"/>
  <c r="F282" i="4"/>
  <c r="F266" i="3"/>
  <c r="F273" i="2"/>
  <c r="J71" i="3"/>
  <c r="J83" i="2"/>
  <c r="J99" i="4"/>
  <c r="I74" i="5"/>
  <c r="G115" i="11"/>
  <c r="I115" s="1"/>
  <c r="N118" i="8"/>
  <c r="J120" i="10"/>
  <c r="H121" s="1"/>
  <c r="J120" i="9"/>
  <c r="H121" s="1"/>
  <c r="G118" i="8"/>
  <c r="G121" i="7"/>
  <c r="F240" i="11" l="1"/>
  <c r="F247" i="10"/>
  <c r="F242" i="9"/>
  <c r="F290" i="6" s="1"/>
  <c r="F262" i="8"/>
  <c r="F265" i="7"/>
  <c r="F263" i="5"/>
  <c r="F283" i="4"/>
  <c r="F267" i="3"/>
  <c r="F274" i="2"/>
  <c r="H72" i="3"/>
  <c r="H84" i="2"/>
  <c r="H100" i="4"/>
  <c r="G100" s="1"/>
  <c r="I100" s="1"/>
  <c r="J74" i="5"/>
  <c r="J115" i="11"/>
  <c r="G121" i="10"/>
  <c r="G121" i="9"/>
  <c r="I118" i="8"/>
  <c r="M118"/>
  <c r="P118" s="1"/>
  <c r="I121" i="7"/>
  <c r="F241" i="11" l="1"/>
  <c r="F248" i="10"/>
  <c r="F243" i="9"/>
  <c r="F291" i="6" s="1"/>
  <c r="F263" i="8"/>
  <c r="F266" i="7"/>
  <c r="F264" i="5"/>
  <c r="F284" i="4"/>
  <c r="F268" i="3"/>
  <c r="F275" i="2"/>
  <c r="G72" i="3"/>
  <c r="G84" i="2"/>
  <c r="J100" i="4"/>
  <c r="H75" i="5"/>
  <c r="H116" i="11"/>
  <c r="I121" i="10"/>
  <c r="I121" i="9"/>
  <c r="L118" i="8"/>
  <c r="O118" s="1"/>
  <c r="J118"/>
  <c r="H119" s="1"/>
  <c r="J121" i="7"/>
  <c r="H122" s="1"/>
  <c r="F242" i="11" l="1"/>
  <c r="F249" i="10"/>
  <c r="F244" i="9"/>
  <c r="F292" i="6" s="1"/>
  <c r="F264" i="8"/>
  <c r="F267" i="7"/>
  <c r="F265" i="5"/>
  <c r="F285" i="4"/>
  <c r="F269" i="3"/>
  <c r="F276" i="2"/>
  <c r="I72" i="3"/>
  <c r="I84" i="2"/>
  <c r="H101" i="4"/>
  <c r="G101" s="1"/>
  <c r="I101" s="1"/>
  <c r="G75" i="5"/>
  <c r="G116" i="11"/>
  <c r="I116" s="1"/>
  <c r="J121" i="10"/>
  <c r="H122" s="1"/>
  <c r="J121" i="9"/>
  <c r="H122" s="1"/>
  <c r="G119" i="8"/>
  <c r="G122" i="7"/>
  <c r="F243" i="11" l="1"/>
  <c r="F250" i="10"/>
  <c r="F245" i="9"/>
  <c r="F293" i="6" s="1"/>
  <c r="F265" i="8"/>
  <c r="F268" i="7"/>
  <c r="F266" i="5"/>
  <c r="F286" i="4"/>
  <c r="F270" i="3"/>
  <c r="F277" i="2"/>
  <c r="J72" i="3"/>
  <c r="J84" i="2"/>
  <c r="J101" i="4"/>
  <c r="I75" i="5"/>
  <c r="J116" i="11"/>
  <c r="G122" i="10"/>
  <c r="G122" i="9"/>
  <c r="I119" i="8"/>
  <c r="I122" i="7"/>
  <c r="F244" i="11" l="1"/>
  <c r="F251" i="10"/>
  <c r="F246" i="9"/>
  <c r="F294" i="6" s="1"/>
  <c r="F266" i="8"/>
  <c r="F269" i="7"/>
  <c r="F267" i="5"/>
  <c r="F287" i="4"/>
  <c r="F271" i="3"/>
  <c r="F278" i="2"/>
  <c r="H73" i="3"/>
  <c r="H85" i="2"/>
  <c r="G85" s="1"/>
  <c r="H102" i="4"/>
  <c r="G102" s="1"/>
  <c r="I102" s="1"/>
  <c r="J75" i="5"/>
  <c r="H117" i="11"/>
  <c r="I122" i="10"/>
  <c r="I122" i="9"/>
  <c r="J119" i="8"/>
  <c r="H120" s="1"/>
  <c r="J122" i="7"/>
  <c r="H123" s="1"/>
  <c r="G117" i="11" l="1"/>
  <c r="I117" s="1"/>
  <c r="F245"/>
  <c r="F252" i="10"/>
  <c r="F247" i="9"/>
  <c r="F295" i="6" s="1"/>
  <c r="F267" i="8"/>
  <c r="F270" i="7"/>
  <c r="F268" i="5"/>
  <c r="F288" i="4"/>
  <c r="F272" i="3"/>
  <c r="F279" i="2"/>
  <c r="G73" i="3"/>
  <c r="I85" i="2"/>
  <c r="J102" i="4"/>
  <c r="H76" i="5"/>
  <c r="J122" i="10"/>
  <c r="H123" s="1"/>
  <c r="J122" i="9"/>
  <c r="H123" s="1"/>
  <c r="G120" i="8"/>
  <c r="G123" i="7"/>
  <c r="F246" i="11" l="1"/>
  <c r="F253" i="10"/>
  <c r="F248" i="9"/>
  <c r="F296" i="6" s="1"/>
  <c r="F268" i="8"/>
  <c r="F271" i="7"/>
  <c r="F269" i="5"/>
  <c r="F289" i="4"/>
  <c r="F273" i="3"/>
  <c r="F280" i="2"/>
  <c r="I73" i="3"/>
  <c r="J85" i="2"/>
  <c r="H103" i="4"/>
  <c r="G103" s="1"/>
  <c r="I103" s="1"/>
  <c r="G76" i="5"/>
  <c r="J117" i="11"/>
  <c r="G123" i="10"/>
  <c r="G123" i="9"/>
  <c r="I120" i="8"/>
  <c r="I123" i="7"/>
  <c r="F247" i="11" l="1"/>
  <c r="F254" i="10"/>
  <c r="F249" i="9"/>
  <c r="F297" i="6" s="1"/>
  <c r="F269" i="8"/>
  <c r="F272" i="7"/>
  <c r="F270" i="5"/>
  <c r="F290" i="4"/>
  <c r="F274" i="3"/>
  <c r="F281" i="2"/>
  <c r="J73" i="3"/>
  <c r="H86" i="2"/>
  <c r="J103" i="4"/>
  <c r="I76" i="5"/>
  <c r="H118" i="11"/>
  <c r="I123" i="10"/>
  <c r="I123" i="9"/>
  <c r="J120" i="8"/>
  <c r="H121" s="1"/>
  <c r="J123" i="7"/>
  <c r="H124" s="1"/>
  <c r="G118" i="11" l="1"/>
  <c r="M118" s="1"/>
  <c r="P118" s="1"/>
  <c r="F248"/>
  <c r="F255" i="10"/>
  <c r="F250" i="9"/>
  <c r="F298" i="6" s="1"/>
  <c r="F270" i="8"/>
  <c r="F273" i="7"/>
  <c r="F271" i="5"/>
  <c r="F291" i="4"/>
  <c r="F275" i="3"/>
  <c r="F282" i="2"/>
  <c r="H74" i="3"/>
  <c r="G86" i="2"/>
  <c r="H104" i="4"/>
  <c r="G104" s="1"/>
  <c r="I104" s="1"/>
  <c r="J76" i="5"/>
  <c r="I118" i="11"/>
  <c r="K118"/>
  <c r="N118" s="1"/>
  <c r="J123" i="10"/>
  <c r="H124" s="1"/>
  <c r="J123" i="9"/>
  <c r="H124" s="1"/>
  <c r="G121" i="8"/>
  <c r="G124" i="7"/>
  <c r="I124" s="1"/>
  <c r="J124" s="1"/>
  <c r="H125" s="1"/>
  <c r="F249" i="11" l="1"/>
  <c r="F256" i="10"/>
  <c r="F251" i="9"/>
  <c r="F299" i="6" s="1"/>
  <c r="F271" i="8"/>
  <c r="F274" i="7"/>
  <c r="F272" i="5"/>
  <c r="F292" i="4"/>
  <c r="F276" i="3"/>
  <c r="F283" i="2"/>
  <c r="G74" i="3"/>
  <c r="I86" i="2"/>
  <c r="J104" i="4"/>
  <c r="H77" i="5"/>
  <c r="L118" i="11"/>
  <c r="O118" s="1"/>
  <c r="J118"/>
  <c r="G124" i="10"/>
  <c r="I124" s="1"/>
  <c r="G124" i="9"/>
  <c r="I124" s="1"/>
  <c r="I121" i="8"/>
  <c r="G125" i="7"/>
  <c r="I125" s="1"/>
  <c r="J125" s="1"/>
  <c r="H126" s="1"/>
  <c r="F250" i="11" l="1"/>
  <c r="F257" i="10"/>
  <c r="F252" i="9"/>
  <c r="F300" i="6" s="1"/>
  <c r="F272" i="8"/>
  <c r="F275" i="7"/>
  <c r="F273" i="5"/>
  <c r="F293" i="4"/>
  <c r="F277" i="3"/>
  <c r="F284" i="2"/>
  <c r="J124" i="9"/>
  <c r="H125" s="1"/>
  <c r="G125" s="1"/>
  <c r="I125" s="1"/>
  <c r="J125" s="1"/>
  <c r="H126" s="1"/>
  <c r="I74" i="3"/>
  <c r="J124" i="10"/>
  <c r="H125" s="1"/>
  <c r="G125" s="1"/>
  <c r="I125" s="1"/>
  <c r="J125" s="1"/>
  <c r="H126" s="1"/>
  <c r="J86" i="2"/>
  <c r="H105" i="4"/>
  <c r="G105" s="1"/>
  <c r="I105" s="1"/>
  <c r="G77" i="5"/>
  <c r="I77" s="1"/>
  <c r="H119" i="11"/>
  <c r="J121" i="8"/>
  <c r="H122" s="1"/>
  <c r="G126" i="7"/>
  <c r="I126" s="1"/>
  <c r="J126" s="1"/>
  <c r="H127" s="1"/>
  <c r="F251" i="11" l="1"/>
  <c r="F311" i="6" s="1"/>
  <c r="F258" i="10"/>
  <c r="F253" i="9"/>
  <c r="F301" i="6" s="1"/>
  <c r="F273" i="8"/>
  <c r="F276" i="7"/>
  <c r="F274" i="5"/>
  <c r="F294" i="4"/>
  <c r="F278" i="3"/>
  <c r="F285" i="2"/>
  <c r="J74" i="3"/>
  <c r="H87" i="2"/>
  <c r="J105" i="4"/>
  <c r="J77" i="5"/>
  <c r="G119" i="11"/>
  <c r="G126" i="10"/>
  <c r="I126" s="1"/>
  <c r="J126" s="1"/>
  <c r="H127" s="1"/>
  <c r="G126" i="9"/>
  <c r="I126" s="1"/>
  <c r="J126" s="1"/>
  <c r="H127" s="1"/>
  <c r="G122" i="8"/>
  <c r="G127" i="7"/>
  <c r="I127" s="1"/>
  <c r="J127" s="1"/>
  <c r="H128" s="1"/>
  <c r="F252" i="11" l="1"/>
  <c r="F312" i="6" s="1"/>
  <c r="F259" i="10"/>
  <c r="F254" i="9"/>
  <c r="F302" i="6" s="1"/>
  <c r="F274" i="8"/>
  <c r="F277" i="7"/>
  <c r="F275" i="5"/>
  <c r="F295" i="4"/>
  <c r="F279" i="3"/>
  <c r="F286" i="2"/>
  <c r="H75" i="3"/>
  <c r="G87" i="2"/>
  <c r="H106" i="4"/>
  <c r="K106" s="1"/>
  <c r="N106" s="1"/>
  <c r="H78" i="5"/>
  <c r="I119" i="11"/>
  <c r="J119" s="1"/>
  <c r="G127" i="10"/>
  <c r="I127" s="1"/>
  <c r="J127" s="1"/>
  <c r="H128" s="1"/>
  <c r="G127" i="9"/>
  <c r="I127" s="1"/>
  <c r="J127" s="1"/>
  <c r="H128" s="1"/>
  <c r="I122" i="8"/>
  <c r="G128" i="7"/>
  <c r="I128" s="1"/>
  <c r="J128" s="1"/>
  <c r="H129" s="1"/>
  <c r="F253" i="11" l="1"/>
  <c r="F313" i="6" s="1"/>
  <c r="F260" i="10"/>
  <c r="F255" i="9"/>
  <c r="F303" i="6" s="1"/>
  <c r="F275" i="8"/>
  <c r="F278" i="7"/>
  <c r="F276" i="5"/>
  <c r="F296" i="4"/>
  <c r="F280" i="3"/>
  <c r="F287" i="2"/>
  <c r="G75" i="3"/>
  <c r="I87" i="2"/>
  <c r="G106" i="4"/>
  <c r="G78" i="5"/>
  <c r="H120" i="11"/>
  <c r="G128" i="10"/>
  <c r="I128" s="1"/>
  <c r="G128" i="9"/>
  <c r="I128" s="1"/>
  <c r="J122" i="8"/>
  <c r="H123" s="1"/>
  <c r="G129" i="7"/>
  <c r="I129" s="1"/>
  <c r="J129" s="1"/>
  <c r="H130" s="1"/>
  <c r="K130" s="1"/>
  <c r="J128" i="9" l="1"/>
  <c r="H129" s="1"/>
  <c r="J128" i="10"/>
  <c r="H129" s="1"/>
  <c r="F254" i="11"/>
  <c r="F314" i="6" s="1"/>
  <c r="F261" i="10"/>
  <c r="F256" i="9"/>
  <c r="F304" i="6" s="1"/>
  <c r="F276" i="8"/>
  <c r="F279" i="7"/>
  <c r="F277" i="5"/>
  <c r="F297" i="4"/>
  <c r="F281" i="3"/>
  <c r="F288" i="2"/>
  <c r="I75" i="3"/>
  <c r="J87" i="2"/>
  <c r="I106" i="4"/>
  <c r="M106"/>
  <c r="P106" s="1"/>
  <c r="I78" i="5"/>
  <c r="G120" i="11"/>
  <c r="N130" i="7"/>
  <c r="G129" i="10"/>
  <c r="I129" s="1"/>
  <c r="J129" s="1"/>
  <c r="H130" s="1"/>
  <c r="K130" s="1"/>
  <c r="G129" i="9"/>
  <c r="I129" s="1"/>
  <c r="J129" s="1"/>
  <c r="H130" s="1"/>
  <c r="K130" s="1"/>
  <c r="G123" i="8"/>
  <c r="G130" i="7"/>
  <c r="F255" i="11" l="1"/>
  <c r="F315" i="6" s="1"/>
  <c r="F262" i="10"/>
  <c r="F257" i="9"/>
  <c r="F305" i="6" s="1"/>
  <c r="F277" i="8"/>
  <c r="F280" i="7"/>
  <c r="F278" i="5"/>
  <c r="F298" i="4"/>
  <c r="F282" i="3"/>
  <c r="F289" i="2"/>
  <c r="J75" i="3"/>
  <c r="H88" i="2"/>
  <c r="L106" i="4"/>
  <c r="O106" s="1"/>
  <c r="J106"/>
  <c r="J78" i="5"/>
  <c r="I120" i="11"/>
  <c r="J120" s="1"/>
  <c r="N130" i="10"/>
  <c r="N130" i="9"/>
  <c r="G130" i="10"/>
  <c r="G130" i="9"/>
  <c r="I123" i="8"/>
  <c r="I130" i="7"/>
  <c r="M130"/>
  <c r="P130" s="1"/>
  <c r="F256" i="11" l="1"/>
  <c r="F316" i="6" s="1"/>
  <c r="F263" i="10"/>
  <c r="F258" i="9"/>
  <c r="F306" i="6" s="1"/>
  <c r="F278" i="8"/>
  <c r="F281" i="7"/>
  <c r="F279" i="5"/>
  <c r="F299" i="4"/>
  <c r="F283" i="3"/>
  <c r="F290" i="2"/>
  <c r="H76" i="3"/>
  <c r="G88" i="2"/>
  <c r="H107" i="4"/>
  <c r="G107" s="1"/>
  <c r="H79" i="5"/>
  <c r="H121" i="11"/>
  <c r="I130" i="10"/>
  <c r="M130"/>
  <c r="P130" s="1"/>
  <c r="I130" i="9"/>
  <c r="M130"/>
  <c r="P130" s="1"/>
  <c r="J123" i="8"/>
  <c r="H124" s="1"/>
  <c r="L130" i="7"/>
  <c r="O130" s="1"/>
  <c r="J130"/>
  <c r="H131" s="1"/>
  <c r="F257" i="11" l="1"/>
  <c r="F317" i="6" s="1"/>
  <c r="F264" i="10"/>
  <c r="F259" i="9"/>
  <c r="F307" i="6" s="1"/>
  <c r="F279" i="8"/>
  <c r="F282" i="7"/>
  <c r="F280" i="5"/>
  <c r="F300" i="4"/>
  <c r="F284" i="3"/>
  <c r="F291" i="2"/>
  <c r="G76" i="3"/>
  <c r="I88" i="2"/>
  <c r="I107" i="4"/>
  <c r="G79" i="5"/>
  <c r="G121" i="11"/>
  <c r="L130" i="10"/>
  <c r="J130"/>
  <c r="H131" s="1"/>
  <c r="L130" i="9"/>
  <c r="O130" s="1"/>
  <c r="J130"/>
  <c r="H131" s="1"/>
  <c r="G124" i="8"/>
  <c r="I124" s="1"/>
  <c r="J124" s="1"/>
  <c r="H125" s="1"/>
  <c r="G131" i="7"/>
  <c r="F258" i="11" l="1"/>
  <c r="F318" i="6" s="1"/>
  <c r="F265" i="10"/>
  <c r="O130"/>
  <c r="F260" i="9"/>
  <c r="F308" i="6" s="1"/>
  <c r="F280" i="8"/>
  <c r="F283" i="7"/>
  <c r="F281" i="5"/>
  <c r="F301" i="4"/>
  <c r="F285" i="3"/>
  <c r="F292" i="2"/>
  <c r="I76" i="3"/>
  <c r="J88" i="2"/>
  <c r="J107" i="4"/>
  <c r="I79" i="5"/>
  <c r="I121" i="11"/>
  <c r="J121" s="1"/>
  <c r="G131" i="10"/>
  <c r="G131" i="9"/>
  <c r="G125" i="8"/>
  <c r="I125" s="1"/>
  <c r="J125" s="1"/>
  <c r="H126" s="1"/>
  <c r="I131" i="7"/>
  <c r="F259" i="11" l="1"/>
  <c r="F319" i="6" s="1"/>
  <c r="F266" i="10"/>
  <c r="F261" i="9"/>
  <c r="F309" i="6" s="1"/>
  <c r="F281" i="8"/>
  <c r="F284" i="7"/>
  <c r="F282" i="5"/>
  <c r="F302" i="4"/>
  <c r="F286" i="3"/>
  <c r="F293" i="2"/>
  <c r="J76" i="3"/>
  <c r="H89" i="2"/>
  <c r="H108" i="4"/>
  <c r="G108" s="1"/>
  <c r="J79" i="5"/>
  <c r="H122" i="11"/>
  <c r="I131" i="10"/>
  <c r="I131" i="9"/>
  <c r="G126" i="8"/>
  <c r="I126" s="1"/>
  <c r="J126" s="1"/>
  <c r="H127" s="1"/>
  <c r="J131" i="7"/>
  <c r="H132" s="1"/>
  <c r="F260" i="11" l="1"/>
  <c r="F320" i="6" s="1"/>
  <c r="F267" i="10"/>
  <c r="F262" i="9"/>
  <c r="F310" i="6" s="1"/>
  <c r="F282" i="8"/>
  <c r="F285" i="7"/>
  <c r="F283" i="5"/>
  <c r="F303" i="4"/>
  <c r="F287" i="3"/>
  <c r="F294" i="2"/>
  <c r="H77" i="3"/>
  <c r="G89" i="2"/>
  <c r="I108" i="4"/>
  <c r="H80" i="5"/>
  <c r="G122" i="11"/>
  <c r="I122" s="1"/>
  <c r="J131" i="10"/>
  <c r="H132" s="1"/>
  <c r="J131" i="9"/>
  <c r="H132" s="1"/>
  <c r="G127" i="8"/>
  <c r="I127" s="1"/>
  <c r="J127" s="1"/>
  <c r="H128" s="1"/>
  <c r="G132" i="7"/>
  <c r="F261" i="11" l="1"/>
  <c r="F321" i="6" s="1"/>
  <c r="F268" i="10"/>
  <c r="F263" i="9"/>
  <c r="F283" i="8"/>
  <c r="F286" i="7"/>
  <c r="F284" i="5"/>
  <c r="F304" i="4"/>
  <c r="F288" i="3"/>
  <c r="F295" i="2"/>
  <c r="G77" i="3"/>
  <c r="I89" i="2"/>
  <c r="J108" i="4"/>
  <c r="G80" i="5"/>
  <c r="J122" i="11"/>
  <c r="G132" i="10"/>
  <c r="G132" i="9"/>
  <c r="G128" i="8"/>
  <c r="I128" s="1"/>
  <c r="J128" s="1"/>
  <c r="H129" s="1"/>
  <c r="I132" i="7"/>
  <c r="F262" i="11" l="1"/>
  <c r="F322" i="6" s="1"/>
  <c r="F269" i="10"/>
  <c r="F264" i="9"/>
  <c r="F284" i="8"/>
  <c r="F287" i="7"/>
  <c r="F285" i="5"/>
  <c r="F305" i="4"/>
  <c r="F289" i="3"/>
  <c r="F296" i="2"/>
  <c r="I77" i="3"/>
  <c r="J89" i="2"/>
  <c r="H109" i="4"/>
  <c r="G109" s="1"/>
  <c r="I80" i="5"/>
  <c r="H123" i="11"/>
  <c r="I132" i="10"/>
  <c r="I132" i="9"/>
  <c r="G129" i="8"/>
  <c r="I129" s="1"/>
  <c r="J129" s="1"/>
  <c r="H130" s="1"/>
  <c r="K130" s="1"/>
  <c r="J132" i="7"/>
  <c r="H133" s="1"/>
  <c r="F263" i="11" l="1"/>
  <c r="F270" i="10"/>
  <c r="F265" i="9"/>
  <c r="F285" i="8"/>
  <c r="F288" i="7"/>
  <c r="F286" i="5"/>
  <c r="F306" i="4"/>
  <c r="F290" i="3"/>
  <c r="F297" i="2"/>
  <c r="J77" i="3"/>
  <c r="H90" i="2"/>
  <c r="I109" i="4"/>
  <c r="J80" i="5"/>
  <c r="G123" i="11"/>
  <c r="I123" s="1"/>
  <c r="N130" i="8"/>
  <c r="J132" i="10"/>
  <c r="H133" s="1"/>
  <c r="S140" s="1"/>
  <c r="J132" i="9"/>
  <c r="H133" s="1"/>
  <c r="S140" s="1"/>
  <c r="G130" i="8"/>
  <c r="G133" i="7"/>
  <c r="F264" i="11" l="1"/>
  <c r="F271" i="10"/>
  <c r="F266" i="9"/>
  <c r="F286" i="8"/>
  <c r="F289" i="7"/>
  <c r="F287" i="5"/>
  <c r="F307" i="4"/>
  <c r="F291" i="3"/>
  <c r="F298" i="2"/>
  <c r="H78" i="3"/>
  <c r="G90" i="2"/>
  <c r="J109" i="4"/>
  <c r="H81" i="5"/>
  <c r="J123" i="11"/>
  <c r="G133" i="10"/>
  <c r="G133" i="9"/>
  <c r="I130" i="8"/>
  <c r="M130"/>
  <c r="P130" s="1"/>
  <c r="I133" i="7"/>
  <c r="F265" i="11" l="1"/>
  <c r="F272" i="10"/>
  <c r="F267" i="9"/>
  <c r="F287" i="8"/>
  <c r="F290" i="7"/>
  <c r="F288" i="5"/>
  <c r="F308" i="4"/>
  <c r="F292" i="3"/>
  <c r="F299" i="2"/>
  <c r="G78" i="3"/>
  <c r="I90" i="2"/>
  <c r="H110" i="4"/>
  <c r="G110" s="1"/>
  <c r="G81" i="5"/>
  <c r="H124" i="11"/>
  <c r="I133" i="10"/>
  <c r="S139" s="1"/>
  <c r="I133" i="9"/>
  <c r="S139" s="1"/>
  <c r="L130" i="8"/>
  <c r="O130" s="1"/>
  <c r="J130"/>
  <c r="H131" s="1"/>
  <c r="J133" i="7"/>
  <c r="H134" s="1"/>
  <c r="F266" i="11" l="1"/>
  <c r="F273" i="10"/>
  <c r="F268" i="9"/>
  <c r="F288" i="8"/>
  <c r="F291" i="7"/>
  <c r="F289" i="5"/>
  <c r="F309" i="4"/>
  <c r="F293" i="3"/>
  <c r="F300" i="2"/>
  <c r="I78" i="3"/>
  <c r="J90" i="2"/>
  <c r="I110" i="4"/>
  <c r="I81" i="5"/>
  <c r="G124" i="11"/>
  <c r="I124" s="1"/>
  <c r="J133" i="10"/>
  <c r="H134" s="1"/>
  <c r="J133" i="9"/>
  <c r="H134" s="1"/>
  <c r="G131" i="8"/>
  <c r="G134" i="7"/>
  <c r="X134" i="10" l="1"/>
  <c r="X134" i="9"/>
  <c r="F267" i="11"/>
  <c r="F274" i="10"/>
  <c r="F269" i="9"/>
  <c r="F289" i="8"/>
  <c r="F292" i="7"/>
  <c r="F290" i="5"/>
  <c r="F310" i="4"/>
  <c r="F294" i="3"/>
  <c r="F301" i="2"/>
  <c r="J78" i="3"/>
  <c r="H91" i="2"/>
  <c r="J110" i="4"/>
  <c r="J81" i="5"/>
  <c r="J124" i="11"/>
  <c r="G134" i="10"/>
  <c r="G134" i="9"/>
  <c r="I131" i="8"/>
  <c r="I134" i="7"/>
  <c r="F268" i="11" l="1"/>
  <c r="F275" i="10"/>
  <c r="F270" i="9"/>
  <c r="F290" i="8"/>
  <c r="F293" i="7"/>
  <c r="F291" i="5"/>
  <c r="F311" i="4"/>
  <c r="F295" i="3"/>
  <c r="F302" i="2"/>
  <c r="H79" i="3"/>
  <c r="G91" i="2"/>
  <c r="H111" i="4"/>
  <c r="G111" s="1"/>
  <c r="H82" i="5"/>
  <c r="H125" i="11"/>
  <c r="I134" i="10"/>
  <c r="I134" i="9"/>
  <c r="J131" i="8"/>
  <c r="H132" s="1"/>
  <c r="J134" i="7"/>
  <c r="H135" s="1"/>
  <c r="F269" i="11" l="1"/>
  <c r="F276" i="10"/>
  <c r="F271" i="9"/>
  <c r="F291" i="8"/>
  <c r="F294" i="7"/>
  <c r="F292" i="5"/>
  <c r="F312" i="4"/>
  <c r="F296" i="3"/>
  <c r="F303" i="2"/>
  <c r="G79" i="3"/>
  <c r="I91" i="2"/>
  <c r="I111" i="4"/>
  <c r="K82" i="5"/>
  <c r="N82" s="1"/>
  <c r="G82"/>
  <c r="G125" i="11"/>
  <c r="J134" i="10"/>
  <c r="H135" s="1"/>
  <c r="J134" i="9"/>
  <c r="H135" s="1"/>
  <c r="G132" i="8"/>
  <c r="G135" i="7"/>
  <c r="X135" i="10" l="1"/>
  <c r="X135" i="9"/>
  <c r="F270" i="11"/>
  <c r="F277" i="10"/>
  <c r="F272" i="9"/>
  <c r="F292" i="8"/>
  <c r="F295" i="7"/>
  <c r="F293" i="5"/>
  <c r="F313" i="4"/>
  <c r="F297" i="3"/>
  <c r="F304" i="2"/>
  <c r="I79" i="3"/>
  <c r="J91" i="2"/>
  <c r="J111" i="4"/>
  <c r="I82" i="5"/>
  <c r="M82"/>
  <c r="P82" s="1"/>
  <c r="I125" i="11"/>
  <c r="G135" i="10"/>
  <c r="G135" i="9"/>
  <c r="I132" i="8"/>
  <c r="I135" i="7"/>
  <c r="F271" i="11" l="1"/>
  <c r="F278" i="10"/>
  <c r="F273" i="9"/>
  <c r="F293" i="8"/>
  <c r="F296" i="7"/>
  <c r="F294" i="5"/>
  <c r="F314" i="4"/>
  <c r="F298" i="3"/>
  <c r="F305" i="2"/>
  <c r="J79" i="3"/>
  <c r="H92" i="2"/>
  <c r="H112" i="4"/>
  <c r="G112" s="1"/>
  <c r="I112" s="1"/>
  <c r="L82" i="5"/>
  <c r="O82" s="1"/>
  <c r="J82"/>
  <c r="J125" i="11"/>
  <c r="I135" i="10"/>
  <c r="I135" i="9"/>
  <c r="J132" i="8"/>
  <c r="H133" s="1"/>
  <c r="J135" i="7"/>
  <c r="H136" s="1"/>
  <c r="F272" i="11" l="1"/>
  <c r="F279" i="10"/>
  <c r="F274" i="9"/>
  <c r="F294" i="8"/>
  <c r="F297" i="7"/>
  <c r="F295" i="5"/>
  <c r="F315" i="4"/>
  <c r="F299" i="3"/>
  <c r="F306" i="2"/>
  <c r="H80" i="3"/>
  <c r="G92" i="2"/>
  <c r="J112" i="4"/>
  <c r="H83" i="5"/>
  <c r="H126" i="11"/>
  <c r="J135" i="10"/>
  <c r="H136" s="1"/>
  <c r="J135" i="9"/>
  <c r="H136" s="1"/>
  <c r="G133" i="8"/>
  <c r="G136" i="7"/>
  <c r="I136" s="1"/>
  <c r="X136" i="10" l="1"/>
  <c r="X136" i="9"/>
  <c r="F273" i="11"/>
  <c r="F280" i="10"/>
  <c r="F275" i="9"/>
  <c r="F295" i="8"/>
  <c r="F298" i="7"/>
  <c r="F296" i="5"/>
  <c r="F316" i="4"/>
  <c r="F300" i="3"/>
  <c r="F307" i="2"/>
  <c r="J136" i="7"/>
  <c r="H137" s="1"/>
  <c r="G80" i="3"/>
  <c r="I92" i="2"/>
  <c r="H113" i="4"/>
  <c r="G113" s="1"/>
  <c r="I113" s="1"/>
  <c r="G83" i="5"/>
  <c r="G126" i="11"/>
  <c r="G136" i="10"/>
  <c r="I136" s="1"/>
  <c r="J136" s="1"/>
  <c r="H137" s="1"/>
  <c r="G136" i="9"/>
  <c r="I136" s="1"/>
  <c r="I133" i="8"/>
  <c r="X137" i="10" l="1"/>
  <c r="J136" i="9"/>
  <c r="H137" s="1"/>
  <c r="F274" i="11"/>
  <c r="F281" i="10"/>
  <c r="F276" i="9"/>
  <c r="F296" i="8"/>
  <c r="F299" i="7"/>
  <c r="F297" i="5"/>
  <c r="F317" i="4"/>
  <c r="F301" i="3"/>
  <c r="F308" i="2"/>
  <c r="G137" i="7"/>
  <c r="I137" s="1"/>
  <c r="I80" i="3"/>
  <c r="J92" i="2"/>
  <c r="J113" i="4"/>
  <c r="I83" i="5"/>
  <c r="I126" i="11"/>
  <c r="G137" i="10"/>
  <c r="I137" s="1"/>
  <c r="J133" i="8"/>
  <c r="H134" s="1"/>
  <c r="X137" i="9" l="1"/>
  <c r="J137" i="7"/>
  <c r="H138" s="1"/>
  <c r="J137" i="10"/>
  <c r="H138" s="1"/>
  <c r="X138" s="1"/>
  <c r="G137" i="9"/>
  <c r="I137" s="1"/>
  <c r="F275" i="11"/>
  <c r="F282" i="10"/>
  <c r="F277" i="9"/>
  <c r="F297" i="8"/>
  <c r="F300" i="7"/>
  <c r="F298" i="5"/>
  <c r="F318" i="4"/>
  <c r="F302" i="3"/>
  <c r="F309" i="2"/>
  <c r="J80" i="3"/>
  <c r="H93" i="2"/>
  <c r="H114" i="4"/>
  <c r="G114" s="1"/>
  <c r="I114" s="1"/>
  <c r="J83" i="5"/>
  <c r="J126" i="11"/>
  <c r="G134" i="8"/>
  <c r="G138" i="7" l="1"/>
  <c r="I138" s="1"/>
  <c r="G138" i="10"/>
  <c r="I138" s="1"/>
  <c r="J138" s="1"/>
  <c r="H139" s="1"/>
  <c r="X139" s="1"/>
  <c r="J138" i="7"/>
  <c r="H139" s="1"/>
  <c r="S146" s="1"/>
  <c r="J137" i="9"/>
  <c r="F276" i="11"/>
  <c r="F283" i="10"/>
  <c r="F278" i="9"/>
  <c r="F298" i="8"/>
  <c r="F301" i="7"/>
  <c r="F299" i="5"/>
  <c r="F323" i="6" s="1"/>
  <c r="F319" i="4"/>
  <c r="F303" i="3"/>
  <c r="F310" i="2"/>
  <c r="H81" i="3"/>
  <c r="G93" i="2"/>
  <c r="J114" i="4"/>
  <c r="H84" i="5"/>
  <c r="H127" i="11"/>
  <c r="I134" i="8"/>
  <c r="S145" i="7" l="1"/>
  <c r="G139"/>
  <c r="I139" s="1"/>
  <c r="J139" s="1"/>
  <c r="H140" s="1"/>
  <c r="G139" i="10"/>
  <c r="I139" s="1"/>
  <c r="H138" i="9"/>
  <c r="F277" i="11"/>
  <c r="F284" i="10"/>
  <c r="F279" i="9"/>
  <c r="F299" i="8"/>
  <c r="F302" i="7"/>
  <c r="F300" i="5"/>
  <c r="F324" i="6" s="1"/>
  <c r="F320" i="4"/>
  <c r="F304" i="3"/>
  <c r="F311" i="2"/>
  <c r="G81" i="3"/>
  <c r="I93" i="2"/>
  <c r="H115" i="4"/>
  <c r="G115" s="1"/>
  <c r="I115" s="1"/>
  <c r="G84" i="5"/>
  <c r="G127" i="11"/>
  <c r="J134" i="8"/>
  <c r="H135" s="1"/>
  <c r="X138" i="9" l="1"/>
  <c r="X140" i="7"/>
  <c r="G140"/>
  <c r="I140" s="1"/>
  <c r="J139" i="10"/>
  <c r="G138" i="9"/>
  <c r="I138" s="1"/>
  <c r="F278" i="11"/>
  <c r="F285" i="10"/>
  <c r="F280" i="9"/>
  <c r="F300" i="8"/>
  <c r="F303" i="7"/>
  <c r="F301" i="5"/>
  <c r="F325" i="6" s="1"/>
  <c r="F321" i="4"/>
  <c r="F305" i="3"/>
  <c r="F312" i="2"/>
  <c r="I81" i="3"/>
  <c r="J93" i="2"/>
  <c r="J115" i="4"/>
  <c r="I84" i="5"/>
  <c r="I127" i="11"/>
  <c r="G135" i="8"/>
  <c r="J140" i="7" l="1"/>
  <c r="H140" i="10"/>
  <c r="J138" i="9"/>
  <c r="F279" i="11"/>
  <c r="F286" i="10"/>
  <c r="F281" i="9"/>
  <c r="F301" i="8"/>
  <c r="F304" i="7"/>
  <c r="F302" i="5"/>
  <c r="F326" i="6" s="1"/>
  <c r="F322" i="4"/>
  <c r="F306" i="3"/>
  <c r="F313" i="2"/>
  <c r="J81" i="3"/>
  <c r="H94" i="2"/>
  <c r="G94" s="1"/>
  <c r="H116" i="4"/>
  <c r="G116" s="1"/>
  <c r="I116" s="1"/>
  <c r="J84" i="5"/>
  <c r="J127" i="11"/>
  <c r="I135" i="8"/>
  <c r="X140" i="10" l="1"/>
  <c r="H141" i="7"/>
  <c r="G140" i="10"/>
  <c r="I140" s="1"/>
  <c r="H139" i="9"/>
  <c r="X139" s="1"/>
  <c r="F280" i="11"/>
  <c r="F287" i="10"/>
  <c r="F282" i="9"/>
  <c r="F302" i="8"/>
  <c r="F305" i="7"/>
  <c r="F303" i="5"/>
  <c r="F327" i="6" s="1"/>
  <c r="F323" i="4"/>
  <c r="F307" i="3"/>
  <c r="F314" i="2"/>
  <c r="H82" i="3"/>
  <c r="I94" i="2"/>
  <c r="M94"/>
  <c r="P94" s="1"/>
  <c r="K94"/>
  <c r="N94" s="1"/>
  <c r="J116" i="4"/>
  <c r="H85" i="5"/>
  <c r="H128" i="11"/>
  <c r="J135" i="8"/>
  <c r="H136" s="1"/>
  <c r="X141" i="7" l="1"/>
  <c r="G141"/>
  <c r="I141" s="1"/>
  <c r="G139" i="9"/>
  <c r="J140" i="10"/>
  <c r="I139" i="9"/>
  <c r="F281" i="11"/>
  <c r="F288" i="10"/>
  <c r="F283" i="9"/>
  <c r="F303" i="8"/>
  <c r="F306" i="7"/>
  <c r="F304" i="5"/>
  <c r="F328" i="6" s="1"/>
  <c r="F324" i="4"/>
  <c r="F308" i="3"/>
  <c r="F315" i="2"/>
  <c r="K82" i="3"/>
  <c r="N82" s="1"/>
  <c r="K82" i="6"/>
  <c r="N82" s="1"/>
  <c r="G82" i="3"/>
  <c r="L94" i="2"/>
  <c r="O94" s="1"/>
  <c r="J94"/>
  <c r="H117" i="4"/>
  <c r="G117" s="1"/>
  <c r="I117" s="1"/>
  <c r="G85" i="5"/>
  <c r="G128" i="11"/>
  <c r="G136" i="8"/>
  <c r="I136" s="1"/>
  <c r="J141" i="7" l="1"/>
  <c r="H141" i="10"/>
  <c r="J139" i="9"/>
  <c r="F282" i="11"/>
  <c r="F289" i="10"/>
  <c r="F284" i="9"/>
  <c r="F304" i="8"/>
  <c r="F307" i="7"/>
  <c r="F305" i="5"/>
  <c r="F329" i="6" s="1"/>
  <c r="F325" i="4"/>
  <c r="F309" i="3"/>
  <c r="F316" i="2"/>
  <c r="J136" i="8"/>
  <c r="H137" s="1"/>
  <c r="I82" i="3"/>
  <c r="M82" i="6"/>
  <c r="P82" s="1"/>
  <c r="M82" i="3"/>
  <c r="P82" s="1"/>
  <c r="H95" i="2"/>
  <c r="J117" i="4"/>
  <c r="I85" i="5"/>
  <c r="I128" i="11"/>
  <c r="X141" i="10" l="1"/>
  <c r="H142" i="7"/>
  <c r="G137" i="8"/>
  <c r="I137" s="1"/>
  <c r="G141" i="10"/>
  <c r="H140" i="9"/>
  <c r="F283" i="11"/>
  <c r="F290" i="10"/>
  <c r="F285" i="9"/>
  <c r="F305" i="8"/>
  <c r="F308" i="7"/>
  <c r="F306" i="5"/>
  <c r="F330" i="6" s="1"/>
  <c r="F326" i="4"/>
  <c r="F310" i="3"/>
  <c r="F317" i="2"/>
  <c r="L82" i="6"/>
  <c r="O82" s="1"/>
  <c r="L82" i="3"/>
  <c r="O82" s="1"/>
  <c r="J82"/>
  <c r="G95" i="2"/>
  <c r="H118" i="4"/>
  <c r="K118" s="1"/>
  <c r="N118" s="1"/>
  <c r="J85" i="5"/>
  <c r="J128" i="11"/>
  <c r="X140" i="9" l="1"/>
  <c r="X142" i="7"/>
  <c r="K142"/>
  <c r="N142" s="1"/>
  <c r="G142"/>
  <c r="J137" i="8"/>
  <c r="G140" i="9"/>
  <c r="I140" s="1"/>
  <c r="I141" i="10"/>
  <c r="F284" i="11"/>
  <c r="F291" i="10"/>
  <c r="F286" i="9"/>
  <c r="F306" i="8"/>
  <c r="F309" i="7"/>
  <c r="F307" i="5"/>
  <c r="F331" i="6" s="1"/>
  <c r="F327" i="4"/>
  <c r="F311" i="3"/>
  <c r="F318" i="2"/>
  <c r="H83" i="3"/>
  <c r="I95" i="2"/>
  <c r="G118" i="4"/>
  <c r="H86" i="5"/>
  <c r="H129" i="11"/>
  <c r="M142" i="7" l="1"/>
  <c r="P142" s="1"/>
  <c r="I142"/>
  <c r="H138" i="8"/>
  <c r="J141" i="10"/>
  <c r="J140" i="9"/>
  <c r="F285" i="11"/>
  <c r="F292" i="10"/>
  <c r="F287" i="9"/>
  <c r="F307" i="8"/>
  <c r="F310" i="7"/>
  <c r="F308" i="5"/>
  <c r="F332" i="6" s="1"/>
  <c r="F328" i="4"/>
  <c r="F312" i="3"/>
  <c r="F319" i="2"/>
  <c r="G83" i="3"/>
  <c r="J95" i="2"/>
  <c r="I118" i="4"/>
  <c r="M118"/>
  <c r="P118" s="1"/>
  <c r="G86" i="5"/>
  <c r="G129" i="11"/>
  <c r="L142" i="7" l="1"/>
  <c r="O142" s="1"/>
  <c r="J142"/>
  <c r="G138" i="8"/>
  <c r="I138" s="1"/>
  <c r="H142" i="10"/>
  <c r="H141" i="9"/>
  <c r="F286" i="11"/>
  <c r="F293" i="10"/>
  <c r="F288" i="9"/>
  <c r="F308" i="8"/>
  <c r="F311" i="7"/>
  <c r="F309" i="5"/>
  <c r="F333" i="6" s="1"/>
  <c r="F329" i="4"/>
  <c r="F313" i="3"/>
  <c r="F320" i="2"/>
  <c r="I83" i="3"/>
  <c r="H96" i="2"/>
  <c r="L118" i="4"/>
  <c r="O118" s="1"/>
  <c r="J118"/>
  <c r="I86" i="5"/>
  <c r="I129" i="11"/>
  <c r="X142" i="10" l="1"/>
  <c r="X141" i="9"/>
  <c r="H143" i="7"/>
  <c r="J138" i="8"/>
  <c r="G141" i="9"/>
  <c r="I141" s="1"/>
  <c r="K142" i="10"/>
  <c r="N142" s="1"/>
  <c r="G142"/>
  <c r="F287" i="11"/>
  <c r="F294" i="10"/>
  <c r="F289" i="9"/>
  <c r="F309" i="8"/>
  <c r="F312" i="7"/>
  <c r="F310" i="5"/>
  <c r="F334" i="6" s="1"/>
  <c r="F330" i="4"/>
  <c r="F314" i="3"/>
  <c r="F321" i="2"/>
  <c r="J83" i="3"/>
  <c r="G96" i="2"/>
  <c r="H119" i="4"/>
  <c r="J86" i="5"/>
  <c r="J129" i="11"/>
  <c r="X143" i="7" l="1"/>
  <c r="G143"/>
  <c r="I143" s="1"/>
  <c r="H139" i="8"/>
  <c r="S146" s="1"/>
  <c r="I142" i="10"/>
  <c r="M142"/>
  <c r="P142" s="1"/>
  <c r="J141" i="9"/>
  <c r="F288" i="11"/>
  <c r="F295" i="10"/>
  <c r="F290" i="9"/>
  <c r="F310" i="8"/>
  <c r="F313" i="7"/>
  <c r="F311" i="5"/>
  <c r="F335" i="6" s="1"/>
  <c r="G119" i="4"/>
  <c r="I119" s="1"/>
  <c r="F331"/>
  <c r="F315" i="3"/>
  <c r="F322" i="2"/>
  <c r="H84" i="3"/>
  <c r="I96" i="2"/>
  <c r="H87" i="5"/>
  <c r="H130" i="11"/>
  <c r="J143" i="7" l="1"/>
  <c r="G139" i="8"/>
  <c r="I139" s="1"/>
  <c r="S145" s="1"/>
  <c r="L142" i="10"/>
  <c r="O142" s="1"/>
  <c r="J142"/>
  <c r="H142" i="9"/>
  <c r="F289" i="11"/>
  <c r="F296" i="10"/>
  <c r="F291" i="9"/>
  <c r="F311" i="8"/>
  <c r="F314" i="7"/>
  <c r="F312" i="5"/>
  <c r="F336" i="6" s="1"/>
  <c r="F332" i="4"/>
  <c r="F316" i="3"/>
  <c r="F323" i="2"/>
  <c r="G84" i="3"/>
  <c r="J96" i="2"/>
  <c r="J119" i="4"/>
  <c r="G87" i="5"/>
  <c r="K130" i="11"/>
  <c r="N130" s="1"/>
  <c r="G130"/>
  <c r="X142" i="9" l="1"/>
  <c r="H144" i="7"/>
  <c r="J139" i="8"/>
  <c r="K142" i="9"/>
  <c r="N142" s="1"/>
  <c r="H143" i="10"/>
  <c r="G142" i="9"/>
  <c r="F290" i="11"/>
  <c r="F297" i="10"/>
  <c r="F292" i="9"/>
  <c r="F312" i="8"/>
  <c r="F315" i="7"/>
  <c r="F313" i="5"/>
  <c r="F337" i="6" s="1"/>
  <c r="F333" i="4"/>
  <c r="F317" i="3"/>
  <c r="F324" i="2"/>
  <c r="I84" i="3"/>
  <c r="H97" i="2"/>
  <c r="H120" i="4"/>
  <c r="I87" i="5"/>
  <c r="I130" i="11"/>
  <c r="M130"/>
  <c r="P130" s="1"/>
  <c r="X143" i="10" l="1"/>
  <c r="X144" i="7"/>
  <c r="G144"/>
  <c r="I144" s="1"/>
  <c r="H140" i="8"/>
  <c r="G143" i="10"/>
  <c r="I143" s="1"/>
  <c r="G120" i="4"/>
  <c r="S127"/>
  <c r="I142" i="9"/>
  <c r="M142"/>
  <c r="P142" s="1"/>
  <c r="F291" i="11"/>
  <c r="F298" i="10"/>
  <c r="F293" i="9"/>
  <c r="F313" i="8"/>
  <c r="F316" i="7"/>
  <c r="F314" i="5"/>
  <c r="F338" i="6" s="1"/>
  <c r="F334" i="4"/>
  <c r="F318" i="3"/>
  <c r="F325" i="2"/>
  <c r="J84" i="3"/>
  <c r="G97" i="2"/>
  <c r="I120" i="4"/>
  <c r="S126" s="1"/>
  <c r="J87" i="5"/>
  <c r="L130" i="11"/>
  <c r="O130" s="1"/>
  <c r="J130"/>
  <c r="X140" i="8" l="1"/>
  <c r="J144" i="7"/>
  <c r="J143" i="10"/>
  <c r="H144" s="1"/>
  <c r="X144" s="1"/>
  <c r="G140" i="8"/>
  <c r="I140" s="1"/>
  <c r="L142" i="9"/>
  <c r="O142" s="1"/>
  <c r="J142"/>
  <c r="F292" i="11"/>
  <c r="F299" i="10"/>
  <c r="F294" i="9"/>
  <c r="F314" i="8"/>
  <c r="F317" i="7"/>
  <c r="F315" i="5"/>
  <c r="F339" i="6" s="1"/>
  <c r="F335" i="4"/>
  <c r="F319" i="3"/>
  <c r="F326" i="2"/>
  <c r="H85" i="3"/>
  <c r="I97" i="2"/>
  <c r="J120" i="4"/>
  <c r="H88" i="5"/>
  <c r="H131" i="11"/>
  <c r="H145" i="7" l="1"/>
  <c r="J140" i="8"/>
  <c r="G144" i="10"/>
  <c r="I144" s="1"/>
  <c r="H143" i="9"/>
  <c r="F293" i="11"/>
  <c r="F300" i="10"/>
  <c r="F295" i="9"/>
  <c r="F315" i="8"/>
  <c r="F318" i="7"/>
  <c r="F316" i="5"/>
  <c r="F340" i="6" s="1"/>
  <c r="F336" i="4"/>
  <c r="F320" i="3"/>
  <c r="F327" i="2"/>
  <c r="G85" i="3"/>
  <c r="J97" i="2"/>
  <c r="H121" i="4"/>
  <c r="G88" i="5"/>
  <c r="G131" i="11"/>
  <c r="X143" i="9" l="1"/>
  <c r="X145" i="7"/>
  <c r="G145"/>
  <c r="I145" s="1"/>
  <c r="J145" s="1"/>
  <c r="J144" i="10"/>
  <c r="H145" s="1"/>
  <c r="H141" i="8"/>
  <c r="G143" i="9"/>
  <c r="I143" s="1"/>
  <c r="J143" s="1"/>
  <c r="H144" s="1"/>
  <c r="X144" s="1"/>
  <c r="F294" i="11"/>
  <c r="F301" i="10"/>
  <c r="F296" i="9"/>
  <c r="F316" i="8"/>
  <c r="F319" i="7"/>
  <c r="F317" i="5"/>
  <c r="F341" i="6" s="1"/>
  <c r="F337" i="4"/>
  <c r="F321" i="3"/>
  <c r="F328" i="2"/>
  <c r="I85" i="3"/>
  <c r="H98" i="2"/>
  <c r="G121" i="4"/>
  <c r="I88" i="5"/>
  <c r="I131" i="11"/>
  <c r="X145" i="10" l="1"/>
  <c r="X141" i="8"/>
  <c r="H146" i="7"/>
  <c r="G141" i="8"/>
  <c r="G144" i="9"/>
  <c r="I144" s="1"/>
  <c r="J144" s="1"/>
  <c r="H145" s="1"/>
  <c r="G145" i="10"/>
  <c r="I145" s="1"/>
  <c r="F295" i="11"/>
  <c r="F302" i="10"/>
  <c r="F297" i="9"/>
  <c r="F317" i="8"/>
  <c r="F320" i="7"/>
  <c r="F318" i="5"/>
  <c r="F342" i="6" s="1"/>
  <c r="F338" i="4"/>
  <c r="F322" i="3"/>
  <c r="F329" i="2"/>
  <c r="J85" i="3"/>
  <c r="G98" i="2"/>
  <c r="I121" i="4"/>
  <c r="J88" i="5"/>
  <c r="J131" i="11"/>
  <c r="X145" i="9" l="1"/>
  <c r="X146" i="7"/>
  <c r="G146"/>
  <c r="I146" s="1"/>
  <c r="J146" s="1"/>
  <c r="J145" i="10"/>
  <c r="H146" s="1"/>
  <c r="I141" i="8"/>
  <c r="G145" i="9"/>
  <c r="I145" s="1"/>
  <c r="F296" i="11"/>
  <c r="F303" i="10"/>
  <c r="F298" i="9"/>
  <c r="F318" i="8"/>
  <c r="F321" i="7"/>
  <c r="F319" i="5"/>
  <c r="F343" i="6" s="1"/>
  <c r="F339" i="4"/>
  <c r="F323" i="3"/>
  <c r="F330" i="2"/>
  <c r="H86" i="3"/>
  <c r="I98" i="2"/>
  <c r="J121" i="4"/>
  <c r="H89" i="5"/>
  <c r="H132" i="11"/>
  <c r="X146" i="10" l="1"/>
  <c r="J145" i="9"/>
  <c r="H146" s="1"/>
  <c r="H147" i="7"/>
  <c r="J141" i="8"/>
  <c r="G146" i="10"/>
  <c r="I146" s="1"/>
  <c r="F297" i="11"/>
  <c r="F304" i="10"/>
  <c r="F299" i="9"/>
  <c r="F347" i="6" s="1"/>
  <c r="F319" i="8"/>
  <c r="F322" i="7"/>
  <c r="F320" i="5"/>
  <c r="F344" i="6" s="1"/>
  <c r="F340" i="4"/>
  <c r="F324" i="3"/>
  <c r="F331" i="2"/>
  <c r="G86" i="3"/>
  <c r="J98" i="2"/>
  <c r="H122" i="4"/>
  <c r="G89" i="5"/>
  <c r="G132" i="11"/>
  <c r="X146" i="9" l="1"/>
  <c r="G146"/>
  <c r="I146" s="1"/>
  <c r="X147" i="7"/>
  <c r="G147"/>
  <c r="I147" s="1"/>
  <c r="J147" s="1"/>
  <c r="J146" i="10"/>
  <c r="H147" s="1"/>
  <c r="H142" i="8"/>
  <c r="F298" i="11"/>
  <c r="F305" i="10"/>
  <c r="F300" i="9"/>
  <c r="F348" i="6" s="1"/>
  <c r="F320" i="8"/>
  <c r="F323" i="7"/>
  <c r="F321" i="5"/>
  <c r="F345" i="6" s="1"/>
  <c r="F341" i="4"/>
  <c r="F325" i="3"/>
  <c r="F332" i="2"/>
  <c r="I86" i="3"/>
  <c r="H99" i="2"/>
  <c r="G122" i="4"/>
  <c r="I89" i="5"/>
  <c r="I132" i="11"/>
  <c r="X147" i="10" l="1"/>
  <c r="J146" i="9"/>
  <c r="X142" i="8"/>
  <c r="H148" i="7"/>
  <c r="K142" i="8"/>
  <c r="N142" s="1"/>
  <c r="G142"/>
  <c r="G147" i="10"/>
  <c r="I147" s="1"/>
  <c r="F299" i="11"/>
  <c r="F306" i="10"/>
  <c r="F301" i="9"/>
  <c r="F349" i="6" s="1"/>
  <c r="F321" i="8"/>
  <c r="F324" i="7"/>
  <c r="F322" i="5"/>
  <c r="F346" i="6" s="1"/>
  <c r="F342" i="4"/>
  <c r="F326" i="3"/>
  <c r="F333" i="2"/>
  <c r="J86" i="3"/>
  <c r="G99" i="2"/>
  <c r="I122" i="4"/>
  <c r="J89" i="5"/>
  <c r="J132" i="11"/>
  <c r="H147" i="9" l="1"/>
  <c r="X148" i="7"/>
  <c r="G148"/>
  <c r="I148" s="1"/>
  <c r="J148" s="1"/>
  <c r="J147" i="10"/>
  <c r="H148" s="1"/>
  <c r="I142" i="8"/>
  <c r="M142"/>
  <c r="P142" s="1"/>
  <c r="F300" i="11"/>
  <c r="F307" i="10"/>
  <c r="F302" i="9"/>
  <c r="F350" i="6" s="1"/>
  <c r="F322" i="8"/>
  <c r="F325" i="7"/>
  <c r="F323" i="5"/>
  <c r="F343" i="4"/>
  <c r="F327" i="3"/>
  <c r="F334" i="2"/>
  <c r="H87" i="3"/>
  <c r="I99" i="2"/>
  <c r="J122" i="4"/>
  <c r="H90" i="5"/>
  <c r="H133" i="11"/>
  <c r="X148" i="10" l="1"/>
  <c r="X147" i="9"/>
  <c r="G147"/>
  <c r="I147" s="1"/>
  <c r="H149" i="7"/>
  <c r="L142" i="8"/>
  <c r="O142" s="1"/>
  <c r="J142"/>
  <c r="G148" i="10"/>
  <c r="I148" s="1"/>
  <c r="J148" s="1"/>
  <c r="F301" i="11"/>
  <c r="F308" i="10"/>
  <c r="F303" i="9"/>
  <c r="F351" i="6" s="1"/>
  <c r="F323" i="8"/>
  <c r="F326" i="7"/>
  <c r="F324" i="5"/>
  <c r="F344" i="4"/>
  <c r="F328" i="3"/>
  <c r="F335" i="2"/>
  <c r="G87" i="3"/>
  <c r="J99" i="2"/>
  <c r="H123" i="4"/>
  <c r="G90" i="5"/>
  <c r="G133" i="11"/>
  <c r="J147" i="9" l="1"/>
  <c r="X149" i="7"/>
  <c r="G149"/>
  <c r="I149" s="1"/>
  <c r="J149" s="1"/>
  <c r="H143" i="8"/>
  <c r="H149" i="10"/>
  <c r="F302" i="11"/>
  <c r="F309" i="10"/>
  <c r="F304" i="9"/>
  <c r="F352" i="6" s="1"/>
  <c r="F324" i="8"/>
  <c r="F327" i="7"/>
  <c r="F325" i="5"/>
  <c r="F345" i="4"/>
  <c r="F329" i="3"/>
  <c r="F336" i="2"/>
  <c r="I87" i="3"/>
  <c r="H100" i="2"/>
  <c r="G123" i="4"/>
  <c r="I90" i="5"/>
  <c r="I133" i="11"/>
  <c r="X149" i="10" l="1"/>
  <c r="H148" i="9"/>
  <c r="X143" i="8"/>
  <c r="H150" i="7"/>
  <c r="G143" i="8"/>
  <c r="I143" s="1"/>
  <c r="J143" s="1"/>
  <c r="G149" i="10"/>
  <c r="I149" s="1"/>
  <c r="J149" s="1"/>
  <c r="F303" i="11"/>
  <c r="F310" i="10"/>
  <c r="F305" i="9"/>
  <c r="F353" i="6" s="1"/>
  <c r="F325" i="8"/>
  <c r="F328" i="7"/>
  <c r="F326" i="5"/>
  <c r="F346" i="4"/>
  <c r="F330" i="3"/>
  <c r="F337" i="2"/>
  <c r="J87" i="3"/>
  <c r="G100" i="2"/>
  <c r="I123" i="4"/>
  <c r="J90" i="5"/>
  <c r="J133" i="11"/>
  <c r="X148" i="9" l="1"/>
  <c r="G148"/>
  <c r="I148" s="1"/>
  <c r="X150" i="7"/>
  <c r="G150"/>
  <c r="H144" i="8"/>
  <c r="H150" i="10"/>
  <c r="F304" i="11"/>
  <c r="F311" i="10"/>
  <c r="F306" i="9"/>
  <c r="F354" i="6" s="1"/>
  <c r="F326" i="8"/>
  <c r="F329" i="7"/>
  <c r="F327" i="5"/>
  <c r="F347" i="4"/>
  <c r="F331" i="3"/>
  <c r="F338" i="2"/>
  <c r="H88" i="3"/>
  <c r="I100" i="2"/>
  <c r="J123" i="4"/>
  <c r="H91" i="5"/>
  <c r="H134" i="11"/>
  <c r="X150" i="10" l="1"/>
  <c r="J148" i="9"/>
  <c r="X144" i="8"/>
  <c r="I150" i="7"/>
  <c r="G144" i="8"/>
  <c r="I144" s="1"/>
  <c r="J144" s="1"/>
  <c r="G150" i="10"/>
  <c r="F305" i="11"/>
  <c r="F312" i="10"/>
  <c r="F307" i="9"/>
  <c r="F355" i="6" s="1"/>
  <c r="F327" i="8"/>
  <c r="F330" i="7"/>
  <c r="F328" i="5"/>
  <c r="F348" i="4"/>
  <c r="F332" i="3"/>
  <c r="F339" i="2"/>
  <c r="G88" i="3"/>
  <c r="J100" i="2"/>
  <c r="H124" i="4"/>
  <c r="G124" s="1"/>
  <c r="I124" s="1"/>
  <c r="G91" i="5"/>
  <c r="G134" i="11"/>
  <c r="H149" i="9" l="1"/>
  <c r="J150" i="7"/>
  <c r="H145" i="8"/>
  <c r="X145" s="1"/>
  <c r="I150" i="10"/>
  <c r="F306" i="11"/>
  <c r="F313" i="10"/>
  <c r="F308" i="9"/>
  <c r="F356" i="6" s="1"/>
  <c r="F328" i="8"/>
  <c r="F331" i="7"/>
  <c r="F329" i="5"/>
  <c r="F349" i="4"/>
  <c r="F333" i="3"/>
  <c r="F340" i="2"/>
  <c r="I88" i="3"/>
  <c r="H101" i="2"/>
  <c r="J124" i="4"/>
  <c r="I91" i="5"/>
  <c r="I134" i="11"/>
  <c r="X149" i="9" l="1"/>
  <c r="G149"/>
  <c r="H151" i="7"/>
  <c r="G145" i="8"/>
  <c r="I145" s="1"/>
  <c r="J145" s="1"/>
  <c r="J150" i="10"/>
  <c r="F307" i="11"/>
  <c r="F314" i="10"/>
  <c r="F309" i="9"/>
  <c r="F357" i="6" s="1"/>
  <c r="F329" i="8"/>
  <c r="F332" i="7"/>
  <c r="F330" i="5"/>
  <c r="F350" i="4"/>
  <c r="F334" i="3"/>
  <c r="F341" i="2"/>
  <c r="J88" i="3"/>
  <c r="G101" i="2"/>
  <c r="H125" i="4"/>
  <c r="G125" s="1"/>
  <c r="I125" s="1"/>
  <c r="J91" i="5"/>
  <c r="J134" i="11"/>
  <c r="I149" i="9" l="1"/>
  <c r="X151" i="7"/>
  <c r="G151"/>
  <c r="H146" i="8"/>
  <c r="X146" s="1"/>
  <c r="H151" i="10"/>
  <c r="F308" i="11"/>
  <c r="F315" i="10"/>
  <c r="F310" i="9"/>
  <c r="F358" i="6" s="1"/>
  <c r="F330" i="8"/>
  <c r="F333" i="7"/>
  <c r="F331" i="5"/>
  <c r="F351" i="4"/>
  <c r="F335" i="3"/>
  <c r="F342" i="2"/>
  <c r="H89" i="3"/>
  <c r="I101" i="2"/>
  <c r="J125" i="4"/>
  <c r="H92" i="5"/>
  <c r="H135" i="11"/>
  <c r="X151" i="10" l="1"/>
  <c r="J149" i="9"/>
  <c r="I151" i="7"/>
  <c r="G146" i="8"/>
  <c r="I146" s="1"/>
  <c r="J146" s="1"/>
  <c r="G151" i="10"/>
  <c r="F309" i="11"/>
  <c r="F316" i="10"/>
  <c r="F311" i="9"/>
  <c r="F359" i="6" s="1"/>
  <c r="F331" i="8"/>
  <c r="F334" i="7"/>
  <c r="F332" i="5"/>
  <c r="F352" i="4"/>
  <c r="F336" i="3"/>
  <c r="F343" i="2"/>
  <c r="G89" i="3"/>
  <c r="J101" i="2"/>
  <c r="H126" i="4"/>
  <c r="G126" s="1"/>
  <c r="I126" s="1"/>
  <c r="G92" i="5"/>
  <c r="G135" i="11"/>
  <c r="H150" i="9" l="1"/>
  <c r="J151" i="7"/>
  <c r="H147" i="8"/>
  <c r="X147" s="1"/>
  <c r="I151" i="10"/>
  <c r="F310" i="11"/>
  <c r="F317" i="10"/>
  <c r="F312" i="9"/>
  <c r="F360" i="6" s="1"/>
  <c r="F332" i="8"/>
  <c r="F335" i="7"/>
  <c r="F333" i="5"/>
  <c r="F353" i="4"/>
  <c r="F337" i="3"/>
  <c r="F344" i="2"/>
  <c r="I89" i="3"/>
  <c r="H102" i="2"/>
  <c r="J126" i="4"/>
  <c r="I92" i="5"/>
  <c r="I135" i="11"/>
  <c r="X150" i="9" l="1"/>
  <c r="G150"/>
  <c r="H152" i="7"/>
  <c r="G147" i="8"/>
  <c r="I147" s="1"/>
  <c r="J147" s="1"/>
  <c r="J151" i="10"/>
  <c r="F311" i="11"/>
  <c r="F371" i="6" s="1"/>
  <c r="F318" i="10"/>
  <c r="F313" i="9"/>
  <c r="F361" i="6" s="1"/>
  <c r="F333" i="8"/>
  <c r="F336" i="7"/>
  <c r="F334" i="5"/>
  <c r="F354" i="4"/>
  <c r="F338" i="3"/>
  <c r="F345" i="2"/>
  <c r="J89" i="3"/>
  <c r="G102" i="2"/>
  <c r="H127" i="4"/>
  <c r="G127" s="1"/>
  <c r="I127" s="1"/>
  <c r="J92" i="5"/>
  <c r="J135" i="11"/>
  <c r="I150" i="9" l="1"/>
  <c r="X152" i="7"/>
  <c r="G152"/>
  <c r="H148" i="8"/>
  <c r="X148" s="1"/>
  <c r="H152" i="10"/>
  <c r="F312" i="11"/>
  <c r="F372" i="6" s="1"/>
  <c r="F319" i="10"/>
  <c r="F314" i="9"/>
  <c r="F362" i="6" s="1"/>
  <c r="F334" i="8"/>
  <c r="F337" i="7"/>
  <c r="F335" i="5"/>
  <c r="F355" i="4"/>
  <c r="F339" i="3"/>
  <c r="F346" i="2"/>
  <c r="H90" i="3"/>
  <c r="I102" i="2"/>
  <c r="J127" i="4"/>
  <c r="H93" i="5"/>
  <c r="H136" i="11"/>
  <c r="X152" i="10" l="1"/>
  <c r="J150" i="9"/>
  <c r="I152" i="7"/>
  <c r="G148" i="8"/>
  <c r="I148" s="1"/>
  <c r="G152" i="10"/>
  <c r="F313" i="11"/>
  <c r="F373" i="6" s="1"/>
  <c r="F320" i="10"/>
  <c r="F315" i="9"/>
  <c r="F363" i="6" s="1"/>
  <c r="F335" i="8"/>
  <c r="F338" i="7"/>
  <c r="F336" i="5"/>
  <c r="F356" i="4"/>
  <c r="F340" i="3"/>
  <c r="F347" i="2"/>
  <c r="G90" i="3"/>
  <c r="J102" i="2"/>
  <c r="H128" i="4"/>
  <c r="G128" s="1"/>
  <c r="I128" s="1"/>
  <c r="G93" i="5"/>
  <c r="G136" i="11"/>
  <c r="H151" i="9" l="1"/>
  <c r="J148" i="8"/>
  <c r="J152" i="7"/>
  <c r="H149" i="8"/>
  <c r="I152" i="10"/>
  <c r="F314" i="11"/>
  <c r="F374" i="6" s="1"/>
  <c r="F321" i="10"/>
  <c r="F316" i="9"/>
  <c r="F364" i="6" s="1"/>
  <c r="F336" i="8"/>
  <c r="F339" i="7"/>
  <c r="F337" i="5"/>
  <c r="F357" i="4"/>
  <c r="F341" i="3"/>
  <c r="F348" i="2"/>
  <c r="I90" i="3"/>
  <c r="H103" i="2"/>
  <c r="J128" i="4"/>
  <c r="I93" i="5"/>
  <c r="I136" i="11"/>
  <c r="X151" i="9" l="1"/>
  <c r="G151"/>
  <c r="X149" i="8"/>
  <c r="H153" i="7"/>
  <c r="G149" i="8"/>
  <c r="I149" s="1"/>
  <c r="J152" i="10"/>
  <c r="F315" i="11"/>
  <c r="F375" i="6" s="1"/>
  <c r="F322" i="10"/>
  <c r="F317" i="9"/>
  <c r="F365" i="6" s="1"/>
  <c r="F337" i="8"/>
  <c r="F340" i="7"/>
  <c r="F338" i="5"/>
  <c r="F358" i="4"/>
  <c r="F342" i="3"/>
  <c r="F349" i="2"/>
  <c r="J90" i="3"/>
  <c r="G103" i="2"/>
  <c r="H129" i="4"/>
  <c r="G129" s="1"/>
  <c r="I129" s="1"/>
  <c r="J93" i="5"/>
  <c r="J136" i="11"/>
  <c r="I151" i="9" l="1"/>
  <c r="J149" i="8"/>
  <c r="H150" s="1"/>
  <c r="X153" i="7"/>
  <c r="G153"/>
  <c r="H153" i="10"/>
  <c r="F316" i="11"/>
  <c r="F376" i="6" s="1"/>
  <c r="F323" i="10"/>
  <c r="F318" i="9"/>
  <c r="F366" i="6" s="1"/>
  <c r="F338" i="8"/>
  <c r="F341" i="7"/>
  <c r="F339" i="5"/>
  <c r="F359" i="4"/>
  <c r="F343" i="3"/>
  <c r="F350" i="2"/>
  <c r="H91" i="3"/>
  <c r="I103" i="2"/>
  <c r="J129" i="4"/>
  <c r="H94" i="5"/>
  <c r="H137" i="11"/>
  <c r="X153" i="10" l="1"/>
  <c r="J151" i="9"/>
  <c r="X150" i="8"/>
  <c r="I153" i="7"/>
  <c r="G150" i="8"/>
  <c r="I150" s="1"/>
  <c r="G153" i="10"/>
  <c r="F317" i="11"/>
  <c r="F377" i="6" s="1"/>
  <c r="F324" i="10"/>
  <c r="F319" i="9"/>
  <c r="F367" i="6" s="1"/>
  <c r="F339" i="8"/>
  <c r="F342" i="7"/>
  <c r="F340" i="5"/>
  <c r="F360" i="4"/>
  <c r="F344" i="3"/>
  <c r="F351" i="2"/>
  <c r="G91" i="3"/>
  <c r="J103" i="2"/>
  <c r="H130" i="4"/>
  <c r="K130" s="1"/>
  <c r="N130" s="1"/>
  <c r="K94" i="5"/>
  <c r="N94" s="1"/>
  <c r="G94"/>
  <c r="G137" i="11"/>
  <c r="H152" i="9" l="1"/>
  <c r="J150" i="8"/>
  <c r="H151" s="1"/>
  <c r="J153" i="7"/>
  <c r="I153" i="10"/>
  <c r="F318" i="11"/>
  <c r="F378" i="6" s="1"/>
  <c r="F325" i="10"/>
  <c r="F320" i="9"/>
  <c r="F368" i="6" s="1"/>
  <c r="F340" i="8"/>
  <c r="F343" i="7"/>
  <c r="F341" i="5"/>
  <c r="F361" i="4"/>
  <c r="F345" i="3"/>
  <c r="F352" i="2"/>
  <c r="I91" i="3"/>
  <c r="H104" i="2"/>
  <c r="G130" i="4"/>
  <c r="I130" s="1"/>
  <c r="I94" i="5"/>
  <c r="M94"/>
  <c r="P94" s="1"/>
  <c r="I137" i="11"/>
  <c r="X152" i="9" l="1"/>
  <c r="G152"/>
  <c r="X151" i="8"/>
  <c r="G151"/>
  <c r="I151" s="1"/>
  <c r="H154" i="7"/>
  <c r="J153" i="10"/>
  <c r="J151" i="8"/>
  <c r="F319" i="11"/>
  <c r="F379" i="6" s="1"/>
  <c r="F326" i="10"/>
  <c r="F321" i="9"/>
  <c r="F369" i="6" s="1"/>
  <c r="F341" i="8"/>
  <c r="F344" i="7"/>
  <c r="F342" i="5"/>
  <c r="F362" i="4"/>
  <c r="F346" i="3"/>
  <c r="F353" i="2"/>
  <c r="J91" i="3"/>
  <c r="G104" i="2"/>
  <c r="M130" i="4"/>
  <c r="P130" s="1"/>
  <c r="L130"/>
  <c r="O130" s="1"/>
  <c r="J130"/>
  <c r="L94" i="5"/>
  <c r="O94" s="1"/>
  <c r="J94"/>
  <c r="J137" i="11"/>
  <c r="I152" i="9" l="1"/>
  <c r="X154" i="7"/>
  <c r="K154"/>
  <c r="N154" s="1"/>
  <c r="G154"/>
  <c r="H154" i="10"/>
  <c r="H152" i="8"/>
  <c r="F320" i="11"/>
  <c r="F380" i="6" s="1"/>
  <c r="F327" i="10"/>
  <c r="F322" i="9"/>
  <c r="F370" i="6" s="1"/>
  <c r="F342" i="8"/>
  <c r="F345" i="7"/>
  <c r="F343" i="5"/>
  <c r="F363" i="4"/>
  <c r="F347" i="3"/>
  <c r="F354" i="2"/>
  <c r="H92" i="3"/>
  <c r="I104" i="2"/>
  <c r="H131" i="4"/>
  <c r="H95" i="5"/>
  <c r="H138" i="11"/>
  <c r="X154" i="10" l="1"/>
  <c r="J152" i="9"/>
  <c r="X152" i="8"/>
  <c r="I154" i="7"/>
  <c r="M154"/>
  <c r="P154" s="1"/>
  <c r="K154" i="10"/>
  <c r="N154" s="1"/>
  <c r="G154"/>
  <c r="G152" i="8"/>
  <c r="F321" i="11"/>
  <c r="F381" i="6" s="1"/>
  <c r="F328" i="10"/>
  <c r="F323" i="9"/>
  <c r="F343" i="8"/>
  <c r="F346" i="7"/>
  <c r="F344" i="5"/>
  <c r="F364" i="4"/>
  <c r="F348" i="3"/>
  <c r="F355" i="2"/>
  <c r="G131" i="4"/>
  <c r="I131" s="1"/>
  <c r="G92" i="3"/>
  <c r="J104" i="2"/>
  <c r="G95" i="5"/>
  <c r="G138" i="11"/>
  <c r="H153" i="9" l="1"/>
  <c r="L154" i="7"/>
  <c r="O154" s="1"/>
  <c r="J154"/>
  <c r="I154" i="10"/>
  <c r="M154"/>
  <c r="P154" s="1"/>
  <c r="I152" i="8"/>
  <c r="F322" i="11"/>
  <c r="F382" i="6" s="1"/>
  <c r="F329" i="10"/>
  <c r="F324" i="9"/>
  <c r="F344" i="8"/>
  <c r="F347" i="7"/>
  <c r="F345" i="5"/>
  <c r="F365" i="4"/>
  <c r="F349" i="3"/>
  <c r="F356" i="2"/>
  <c r="I92" i="3"/>
  <c r="H105" i="2"/>
  <c r="J131" i="4"/>
  <c r="I95" i="5"/>
  <c r="I138" i="11"/>
  <c r="X153" i="9" l="1"/>
  <c r="G153"/>
  <c r="H155" i="7"/>
  <c r="L154" i="10"/>
  <c r="O154" s="1"/>
  <c r="J154"/>
  <c r="J152" i="8"/>
  <c r="F323" i="11"/>
  <c r="F330" i="10"/>
  <c r="F325" i="9"/>
  <c r="F345" i="8"/>
  <c r="F348" i="7"/>
  <c r="F346" i="5"/>
  <c r="F366" i="4"/>
  <c r="F350" i="3"/>
  <c r="F357" i="2"/>
  <c r="J92" i="3"/>
  <c r="G105" i="2"/>
  <c r="H132" i="4"/>
  <c r="J95" i="5"/>
  <c r="J138" i="11"/>
  <c r="I153" i="9" l="1"/>
  <c r="X155" i="7"/>
  <c r="G155"/>
  <c r="I155" s="1"/>
  <c r="J155" s="1"/>
  <c r="H155" i="10"/>
  <c r="H153" i="8"/>
  <c r="F324" i="11"/>
  <c r="F331" i="10"/>
  <c r="F326" i="9"/>
  <c r="F346" i="8"/>
  <c r="F349" i="7"/>
  <c r="F347" i="5"/>
  <c r="F367" i="4"/>
  <c r="F351" i="3"/>
  <c r="F358" i="2"/>
  <c r="G132" i="4"/>
  <c r="H93" i="3"/>
  <c r="I105" i="2"/>
  <c r="I132" i="4"/>
  <c r="H96" i="5"/>
  <c r="H139" i="11"/>
  <c r="X155" i="10" l="1"/>
  <c r="J153" i="9"/>
  <c r="X153" i="8"/>
  <c r="H156" i="7"/>
  <c r="G155" i="10"/>
  <c r="I155" s="1"/>
  <c r="J155" s="1"/>
  <c r="G153" i="8"/>
  <c r="F325" i="11"/>
  <c r="F332" i="10"/>
  <c r="F327" i="9"/>
  <c r="F347" i="8"/>
  <c r="F350" i="7"/>
  <c r="F348" i="5"/>
  <c r="F368" i="4"/>
  <c r="F352" i="3"/>
  <c r="F359" i="2"/>
  <c r="G93" i="3"/>
  <c r="J105" i="2"/>
  <c r="J132" i="4"/>
  <c r="G96" i="5"/>
  <c r="G139" i="11"/>
  <c r="H154" i="9" l="1"/>
  <c r="X156" i="7"/>
  <c r="G156"/>
  <c r="I156" s="1"/>
  <c r="J156" s="1"/>
  <c r="H156" i="10"/>
  <c r="I153" i="8"/>
  <c r="F326" i="11"/>
  <c r="F333" i="10"/>
  <c r="F328" i="9"/>
  <c r="F348" i="8"/>
  <c r="F351" i="7"/>
  <c r="F349" i="5"/>
  <c r="F369" i="4"/>
  <c r="F353" i="3"/>
  <c r="F360" i="2"/>
  <c r="I93" i="3"/>
  <c r="H106" i="2"/>
  <c r="G106" s="1"/>
  <c r="H133" i="4"/>
  <c r="I96" i="5"/>
  <c r="I139" i="11"/>
  <c r="X156" i="10" l="1"/>
  <c r="X154" i="9"/>
  <c r="K154"/>
  <c r="N154" s="1"/>
  <c r="G154"/>
  <c r="H157" i="7"/>
  <c r="G156" i="10"/>
  <c r="I156" s="1"/>
  <c r="J156" s="1"/>
  <c r="J153" i="8"/>
  <c r="F327" i="11"/>
  <c r="F334" i="10"/>
  <c r="F329" i="9"/>
  <c r="F349" i="8"/>
  <c r="F352" i="7"/>
  <c r="F350" i="5"/>
  <c r="F370" i="4"/>
  <c r="F354" i="3"/>
  <c r="F361" i="2"/>
  <c r="G133" i="4"/>
  <c r="I133" s="1"/>
  <c r="J93" i="3"/>
  <c r="I106" i="2"/>
  <c r="M106"/>
  <c r="P106" s="1"/>
  <c r="K106"/>
  <c r="N106" s="1"/>
  <c r="J96" i="5"/>
  <c r="J139" i="11"/>
  <c r="I154" i="9" l="1"/>
  <c r="M154"/>
  <c r="P154" s="1"/>
  <c r="X157" i="7"/>
  <c r="G157"/>
  <c r="H157" i="10"/>
  <c r="H154" i="8"/>
  <c r="F328" i="11"/>
  <c r="F335" i="10"/>
  <c r="F330" i="9"/>
  <c r="F350" i="8"/>
  <c r="F353" i="7"/>
  <c r="F351" i="5"/>
  <c r="F371" i="4"/>
  <c r="F355" i="3"/>
  <c r="F362" i="2"/>
  <c r="H94" i="3"/>
  <c r="L106" i="2"/>
  <c r="O106" s="1"/>
  <c r="J106"/>
  <c r="J133" i="4"/>
  <c r="H97" i="5"/>
  <c r="H140" i="11"/>
  <c r="X157" i="10" l="1"/>
  <c r="L154" i="9"/>
  <c r="O154" s="1"/>
  <c r="J154"/>
  <c r="X154" i="8"/>
  <c r="I157" i="7"/>
  <c r="G157" i="10"/>
  <c r="K154" i="8"/>
  <c r="N154" s="1"/>
  <c r="G154"/>
  <c r="F329" i="11"/>
  <c r="F336" i="10"/>
  <c r="F331" i="9"/>
  <c r="F351" i="8"/>
  <c r="F354" i="7"/>
  <c r="F352" i="5"/>
  <c r="F372" i="4"/>
  <c r="F356" i="3"/>
  <c r="F363" i="2"/>
  <c r="K94" i="3"/>
  <c r="N94" s="1"/>
  <c r="K94" i="6"/>
  <c r="N94" s="1"/>
  <c r="G94" i="3"/>
  <c r="H107" i="2"/>
  <c r="H134" i="4"/>
  <c r="G97" i="5"/>
  <c r="G140" i="11"/>
  <c r="H155" i="9" l="1"/>
  <c r="J157" i="7"/>
  <c r="I157" i="10"/>
  <c r="I154" i="8"/>
  <c r="M154"/>
  <c r="P154" s="1"/>
  <c r="F330" i="11"/>
  <c r="F337" i="10"/>
  <c r="F332" i="9"/>
  <c r="F352" i="8"/>
  <c r="F355" i="7"/>
  <c r="F353" i="5"/>
  <c r="F373" i="4"/>
  <c r="F357" i="3"/>
  <c r="F364" i="2"/>
  <c r="G134" i="4"/>
  <c r="I134" s="1"/>
  <c r="I94" i="3"/>
  <c r="M94" i="6"/>
  <c r="P94" s="1"/>
  <c r="M94" i="3"/>
  <c r="P94" s="1"/>
  <c r="G107" i="2"/>
  <c r="I97" i="5"/>
  <c r="I140" i="11"/>
  <c r="X155" i="9" l="1"/>
  <c r="G155"/>
  <c r="H158" i="7"/>
  <c r="J157" i="10"/>
  <c r="L154" i="8"/>
  <c r="O154" s="1"/>
  <c r="J154"/>
  <c r="F331" i="11"/>
  <c r="F338" i="10"/>
  <c r="F333" i="9"/>
  <c r="F353" i="8"/>
  <c r="F356" i="7"/>
  <c r="F354" i="5"/>
  <c r="H373" i="4"/>
  <c r="F374"/>
  <c r="F358" i="3"/>
  <c r="F365" i="2"/>
  <c r="L94" i="6"/>
  <c r="O94" s="1"/>
  <c r="L94" i="3"/>
  <c r="O94" s="1"/>
  <c r="J94"/>
  <c r="I107" i="2"/>
  <c r="J134" i="4"/>
  <c r="J97" i="5"/>
  <c r="J140" i="11"/>
  <c r="I155" i="9" l="1"/>
  <c r="X158" i="7"/>
  <c r="G158"/>
  <c r="H158" i="10"/>
  <c r="H155" i="8"/>
  <c r="F332" i="11"/>
  <c r="F339" i="10"/>
  <c r="F334" i="9"/>
  <c r="F354" i="8"/>
  <c r="F357" i="7"/>
  <c r="F355" i="5"/>
  <c r="H374" i="4"/>
  <c r="F375"/>
  <c r="F359" i="3"/>
  <c r="F366" i="2"/>
  <c r="H95" i="3"/>
  <c r="J107" i="2"/>
  <c r="H135" i="4"/>
  <c r="H98" i="5"/>
  <c r="H141" i="11"/>
  <c r="X158" i="10" l="1"/>
  <c r="J155" i="9"/>
  <c r="X155" i="8"/>
  <c r="I158" i="7"/>
  <c r="G158" i="10"/>
  <c r="G155" i="8"/>
  <c r="I155" s="1"/>
  <c r="J155" s="1"/>
  <c r="F333" i="11"/>
  <c r="F340" i="10"/>
  <c r="F335" i="9"/>
  <c r="F355" i="8"/>
  <c r="F358" i="7"/>
  <c r="F356" i="5"/>
  <c r="H375" i="4"/>
  <c r="F376"/>
  <c r="F360" i="3"/>
  <c r="F367" i="2"/>
  <c r="G135" i="4"/>
  <c r="I135" s="1"/>
  <c r="G95" i="3"/>
  <c r="H108" i="2"/>
  <c r="G98" i="5"/>
  <c r="G141" i="11"/>
  <c r="H156" i="9" l="1"/>
  <c r="J158" i="7"/>
  <c r="I158" i="10"/>
  <c r="H156" i="8"/>
  <c r="F334" i="11"/>
  <c r="F341" i="10"/>
  <c r="F336" i="9"/>
  <c r="F356" i="8"/>
  <c r="F359" i="7"/>
  <c r="F357" i="5"/>
  <c r="H376" i="4"/>
  <c r="F377"/>
  <c r="F361" i="3"/>
  <c r="F368" i="2"/>
  <c r="I95" i="3"/>
  <c r="G108" i="2"/>
  <c r="J135" i="4"/>
  <c r="I98" i="5"/>
  <c r="I141" i="11"/>
  <c r="X156" i="9" l="1"/>
  <c r="G156"/>
  <c r="X156" i="8"/>
  <c r="H159" i="7"/>
  <c r="J158" i="10"/>
  <c r="G156" i="8"/>
  <c r="I156" s="1"/>
  <c r="J156" s="1"/>
  <c r="F335" i="11"/>
  <c r="F342" i="10"/>
  <c r="F337" i="9"/>
  <c r="F357" i="8"/>
  <c r="F360" i="7"/>
  <c r="F358" i="5"/>
  <c r="H377" i="4"/>
  <c r="F378"/>
  <c r="F362" i="3"/>
  <c r="F369" i="2"/>
  <c r="J95" i="3"/>
  <c r="I108" i="2"/>
  <c r="H136" i="4"/>
  <c r="G136" s="1"/>
  <c r="I136" s="1"/>
  <c r="J98" i="5"/>
  <c r="J141" i="11"/>
  <c r="I156" i="9" l="1"/>
  <c r="X159" i="7"/>
  <c r="G159"/>
  <c r="H159" i="10"/>
  <c r="H157" i="8"/>
  <c r="F336" i="11"/>
  <c r="F343" i="10"/>
  <c r="F338" i="9"/>
  <c r="F358" i="8"/>
  <c r="F361" i="7"/>
  <c r="F359" i="5"/>
  <c r="F383" i="6" s="1"/>
  <c r="H378" i="4"/>
  <c r="F379"/>
  <c r="F363" i="3"/>
  <c r="F370" i="2"/>
  <c r="H96" i="3"/>
  <c r="J108" i="2"/>
  <c r="J136" i="4"/>
  <c r="H99" i="5"/>
  <c r="H142" i="11"/>
  <c r="X159" i="10" l="1"/>
  <c r="J156" i="9"/>
  <c r="X157" i="8"/>
  <c r="I159" i="7"/>
  <c r="G159" i="10"/>
  <c r="G157" i="8"/>
  <c r="F337" i="11"/>
  <c r="F344" i="10"/>
  <c r="F339" i="9"/>
  <c r="F359" i="8"/>
  <c r="F362" i="7"/>
  <c r="F360" i="5"/>
  <c r="F384" i="6" s="1"/>
  <c r="H379" i="4"/>
  <c r="F380"/>
  <c r="F364" i="3"/>
  <c r="F371" i="2"/>
  <c r="G96" i="3"/>
  <c r="H109" i="2"/>
  <c r="H137" i="4"/>
  <c r="G137" s="1"/>
  <c r="I137" s="1"/>
  <c r="G99" i="5"/>
  <c r="K142" i="11"/>
  <c r="N142" s="1"/>
  <c r="G142"/>
  <c r="H157" i="9" l="1"/>
  <c r="J159" i="7"/>
  <c r="I159" i="10"/>
  <c r="I157" i="8"/>
  <c r="F338" i="11"/>
  <c r="F345" i="10"/>
  <c r="F340" i="9"/>
  <c r="F360" i="8"/>
  <c r="F363" i="7"/>
  <c r="F361" i="5"/>
  <c r="F385" i="6" s="1"/>
  <c r="H380" i="4"/>
  <c r="F381"/>
  <c r="F365" i="3"/>
  <c r="F372" i="2"/>
  <c r="I96" i="3"/>
  <c r="G109" i="2"/>
  <c r="J137" i="4"/>
  <c r="I99" i="5"/>
  <c r="I142" i="11"/>
  <c r="M142"/>
  <c r="P142" s="1"/>
  <c r="X157" i="9" l="1"/>
  <c r="G157"/>
  <c r="H160" i="7"/>
  <c r="J159" i="10"/>
  <c r="J157" i="8"/>
  <c r="F339" i="11"/>
  <c r="F346" i="10"/>
  <c r="F341" i="9"/>
  <c r="F361" i="8"/>
  <c r="F364" i="7"/>
  <c r="F362" i="5"/>
  <c r="F386" i="6" s="1"/>
  <c r="H381" i="4"/>
  <c r="F382"/>
  <c r="F366" i="3"/>
  <c r="F373" i="2"/>
  <c r="J96" i="3"/>
  <c r="I109" i="2"/>
  <c r="H138" i="4"/>
  <c r="G138" s="1"/>
  <c r="I138" s="1"/>
  <c r="J99" i="5"/>
  <c r="L142" i="11"/>
  <c r="O142" s="1"/>
  <c r="J142"/>
  <c r="I157" i="9" l="1"/>
  <c r="X160" i="7"/>
  <c r="G160"/>
  <c r="H160" i="10"/>
  <c r="H158" i="8"/>
  <c r="F340" i="11"/>
  <c r="F347" i="10"/>
  <c r="F342" i="9"/>
  <c r="F362" i="8"/>
  <c r="F365" i="7"/>
  <c r="F363" i="5"/>
  <c r="F387" i="6" s="1"/>
  <c r="H382" i="4"/>
  <c r="F383"/>
  <c r="F367" i="3"/>
  <c r="F374" i="2"/>
  <c r="H97" i="3"/>
  <c r="J109" i="2"/>
  <c r="J138" i="4"/>
  <c r="H100" i="5"/>
  <c r="H143" i="11"/>
  <c r="X160" i="10" l="1"/>
  <c r="J157" i="9"/>
  <c r="X158" i="8"/>
  <c r="I160" i="7"/>
  <c r="G160" i="10"/>
  <c r="G158" i="8"/>
  <c r="F341" i="11"/>
  <c r="F348" i="10"/>
  <c r="F343" i="9"/>
  <c r="F363" i="8"/>
  <c r="F366" i="7"/>
  <c r="F364" i="5"/>
  <c r="F388" i="6" s="1"/>
  <c r="H383" i="4"/>
  <c r="F384"/>
  <c r="F368" i="3"/>
  <c r="F375" i="2"/>
  <c r="G97" i="3"/>
  <c r="H110" i="2"/>
  <c r="H139" i="4"/>
  <c r="G139" s="1"/>
  <c r="I139" s="1"/>
  <c r="G100" i="5"/>
  <c r="G143" i="11"/>
  <c r="H158" i="9" l="1"/>
  <c r="J160" i="7"/>
  <c r="I160" i="10"/>
  <c r="I158" i="8"/>
  <c r="F342" i="11"/>
  <c r="F349" i="10"/>
  <c r="F344" i="9"/>
  <c r="F364" i="8"/>
  <c r="F367" i="7"/>
  <c r="F365" i="5"/>
  <c r="F389" i="6" s="1"/>
  <c r="H384" i="4"/>
  <c r="F385"/>
  <c r="F369" i="3"/>
  <c r="F376" i="2"/>
  <c r="I97" i="3"/>
  <c r="G110" i="2"/>
  <c r="J139" i="4"/>
  <c r="I100" i="5"/>
  <c r="I143" i="11"/>
  <c r="X158" i="9" l="1"/>
  <c r="G158"/>
  <c r="H161" i="7"/>
  <c r="J160" i="10"/>
  <c r="J158" i="8"/>
  <c r="F343" i="11"/>
  <c r="F350" i="10"/>
  <c r="F345" i="9"/>
  <c r="F365" i="8"/>
  <c r="F368" i="7"/>
  <c r="F366" i="5"/>
  <c r="F390" i="6" s="1"/>
  <c r="H385" i="4"/>
  <c r="F386"/>
  <c r="F370" i="3"/>
  <c r="F377" i="2"/>
  <c r="J97" i="3"/>
  <c r="I110" i="2"/>
  <c r="H140" i="4"/>
  <c r="G140" s="1"/>
  <c r="I140" s="1"/>
  <c r="J100" i="5"/>
  <c r="J143" i="11"/>
  <c r="I158" i="9" l="1"/>
  <c r="X161" i="7"/>
  <c r="G161"/>
  <c r="H161" i="10"/>
  <c r="H159" i="8"/>
  <c r="F344" i="11"/>
  <c r="F351" i="10"/>
  <c r="F346" i="9"/>
  <c r="F366" i="8"/>
  <c r="F369" i="7"/>
  <c r="F367" i="5"/>
  <c r="F391" i="6" s="1"/>
  <c r="H386" i="4"/>
  <c r="F387"/>
  <c r="F371" i="3"/>
  <c r="H377" i="2"/>
  <c r="F378"/>
  <c r="H98" i="3"/>
  <c r="J110" i="2"/>
  <c r="J140" i="4"/>
  <c r="H101" i="5"/>
  <c r="H144" i="11"/>
  <c r="X161" i="10" l="1"/>
  <c r="J158" i="9"/>
  <c r="X159" i="8"/>
  <c r="I161" i="7"/>
  <c r="G161" i="10"/>
  <c r="G159" i="8"/>
  <c r="F345" i="11"/>
  <c r="F352" i="10"/>
  <c r="F347" i="9"/>
  <c r="F367" i="8"/>
  <c r="F370" i="7"/>
  <c r="F368" i="5"/>
  <c r="F392" i="6" s="1"/>
  <c r="H387" i="4"/>
  <c r="F388"/>
  <c r="F372" i="3"/>
  <c r="H378" i="2"/>
  <c r="F379"/>
  <c r="G98" i="3"/>
  <c r="H111" i="2"/>
  <c r="H141" i="4"/>
  <c r="G141" s="1"/>
  <c r="I141" s="1"/>
  <c r="G101" i="5"/>
  <c r="G144" i="11"/>
  <c r="H159" i="9" l="1"/>
  <c r="J161" i="7"/>
  <c r="I161" i="10"/>
  <c r="I159" i="8"/>
  <c r="F346" i="11"/>
  <c r="F353" i="10"/>
  <c r="F348" i="9"/>
  <c r="F368" i="8"/>
  <c r="F371" i="7"/>
  <c r="F369" i="5"/>
  <c r="F393" i="6" s="1"/>
  <c r="H388" i="4"/>
  <c r="F389"/>
  <c r="F373" i="3"/>
  <c r="H379" i="2"/>
  <c r="F380"/>
  <c r="I98" i="3"/>
  <c r="G111" i="2"/>
  <c r="J141" i="4"/>
  <c r="I101" i="5"/>
  <c r="I144" i="11"/>
  <c r="X159" i="9" l="1"/>
  <c r="G159"/>
  <c r="H162" i="7"/>
  <c r="J161" i="10"/>
  <c r="J159" i="8"/>
  <c r="F347" i="11"/>
  <c r="F354" i="10"/>
  <c r="F349" i="9"/>
  <c r="F369" i="8"/>
  <c r="F372" i="7"/>
  <c r="F370" i="5"/>
  <c r="F394" i="6" s="1"/>
  <c r="H389" i="4"/>
  <c r="F390"/>
  <c r="F374" i="3"/>
  <c r="H380" i="2"/>
  <c r="F381"/>
  <c r="J98" i="3"/>
  <c r="I111" i="2"/>
  <c r="H142" i="4"/>
  <c r="K142" s="1"/>
  <c r="N142" s="1"/>
  <c r="J101" i="5"/>
  <c r="J144" i="11"/>
  <c r="I159" i="9" l="1"/>
  <c r="X162" i="7"/>
  <c r="G162"/>
  <c r="I162" s="1"/>
  <c r="J162" s="1"/>
  <c r="H162" i="10"/>
  <c r="H160" i="8"/>
  <c r="F348" i="11"/>
  <c r="F355" i="10"/>
  <c r="F350" i="9"/>
  <c r="F370" i="8"/>
  <c r="F373" i="7"/>
  <c r="F371" i="5"/>
  <c r="F395" i="6" s="1"/>
  <c r="H390" i="4"/>
  <c r="F391"/>
  <c r="F375" i="3"/>
  <c r="H381" i="2"/>
  <c r="F382"/>
  <c r="H99" i="3"/>
  <c r="J111" i="2"/>
  <c r="G142" i="4"/>
  <c r="H102" i="5"/>
  <c r="H145" i="11"/>
  <c r="X162" i="10" l="1"/>
  <c r="J159" i="9"/>
  <c r="X160" i="8"/>
  <c r="H163" i="7"/>
  <c r="G162" i="10"/>
  <c r="I162" s="1"/>
  <c r="J162" s="1"/>
  <c r="G160" i="8"/>
  <c r="F349" i="11"/>
  <c r="F356" i="10"/>
  <c r="F351" i="9"/>
  <c r="F371" i="8"/>
  <c r="F374" i="7"/>
  <c r="F372" i="5"/>
  <c r="F396" i="6" s="1"/>
  <c r="H391" i="4"/>
  <c r="F392"/>
  <c r="F376" i="3"/>
  <c r="H382" i="2"/>
  <c r="F383"/>
  <c r="G99" i="3"/>
  <c r="H112" i="2"/>
  <c r="I142" i="4"/>
  <c r="M142"/>
  <c r="P142" s="1"/>
  <c r="G102" i="5"/>
  <c r="G145" i="11"/>
  <c r="H160" i="9" l="1"/>
  <c r="X163" i="7"/>
  <c r="G163"/>
  <c r="I163" s="1"/>
  <c r="J163" s="1"/>
  <c r="H163" i="10"/>
  <c r="I160" i="8"/>
  <c r="F350" i="11"/>
  <c r="F357" i="10"/>
  <c r="F352" i="9"/>
  <c r="F372" i="8"/>
  <c r="F375" i="7"/>
  <c r="F373" i="5"/>
  <c r="F397" i="6" s="1"/>
  <c r="H392" i="4"/>
  <c r="F393"/>
  <c r="F377" i="3"/>
  <c r="H383" i="2"/>
  <c r="F384"/>
  <c r="I99" i="3"/>
  <c r="G112" i="2"/>
  <c r="L142" i="4"/>
  <c r="O142" s="1"/>
  <c r="J142"/>
  <c r="I102" i="5"/>
  <c r="I145" i="11"/>
  <c r="X163" i="10" l="1"/>
  <c r="X160" i="9"/>
  <c r="G160"/>
  <c r="I160" s="1"/>
  <c r="J160" s="1"/>
  <c r="H164" i="7"/>
  <c r="G163" i="10"/>
  <c r="I163" s="1"/>
  <c r="J163" s="1"/>
  <c r="J160" i="8"/>
  <c r="F351" i="11"/>
  <c r="F358" i="10"/>
  <c r="F353" i="9"/>
  <c r="F373" i="8"/>
  <c r="F376" i="7"/>
  <c r="F374" i="5"/>
  <c r="F398" i="6" s="1"/>
  <c r="H393" i="4"/>
  <c r="F394"/>
  <c r="F378" i="3"/>
  <c r="H384" i="2"/>
  <c r="F385"/>
  <c r="J99" i="3"/>
  <c r="I112" i="2"/>
  <c r="H143" i="4"/>
  <c r="J102" i="5"/>
  <c r="J145" i="11"/>
  <c r="H161" i="9" l="1"/>
  <c r="X164" i="7"/>
  <c r="G164"/>
  <c r="I164" s="1"/>
  <c r="J164" s="1"/>
  <c r="H164" i="10"/>
  <c r="H161" i="8"/>
  <c r="F352" i="11"/>
  <c r="F359" i="10"/>
  <c r="F354" i="9"/>
  <c r="F374" i="8"/>
  <c r="F377" i="7"/>
  <c r="H374" i="5"/>
  <c r="F375"/>
  <c r="F399" i="6" s="1"/>
  <c r="H394" i="4"/>
  <c r="K394" s="1"/>
  <c r="F395"/>
  <c r="H378" i="3"/>
  <c r="F379"/>
  <c r="H385" i="2"/>
  <c r="F386"/>
  <c r="H100" i="3"/>
  <c r="J112" i="2"/>
  <c r="G143" i="4"/>
  <c r="H103" i="5"/>
  <c r="H146" i="11"/>
  <c r="X164" i="10" l="1"/>
  <c r="X161" i="9"/>
  <c r="G161"/>
  <c r="I161" s="1"/>
  <c r="J161" s="1"/>
  <c r="X161" i="8"/>
  <c r="H165" i="7"/>
  <c r="G164" i="10"/>
  <c r="I164" s="1"/>
  <c r="J164" s="1"/>
  <c r="G161" i="8"/>
  <c r="F353" i="11"/>
  <c r="F360" i="10"/>
  <c r="F355" i="9"/>
  <c r="F375" i="8"/>
  <c r="H377" i="7"/>
  <c r="F378"/>
  <c r="H375" i="5"/>
  <c r="F376"/>
  <c r="F400" i="6" s="1"/>
  <c r="H395" i="4"/>
  <c r="F396"/>
  <c r="H379" i="3"/>
  <c r="F380"/>
  <c r="H386" i="2"/>
  <c r="F387"/>
  <c r="G100" i="3"/>
  <c r="H113" i="2"/>
  <c r="I143" i="4"/>
  <c r="G103" i="5"/>
  <c r="G146" i="11"/>
  <c r="H162" i="9" l="1"/>
  <c r="X165" i="7"/>
  <c r="G165"/>
  <c r="I165" s="1"/>
  <c r="J165" s="1"/>
  <c r="H165" i="10"/>
  <c r="I161" i="8"/>
  <c r="F354" i="11"/>
  <c r="F361" i="10"/>
  <c r="F356" i="9"/>
  <c r="F376" i="8"/>
  <c r="H378" i="7"/>
  <c r="F379"/>
  <c r="H376" i="5"/>
  <c r="F377"/>
  <c r="F401" i="6" s="1"/>
  <c r="H396" i="4"/>
  <c r="F397"/>
  <c r="H380" i="3"/>
  <c r="F381"/>
  <c r="H387" i="2"/>
  <c r="F388"/>
  <c r="I100" i="3"/>
  <c r="G113" i="2"/>
  <c r="J143" i="4"/>
  <c r="I103" i="5"/>
  <c r="I146" i="11"/>
  <c r="X165" i="10" l="1"/>
  <c r="X162" i="9"/>
  <c r="G162"/>
  <c r="I162" s="1"/>
  <c r="J162" s="1"/>
  <c r="H166" i="7"/>
  <c r="G165" i="10"/>
  <c r="I165" s="1"/>
  <c r="J165" s="1"/>
  <c r="J161" i="8"/>
  <c r="F355" i="11"/>
  <c r="F362" i="10"/>
  <c r="F357" i="9"/>
  <c r="F377" i="8"/>
  <c r="H379" i="7"/>
  <c r="F380"/>
  <c r="H377" i="5"/>
  <c r="F378"/>
  <c r="F402" i="6" s="1"/>
  <c r="H397" i="4"/>
  <c r="F398"/>
  <c r="H381" i="3"/>
  <c r="F382"/>
  <c r="H388" i="2"/>
  <c r="F389"/>
  <c r="J100" i="3"/>
  <c r="I113" i="2"/>
  <c r="H144" i="4"/>
  <c r="J103" i="5"/>
  <c r="J146" i="11"/>
  <c r="H163" i="9" l="1"/>
  <c r="X166" i="7"/>
  <c r="K166"/>
  <c r="N166" s="1"/>
  <c r="G166"/>
  <c r="H166" i="10"/>
  <c r="H162" i="8"/>
  <c r="F356" i="11"/>
  <c r="F363" i="10"/>
  <c r="F358" i="9"/>
  <c r="F378" i="8"/>
  <c r="H380" i="7"/>
  <c r="F381"/>
  <c r="H378" i="5"/>
  <c r="F379"/>
  <c r="F403" i="6" s="1"/>
  <c r="H398" i="4"/>
  <c r="F399"/>
  <c r="H382" i="3"/>
  <c r="F383"/>
  <c r="H389" i="2"/>
  <c r="F390"/>
  <c r="H101" i="3"/>
  <c r="J113" i="2"/>
  <c r="G144" i="4"/>
  <c r="H104" i="5"/>
  <c r="H147" i="11"/>
  <c r="X166" i="10" l="1"/>
  <c r="X163" i="9"/>
  <c r="G163"/>
  <c r="I163" s="1"/>
  <c r="J163" s="1"/>
  <c r="X162" i="8"/>
  <c r="I166" i="7"/>
  <c r="M166"/>
  <c r="P166" s="1"/>
  <c r="K166" i="10"/>
  <c r="N166" s="1"/>
  <c r="G166"/>
  <c r="G162" i="8"/>
  <c r="I162" s="1"/>
  <c r="J162" s="1"/>
  <c r="F357" i="11"/>
  <c r="F364" i="10"/>
  <c r="F359" i="9"/>
  <c r="F407" i="6" s="1"/>
  <c r="H378" i="8"/>
  <c r="F379"/>
  <c r="H381" i="7"/>
  <c r="F382"/>
  <c r="H379" i="5"/>
  <c r="F380"/>
  <c r="F404" i="6" s="1"/>
  <c r="H399" i="4"/>
  <c r="F400"/>
  <c r="H383" i="3"/>
  <c r="F384"/>
  <c r="H390" i="2"/>
  <c r="F391"/>
  <c r="G101" i="3"/>
  <c r="H114" i="2"/>
  <c r="I144" i="4"/>
  <c r="G104" i="5"/>
  <c r="G147" i="11"/>
  <c r="H164" i="9" l="1"/>
  <c r="L166" i="7"/>
  <c r="O166" s="1"/>
  <c r="J166"/>
  <c r="I166" i="10"/>
  <c r="M166"/>
  <c r="P166" s="1"/>
  <c r="H163" i="8"/>
  <c r="F358" i="11"/>
  <c r="F365" i="10"/>
  <c r="F360" i="9"/>
  <c r="F408" i="6" s="1"/>
  <c r="H379" i="8"/>
  <c r="F380"/>
  <c r="H382" i="7"/>
  <c r="F383"/>
  <c r="H380" i="5"/>
  <c r="F381"/>
  <c r="F405" i="6" s="1"/>
  <c r="H400" i="4"/>
  <c r="F401"/>
  <c r="H384" i="3"/>
  <c r="F385"/>
  <c r="H391" i="2"/>
  <c r="F392"/>
  <c r="I101" i="3"/>
  <c r="G114" i="2"/>
  <c r="J144" i="4"/>
  <c r="I104" i="5"/>
  <c r="I147" i="11"/>
  <c r="X164" i="9" l="1"/>
  <c r="G164"/>
  <c r="I164" s="1"/>
  <c r="J164" s="1"/>
  <c r="X163" i="8"/>
  <c r="H167" i="7"/>
  <c r="L166" i="10"/>
  <c r="O166" s="1"/>
  <c r="J166"/>
  <c r="G163" i="8"/>
  <c r="I163" s="1"/>
  <c r="J163" s="1"/>
  <c r="F359" i="11"/>
  <c r="F366" i="10"/>
  <c r="F361" i="9"/>
  <c r="F409" i="6" s="1"/>
  <c r="H380" i="8"/>
  <c r="F381"/>
  <c r="H383" i="7"/>
  <c r="F384"/>
  <c r="H381" i="5"/>
  <c r="F382"/>
  <c r="F406" i="6" s="1"/>
  <c r="H401" i="4"/>
  <c r="F402"/>
  <c r="H385" i="3"/>
  <c r="F386"/>
  <c r="H392" i="2"/>
  <c r="F393"/>
  <c r="J101" i="3"/>
  <c r="I114" i="2"/>
  <c r="H145" i="4"/>
  <c r="J104" i="5"/>
  <c r="J147" i="11"/>
  <c r="H165" i="9" l="1"/>
  <c r="X167" i="7"/>
  <c r="G167"/>
  <c r="H167" i="10"/>
  <c r="H164" i="8"/>
  <c r="F360" i="11"/>
  <c r="F367" i="10"/>
  <c r="F362" i="9"/>
  <c r="F410" i="6" s="1"/>
  <c r="H381" i="8"/>
  <c r="F382"/>
  <c r="H384" i="7"/>
  <c r="F385"/>
  <c r="H382" i="5"/>
  <c r="F383"/>
  <c r="H402" i="4"/>
  <c r="F403"/>
  <c r="H386" i="3"/>
  <c r="F387"/>
  <c r="H393" i="2"/>
  <c r="F394"/>
  <c r="H102" i="3"/>
  <c r="J114" i="2"/>
  <c r="G145" i="4"/>
  <c r="H105" i="5"/>
  <c r="H148" i="11"/>
  <c r="X167" i="10" l="1"/>
  <c r="X165" i="9"/>
  <c r="G165"/>
  <c r="I165" s="1"/>
  <c r="J165" s="1"/>
  <c r="X164" i="8"/>
  <c r="I167" i="7"/>
  <c r="G167" i="10"/>
  <c r="G164" i="8"/>
  <c r="I164" s="1"/>
  <c r="J164" s="1"/>
  <c r="F361" i="11"/>
  <c r="F368" i="10"/>
  <c r="F363" i="9"/>
  <c r="F411" i="6" s="1"/>
  <c r="H382" i="8"/>
  <c r="F383"/>
  <c r="H385" i="7"/>
  <c r="F386"/>
  <c r="H383" i="5"/>
  <c r="F384"/>
  <c r="H403" i="4"/>
  <c r="F404"/>
  <c r="H387" i="3"/>
  <c r="F388"/>
  <c r="H394" i="2"/>
  <c r="F395"/>
  <c r="G102" i="3"/>
  <c r="H115" i="2"/>
  <c r="I145" i="4"/>
  <c r="G105" i="5"/>
  <c r="G148" i="11"/>
  <c r="H166" i="9" l="1"/>
  <c r="J167" i="7"/>
  <c r="I167" i="10"/>
  <c r="H165" i="8"/>
  <c r="K394" i="2"/>
  <c r="F362" i="11"/>
  <c r="F369" i="10"/>
  <c r="F364" i="9"/>
  <c r="F412" i="6" s="1"/>
  <c r="H383" i="8"/>
  <c r="F384"/>
  <c r="H386" i="7"/>
  <c r="F387"/>
  <c r="H384" i="5"/>
  <c r="F385"/>
  <c r="H404" i="4"/>
  <c r="F405"/>
  <c r="H388" i="3"/>
  <c r="F389"/>
  <c r="H395" i="2"/>
  <c r="F396"/>
  <c r="I102" i="3"/>
  <c r="G115" i="2"/>
  <c r="J145" i="4"/>
  <c r="I105" i="5"/>
  <c r="I148" i="11"/>
  <c r="X166" i="9" l="1"/>
  <c r="K166"/>
  <c r="N166" s="1"/>
  <c r="G166"/>
  <c r="X165" i="8"/>
  <c r="H168" i="7"/>
  <c r="J167" i="10"/>
  <c r="G165" i="8"/>
  <c r="I165" s="1"/>
  <c r="J165" s="1"/>
  <c r="F363" i="11"/>
  <c r="F370" i="10"/>
  <c r="F365" i="9"/>
  <c r="F413" i="6" s="1"/>
  <c r="H384" i="8"/>
  <c r="F385"/>
  <c r="H387" i="7"/>
  <c r="F388"/>
  <c r="H385" i="5"/>
  <c r="F386"/>
  <c r="H405" i="4"/>
  <c r="F406"/>
  <c r="H389" i="3"/>
  <c r="F390"/>
  <c r="H396" i="2"/>
  <c r="F397"/>
  <c r="J102" i="3"/>
  <c r="I115" i="2"/>
  <c r="H146" i="4"/>
  <c r="J105" i="5"/>
  <c r="J148" i="11"/>
  <c r="I166" i="9" l="1"/>
  <c r="M166"/>
  <c r="P166" s="1"/>
  <c r="X168" i="7"/>
  <c r="G168"/>
  <c r="H168" i="10"/>
  <c r="H166" i="8"/>
  <c r="F364" i="11"/>
  <c r="F371" i="10"/>
  <c r="F366" i="9"/>
  <c r="F414" i="6" s="1"/>
  <c r="H385" i="8"/>
  <c r="F386"/>
  <c r="H388" i="7"/>
  <c r="F389"/>
  <c r="H386" i="5"/>
  <c r="F387"/>
  <c r="H406" i="4"/>
  <c r="K406" s="1"/>
  <c r="F407"/>
  <c r="H390" i="3"/>
  <c r="F391"/>
  <c r="H397" i="2"/>
  <c r="F398"/>
  <c r="H103" i="3"/>
  <c r="J115" i="2"/>
  <c r="G146" i="4"/>
  <c r="H106" i="5"/>
  <c r="H149" i="11"/>
  <c r="X168" i="10" l="1"/>
  <c r="L166" i="9"/>
  <c r="O166" s="1"/>
  <c r="J166"/>
  <c r="X166" i="8"/>
  <c r="I168" i="7"/>
  <c r="G168" i="10"/>
  <c r="K166" i="8"/>
  <c r="N166" s="1"/>
  <c r="G166"/>
  <c r="F365" i="11"/>
  <c r="F372" i="10"/>
  <c r="F367" i="9"/>
  <c r="F415" i="6" s="1"/>
  <c r="H386" i="8"/>
  <c r="F387"/>
  <c r="H389" i="7"/>
  <c r="F390"/>
  <c r="H387" i="5"/>
  <c r="F388"/>
  <c r="H407" i="4"/>
  <c r="F408"/>
  <c r="H391" i="3"/>
  <c r="F392"/>
  <c r="H398" i="2"/>
  <c r="F399"/>
  <c r="G103" i="3"/>
  <c r="H116" i="2"/>
  <c r="I146" i="4"/>
  <c r="K106" i="5"/>
  <c r="N106" s="1"/>
  <c r="G106"/>
  <c r="G149" i="11"/>
  <c r="H167" i="9" l="1"/>
  <c r="J168" i="7"/>
  <c r="I168" i="10"/>
  <c r="I166" i="8"/>
  <c r="M166"/>
  <c r="P166" s="1"/>
  <c r="F366" i="11"/>
  <c r="F373" i="10"/>
  <c r="F368" i="9"/>
  <c r="F416" i="6" s="1"/>
  <c r="H387" i="8"/>
  <c r="F388"/>
  <c r="H390" i="7"/>
  <c r="F391"/>
  <c r="H388" i="5"/>
  <c r="F389"/>
  <c r="H408" i="4"/>
  <c r="F409"/>
  <c r="H392" i="3"/>
  <c r="F393"/>
  <c r="H399" i="2"/>
  <c r="F400"/>
  <c r="I103" i="3"/>
  <c r="G116" i="2"/>
  <c r="J146" i="4"/>
  <c r="I106" i="5"/>
  <c r="M106"/>
  <c r="P106" s="1"/>
  <c r="I149" i="11"/>
  <c r="X167" i="9" l="1"/>
  <c r="G167"/>
  <c r="H169" i="7"/>
  <c r="J168" i="10"/>
  <c r="L166" i="8"/>
  <c r="O166" s="1"/>
  <c r="J166"/>
  <c r="F367" i="11"/>
  <c r="F374" i="10"/>
  <c r="F369" i="9"/>
  <c r="F417" i="6" s="1"/>
  <c r="H388" i="8"/>
  <c r="F389"/>
  <c r="H391" i="7"/>
  <c r="F392"/>
  <c r="H389" i="5"/>
  <c r="F390"/>
  <c r="H409" i="4"/>
  <c r="F410"/>
  <c r="H393" i="3"/>
  <c r="F394"/>
  <c r="H400" i="2"/>
  <c r="F401"/>
  <c r="J103" i="3"/>
  <c r="I116" i="2"/>
  <c r="H147" i="4"/>
  <c r="L106" i="5"/>
  <c r="O106" s="1"/>
  <c r="J106"/>
  <c r="J149" i="11"/>
  <c r="I167" i="9" l="1"/>
  <c r="X169" i="7"/>
  <c r="G169"/>
  <c r="H169" i="10"/>
  <c r="H167" i="8"/>
  <c r="F368" i="11"/>
  <c r="F375" i="10"/>
  <c r="F370" i="9"/>
  <c r="F418" i="6" s="1"/>
  <c r="H389" i="8"/>
  <c r="F390"/>
  <c r="H392" i="7"/>
  <c r="F393"/>
  <c r="H390" i="5"/>
  <c r="F391"/>
  <c r="H410" i="4"/>
  <c r="F411"/>
  <c r="H394" i="3"/>
  <c r="F395"/>
  <c r="H401" i="2"/>
  <c r="F402"/>
  <c r="H104" i="3"/>
  <c r="J116" i="2"/>
  <c r="G147" i="4"/>
  <c r="H107" i="5"/>
  <c r="H150" i="11"/>
  <c r="X169" i="10" l="1"/>
  <c r="J167" i="9"/>
  <c r="X167" i="8"/>
  <c r="I169" i="7"/>
  <c r="G169" i="10"/>
  <c r="G167" i="8"/>
  <c r="K394" i="3"/>
  <c r="F369" i="11"/>
  <c r="F376" i="10"/>
  <c r="F371" i="9"/>
  <c r="F419" i="6" s="1"/>
  <c r="H390" i="8"/>
  <c r="F391"/>
  <c r="H393" i="7"/>
  <c r="F394"/>
  <c r="H391" i="5"/>
  <c r="F392"/>
  <c r="H411" i="4"/>
  <c r="F412"/>
  <c r="H395" i="3"/>
  <c r="F396"/>
  <c r="H402" i="2"/>
  <c r="F403"/>
  <c r="G104" i="3"/>
  <c r="H117" i="2"/>
  <c r="I147" i="4"/>
  <c r="G107" i="5"/>
  <c r="G150" i="11"/>
  <c r="H168" i="9" l="1"/>
  <c r="J169" i="7"/>
  <c r="I169" i="10"/>
  <c r="I167" i="8"/>
  <c r="F370" i="11"/>
  <c r="H376" i="10"/>
  <c r="F377"/>
  <c r="F372" i="9"/>
  <c r="F420" i="6" s="1"/>
  <c r="H391" i="8"/>
  <c r="F392"/>
  <c r="H394" i="7"/>
  <c r="K394" s="1"/>
  <c r="F395"/>
  <c r="H392" i="5"/>
  <c r="F393"/>
  <c r="H412" i="4"/>
  <c r="F413"/>
  <c r="H396" i="3"/>
  <c r="F397"/>
  <c r="H403" i="2"/>
  <c r="F404"/>
  <c r="I104" i="3"/>
  <c r="G117" i="2"/>
  <c r="J147" i="4"/>
  <c r="I107" i="5"/>
  <c r="I150" i="11"/>
  <c r="X168" i="9" l="1"/>
  <c r="G168"/>
  <c r="H170" i="7"/>
  <c r="J169" i="10"/>
  <c r="J167" i="8"/>
  <c r="F371" i="11"/>
  <c r="F431" i="6" s="1"/>
  <c r="H377" i="10"/>
  <c r="F378"/>
  <c r="F373" i="9"/>
  <c r="F421" i="6" s="1"/>
  <c r="H392" i="8"/>
  <c r="F393"/>
  <c r="H395" i="7"/>
  <c r="F396"/>
  <c r="H393" i="5"/>
  <c r="F394"/>
  <c r="H413" i="4"/>
  <c r="F414"/>
  <c r="H397" i="3"/>
  <c r="F398"/>
  <c r="H404" i="2"/>
  <c r="F405"/>
  <c r="J104" i="3"/>
  <c r="H105" s="1"/>
  <c r="I117" i="2"/>
  <c r="H148" i="4"/>
  <c r="J107" i="5"/>
  <c r="J150" i="11"/>
  <c r="I168" i="9" l="1"/>
  <c r="X170" i="7"/>
  <c r="G170"/>
  <c r="H170" i="10"/>
  <c r="H168" i="8"/>
  <c r="F372" i="11"/>
  <c r="F432" i="6" s="1"/>
  <c r="H378" i="10"/>
  <c r="F379"/>
  <c r="F374" i="9"/>
  <c r="F422" i="6" s="1"/>
  <c r="H393" i="8"/>
  <c r="F394"/>
  <c r="H396" i="7"/>
  <c r="F397"/>
  <c r="H394" i="5"/>
  <c r="K394" s="1"/>
  <c r="F395"/>
  <c r="H414" i="4"/>
  <c r="F415"/>
  <c r="H398" i="3"/>
  <c r="F399"/>
  <c r="H405" i="2"/>
  <c r="F406"/>
  <c r="G148" i="4"/>
  <c r="I148" s="1"/>
  <c r="G105" i="3"/>
  <c r="J117" i="2"/>
  <c r="H108" i="5"/>
  <c r="H151" i="11"/>
  <c r="X170" i="10" l="1"/>
  <c r="J168" i="9"/>
  <c r="X168" i="8"/>
  <c r="I170" i="7"/>
  <c r="G170" i="10"/>
  <c r="G168" i="8"/>
  <c r="F373" i="11"/>
  <c r="F433" i="6" s="1"/>
  <c r="H379" i="10"/>
  <c r="F380"/>
  <c r="H374" i="9"/>
  <c r="F375"/>
  <c r="F423" i="6" s="1"/>
  <c r="H394" i="8"/>
  <c r="K394" s="1"/>
  <c r="F395"/>
  <c r="H397" i="7"/>
  <c r="F398"/>
  <c r="H395" i="5"/>
  <c r="F396"/>
  <c r="J148" i="4"/>
  <c r="H415"/>
  <c r="F416"/>
  <c r="H399" i="3"/>
  <c r="F400"/>
  <c r="H406" i="2"/>
  <c r="F407"/>
  <c r="I105" i="3"/>
  <c r="H118" i="2"/>
  <c r="G118" s="1"/>
  <c r="H149" i="4"/>
  <c r="G108" i="5"/>
  <c r="G151" i="11"/>
  <c r="H169" i="9" l="1"/>
  <c r="J170" i="7"/>
  <c r="I170" i="10"/>
  <c r="I168" i="8"/>
  <c r="K406" i="2"/>
  <c r="F374" i="11"/>
  <c r="F434" i="6" s="1"/>
  <c r="H380" i="10"/>
  <c r="F381"/>
  <c r="H375" i="9"/>
  <c r="F376"/>
  <c r="F424" i="6" s="1"/>
  <c r="H395" i="8"/>
  <c r="F396"/>
  <c r="H398" i="7"/>
  <c r="F399"/>
  <c r="H396" i="5"/>
  <c r="F397"/>
  <c r="G149" i="4"/>
  <c r="I149" s="1"/>
  <c r="H416"/>
  <c r="F417"/>
  <c r="H400" i="3"/>
  <c r="F401"/>
  <c r="H407" i="2"/>
  <c r="F408"/>
  <c r="J105" i="3"/>
  <c r="I118" i="2"/>
  <c r="M118"/>
  <c r="P118" s="1"/>
  <c r="K118"/>
  <c r="N118" s="1"/>
  <c r="J149" i="4"/>
  <c r="I108" i="5"/>
  <c r="I151" i="11"/>
  <c r="X169" i="9" l="1"/>
  <c r="G169"/>
  <c r="H171" i="7"/>
  <c r="J170" i="10"/>
  <c r="J168" i="8"/>
  <c r="F375" i="11"/>
  <c r="F435" i="6" s="1"/>
  <c r="H381" i="10"/>
  <c r="F382"/>
  <c r="H376" i="9"/>
  <c r="F377"/>
  <c r="F425" i="6" s="1"/>
  <c r="H396" i="8"/>
  <c r="F397"/>
  <c r="H399" i="7"/>
  <c r="F400"/>
  <c r="H397" i="5"/>
  <c r="F398"/>
  <c r="H417" i="4"/>
  <c r="F418"/>
  <c r="H401" i="3"/>
  <c r="F402"/>
  <c r="H408" i="2"/>
  <c r="F409"/>
  <c r="H106" i="3"/>
  <c r="G106" s="1"/>
  <c r="L118" i="2"/>
  <c r="O118" s="1"/>
  <c r="J118"/>
  <c r="H150" i="4"/>
  <c r="J108" i="5"/>
  <c r="J151" i="11"/>
  <c r="I169" i="9" l="1"/>
  <c r="X171" i="7"/>
  <c r="G171"/>
  <c r="H171" i="10"/>
  <c r="H169" i="8"/>
  <c r="H375" i="11"/>
  <c r="F376"/>
  <c r="F436" i="6" s="1"/>
  <c r="H382" i="10"/>
  <c r="F383"/>
  <c r="H377" i="9"/>
  <c r="F378"/>
  <c r="F426" i="6" s="1"/>
  <c r="H397" i="8"/>
  <c r="F398"/>
  <c r="H400" i="7"/>
  <c r="F401"/>
  <c r="H398" i="5"/>
  <c r="F399"/>
  <c r="G150" i="4"/>
  <c r="I150" s="1"/>
  <c r="H418"/>
  <c r="K418" s="1"/>
  <c r="F419"/>
  <c r="H402" i="3"/>
  <c r="F403"/>
  <c r="H409" i="2"/>
  <c r="F410"/>
  <c r="I106" i="3"/>
  <c r="M106" i="6"/>
  <c r="P106" s="1"/>
  <c r="M106" i="3"/>
  <c r="P106" s="1"/>
  <c r="K106"/>
  <c r="N106" s="1"/>
  <c r="K106" i="6"/>
  <c r="N106" s="1"/>
  <c r="H119" i="2"/>
  <c r="H109" i="5"/>
  <c r="H152" i="11"/>
  <c r="X171" i="10" l="1"/>
  <c r="J169" i="9"/>
  <c r="X169" i="8"/>
  <c r="I171" i="7"/>
  <c r="G171" i="10"/>
  <c r="G169" i="8"/>
  <c r="H376" i="11"/>
  <c r="F377"/>
  <c r="F437" i="6" s="1"/>
  <c r="H383" i="10"/>
  <c r="F384"/>
  <c r="H378" i="9"/>
  <c r="F379"/>
  <c r="F427" i="6" s="1"/>
  <c r="H398" i="8"/>
  <c r="F399"/>
  <c r="H401" i="7"/>
  <c r="F402"/>
  <c r="H399" i="5"/>
  <c r="F400"/>
  <c r="J150" i="4"/>
  <c r="H151" s="1"/>
  <c r="H419"/>
  <c r="F420"/>
  <c r="H403" i="3"/>
  <c r="F404"/>
  <c r="H410" i="2"/>
  <c r="F411"/>
  <c r="L106" i="6"/>
  <c r="O106" s="1"/>
  <c r="L106" i="3"/>
  <c r="O106" s="1"/>
  <c r="J106"/>
  <c r="G119" i="2"/>
  <c r="G109" i="5"/>
  <c r="G152" i="11"/>
  <c r="H170" i="9" l="1"/>
  <c r="J171" i="7"/>
  <c r="I171" i="10"/>
  <c r="I169" i="8"/>
  <c r="G151" i="4"/>
  <c r="I151" s="1"/>
  <c r="H377" i="11"/>
  <c r="F378"/>
  <c r="F438" i="6" s="1"/>
  <c r="H384" i="10"/>
  <c r="F385"/>
  <c r="H379" i="9"/>
  <c r="F380"/>
  <c r="F428" i="6" s="1"/>
  <c r="H399" i="8"/>
  <c r="F400"/>
  <c r="H402" i="7"/>
  <c r="F403"/>
  <c r="H400" i="5"/>
  <c r="F401"/>
  <c r="H420" i="4"/>
  <c r="F421"/>
  <c r="H404" i="3"/>
  <c r="F405"/>
  <c r="H411" i="2"/>
  <c r="F412"/>
  <c r="H107" i="3"/>
  <c r="I119" i="2"/>
  <c r="J151" i="4"/>
  <c r="I109" i="5"/>
  <c r="I152" i="11"/>
  <c r="X170" i="9" l="1"/>
  <c r="G170"/>
  <c r="H172" i="7"/>
  <c r="J171" i="10"/>
  <c r="J169" i="8"/>
  <c r="H378" i="11"/>
  <c r="F379"/>
  <c r="F439" i="6" s="1"/>
  <c r="H385" i="10"/>
  <c r="F386"/>
  <c r="H380" i="9"/>
  <c r="F381"/>
  <c r="F429" i="6" s="1"/>
  <c r="H400" i="8"/>
  <c r="F401"/>
  <c r="H403" i="7"/>
  <c r="F404"/>
  <c r="H401" i="5"/>
  <c r="F402"/>
  <c r="H421" i="4"/>
  <c r="F422"/>
  <c r="H405" i="3"/>
  <c r="F406"/>
  <c r="H412" i="2"/>
  <c r="F413"/>
  <c r="G107" i="3"/>
  <c r="J119" i="2"/>
  <c r="H152" i="4"/>
  <c r="J109" i="5"/>
  <c r="J152" i="11"/>
  <c r="I170" i="9" l="1"/>
  <c r="X172" i="7"/>
  <c r="G172"/>
  <c r="I172" s="1"/>
  <c r="J172" s="1"/>
  <c r="H172" i="10"/>
  <c r="H170" i="8"/>
  <c r="G152" i="4"/>
  <c r="I152" s="1"/>
  <c r="H379" i="11"/>
  <c r="F380"/>
  <c r="F440" i="6" s="1"/>
  <c r="H386" i="10"/>
  <c r="F387"/>
  <c r="H381" i="9"/>
  <c r="F382"/>
  <c r="F430" i="6" s="1"/>
  <c r="H401" i="8"/>
  <c r="F402"/>
  <c r="H404" i="7"/>
  <c r="F405"/>
  <c r="H402" i="5"/>
  <c r="F403"/>
  <c r="H422" i="4"/>
  <c r="F423"/>
  <c r="H406" i="3"/>
  <c r="F407"/>
  <c r="H413" i="2"/>
  <c r="F414"/>
  <c r="I107" i="3"/>
  <c r="H120" i="2"/>
  <c r="J152" i="4"/>
  <c r="H110" i="5"/>
  <c r="H153" i="11"/>
  <c r="X172" i="10" l="1"/>
  <c r="J170" i="9"/>
  <c r="X170" i="8"/>
  <c r="H173" i="7"/>
  <c r="G172" i="10"/>
  <c r="I172" s="1"/>
  <c r="J172" s="1"/>
  <c r="G170" i="8"/>
  <c r="K406" i="3"/>
  <c r="H380" i="11"/>
  <c r="F381"/>
  <c r="F441" i="6" s="1"/>
  <c r="H387" i="10"/>
  <c r="F388"/>
  <c r="H382" i="9"/>
  <c r="F383"/>
  <c r="H402" i="8"/>
  <c r="F403"/>
  <c r="H405" i="7"/>
  <c r="F406"/>
  <c r="H403" i="5"/>
  <c r="F404"/>
  <c r="H423" i="4"/>
  <c r="F424"/>
  <c r="H407" i="3"/>
  <c r="F408"/>
  <c r="H414" i="2"/>
  <c r="F415"/>
  <c r="J107" i="3"/>
  <c r="G120" i="2"/>
  <c r="H153" i="4"/>
  <c r="G110" i="5"/>
  <c r="G153" i="11"/>
  <c r="H171" i="9" l="1"/>
  <c r="X173" i="7"/>
  <c r="G173"/>
  <c r="I173" s="1"/>
  <c r="J173" s="1"/>
  <c r="H173" i="10"/>
  <c r="I170" i="8"/>
  <c r="G153" i="4"/>
  <c r="I153" s="1"/>
  <c r="H381" i="11"/>
  <c r="F382"/>
  <c r="F442" i="6" s="1"/>
  <c r="H388" i="10"/>
  <c r="F389"/>
  <c r="H383" i="9"/>
  <c r="F384"/>
  <c r="H403" i="8"/>
  <c r="F404"/>
  <c r="H406" i="7"/>
  <c r="K406" s="1"/>
  <c r="F407"/>
  <c r="H404" i="5"/>
  <c r="F405"/>
  <c r="H424" i="4"/>
  <c r="F425"/>
  <c r="H408" i="3"/>
  <c r="F409"/>
  <c r="H415" i="2"/>
  <c r="F416"/>
  <c r="H108" i="3"/>
  <c r="I120" i="2"/>
  <c r="J153" i="4"/>
  <c r="I110" i="5"/>
  <c r="I153" i="11"/>
  <c r="X173" i="10" l="1"/>
  <c r="X171" i="9"/>
  <c r="G171"/>
  <c r="H174" i="7"/>
  <c r="G173" i="10"/>
  <c r="I173" s="1"/>
  <c r="J173" s="1"/>
  <c r="J170" i="8"/>
  <c r="H382" i="11"/>
  <c r="F383"/>
  <c r="H389" i="10"/>
  <c r="F390"/>
  <c r="H384" i="9"/>
  <c r="F385"/>
  <c r="H404" i="8"/>
  <c r="F405"/>
  <c r="H407" i="7"/>
  <c r="F408"/>
  <c r="H405" i="5"/>
  <c r="F406"/>
  <c r="H425" i="4"/>
  <c r="F426"/>
  <c r="H409" i="3"/>
  <c r="F410"/>
  <c r="H416" i="2"/>
  <c r="F417"/>
  <c r="G108" i="3"/>
  <c r="J120" i="2"/>
  <c r="H154" i="4"/>
  <c r="J110" i="5"/>
  <c r="J153" i="11"/>
  <c r="I171" i="9" l="1"/>
  <c r="X174" i="7"/>
  <c r="G174"/>
  <c r="I174" s="1"/>
  <c r="J174" s="1"/>
  <c r="H174" i="10"/>
  <c r="H171" i="8"/>
  <c r="K154" i="4"/>
  <c r="N154" s="1"/>
  <c r="H383" i="11"/>
  <c r="F384"/>
  <c r="H390" i="10"/>
  <c r="F391"/>
  <c r="H385" i="9"/>
  <c r="F386"/>
  <c r="H405" i="8"/>
  <c r="F406"/>
  <c r="H408" i="7"/>
  <c r="F409"/>
  <c r="H406" i="5"/>
  <c r="K406" s="1"/>
  <c r="F407"/>
  <c r="H426" i="4"/>
  <c r="F427"/>
  <c r="H410" i="3"/>
  <c r="F411"/>
  <c r="H417" i="2"/>
  <c r="F418"/>
  <c r="I108" i="3"/>
  <c r="H121" i="2"/>
  <c r="G154" i="4"/>
  <c r="H111" i="5"/>
  <c r="H154" i="11"/>
  <c r="X174" i="10" l="1"/>
  <c r="J171" i="9"/>
  <c r="X171" i="8"/>
  <c r="H175" i="7"/>
  <c r="G174" i="10"/>
  <c r="I174" s="1"/>
  <c r="J174" s="1"/>
  <c r="G171" i="8"/>
  <c r="H384" i="11"/>
  <c r="F385"/>
  <c r="H391" i="10"/>
  <c r="F392"/>
  <c r="H386" i="9"/>
  <c r="F387"/>
  <c r="H406" i="8"/>
  <c r="K406" s="1"/>
  <c r="F407"/>
  <c r="H409" i="7"/>
  <c r="F410"/>
  <c r="H407" i="5"/>
  <c r="F408"/>
  <c r="H427" i="4"/>
  <c r="F428"/>
  <c r="H411" i="3"/>
  <c r="F412"/>
  <c r="H418" i="2"/>
  <c r="F419"/>
  <c r="J108" i="3"/>
  <c r="G121" i="2"/>
  <c r="I154" i="4"/>
  <c r="M154"/>
  <c r="P154" s="1"/>
  <c r="G111" i="5"/>
  <c r="K154" i="11"/>
  <c r="N154" s="1"/>
  <c r="G154"/>
  <c r="H172" i="9" l="1"/>
  <c r="X175" i="7"/>
  <c r="G175"/>
  <c r="I175" s="1"/>
  <c r="J175" s="1"/>
  <c r="H175" i="10"/>
  <c r="I171" i="8"/>
  <c r="K418" i="2"/>
  <c r="H385" i="11"/>
  <c r="F386"/>
  <c r="H392" i="10"/>
  <c r="F393"/>
  <c r="H387" i="9"/>
  <c r="F388"/>
  <c r="H407" i="8"/>
  <c r="F408"/>
  <c r="H410" i="7"/>
  <c r="F411"/>
  <c r="H408" i="5"/>
  <c r="F409"/>
  <c r="H428" i="4"/>
  <c r="F429"/>
  <c r="H412" i="3"/>
  <c r="F413"/>
  <c r="H419" i="2"/>
  <c r="F420"/>
  <c r="H109" i="3"/>
  <c r="I121" i="2"/>
  <c r="L154" i="4"/>
  <c r="O154" s="1"/>
  <c r="J154"/>
  <c r="I111" i="5"/>
  <c r="I154" i="11"/>
  <c r="M154"/>
  <c r="P154" s="1"/>
  <c r="X175" i="10" l="1"/>
  <c r="X172" i="9"/>
  <c r="G172"/>
  <c r="I172" s="1"/>
  <c r="J172" s="1"/>
  <c r="H176" i="7"/>
  <c r="G175" i="10"/>
  <c r="I175" s="1"/>
  <c r="J175" s="1"/>
  <c r="J171" i="8"/>
  <c r="H172" s="1"/>
  <c r="H386" i="11"/>
  <c r="F387"/>
  <c r="H393" i="10"/>
  <c r="F394"/>
  <c r="H388" i="9"/>
  <c r="F389"/>
  <c r="H408" i="8"/>
  <c r="F409"/>
  <c r="H411" i="7"/>
  <c r="F412"/>
  <c r="H409" i="5"/>
  <c r="F410"/>
  <c r="H429" i="4"/>
  <c r="F430"/>
  <c r="H413" i="3"/>
  <c r="F414"/>
  <c r="H420" i="2"/>
  <c r="F421"/>
  <c r="G109" i="3"/>
  <c r="J121" i="2"/>
  <c r="H155" i="4"/>
  <c r="J111" i="5"/>
  <c r="L154" i="11"/>
  <c r="O154" s="1"/>
  <c r="J154"/>
  <c r="H173" i="9" l="1"/>
  <c r="X172" i="8"/>
  <c r="X176" i="7"/>
  <c r="G176"/>
  <c r="I176" s="1"/>
  <c r="J176" s="1"/>
  <c r="H176" i="10"/>
  <c r="G172" i="8"/>
  <c r="I172" s="1"/>
  <c r="J172" s="1"/>
  <c r="H173" s="1"/>
  <c r="G155" i="4"/>
  <c r="I155" s="1"/>
  <c r="H387" i="11"/>
  <c r="F388"/>
  <c r="H394" i="10"/>
  <c r="K394" s="1"/>
  <c r="F395"/>
  <c r="H389" i="9"/>
  <c r="F390"/>
  <c r="H409" i="8"/>
  <c r="F410"/>
  <c r="H412" i="7"/>
  <c r="F413"/>
  <c r="H410" i="5"/>
  <c r="F411"/>
  <c r="H430" i="4"/>
  <c r="K430" s="1"/>
  <c r="F431"/>
  <c r="H414" i="3"/>
  <c r="F415"/>
  <c r="H421" i="2"/>
  <c r="F422"/>
  <c r="I109" i="3"/>
  <c r="H122" i="2"/>
  <c r="H112" i="5"/>
  <c r="H155" i="11"/>
  <c r="X176" i="10" l="1"/>
  <c r="X173" i="9"/>
  <c r="G173"/>
  <c r="I173" s="1"/>
  <c r="J173" s="1"/>
  <c r="X173" i="8"/>
  <c r="H177" i="7"/>
  <c r="G176" i="10"/>
  <c r="I176" s="1"/>
  <c r="J176" s="1"/>
  <c r="G173" i="8"/>
  <c r="I173" s="1"/>
  <c r="J173" s="1"/>
  <c r="H174" s="1"/>
  <c r="H388" i="11"/>
  <c r="F389"/>
  <c r="H395" i="10"/>
  <c r="F396"/>
  <c r="H390" i="9"/>
  <c r="F391"/>
  <c r="H410" i="8"/>
  <c r="F411"/>
  <c r="H413" i="7"/>
  <c r="F414"/>
  <c r="H411" i="5"/>
  <c r="F412"/>
  <c r="H431" i="4"/>
  <c r="F432"/>
  <c r="H415" i="3"/>
  <c r="F416"/>
  <c r="H422" i="2"/>
  <c r="F423"/>
  <c r="J109" i="3"/>
  <c r="G122" i="2"/>
  <c r="J155" i="4"/>
  <c r="G112" i="5"/>
  <c r="I112" s="1"/>
  <c r="G155" i="11"/>
  <c r="H174" i="9" l="1"/>
  <c r="X174" i="8"/>
  <c r="X177" i="7"/>
  <c r="G177"/>
  <c r="I177" s="1"/>
  <c r="J177" s="1"/>
  <c r="H177" i="10"/>
  <c r="G174" i="8"/>
  <c r="I174" s="1"/>
  <c r="J174" s="1"/>
  <c r="H175" s="1"/>
  <c r="H389" i="11"/>
  <c r="F390"/>
  <c r="H396" i="10"/>
  <c r="F397"/>
  <c r="H391" i="9"/>
  <c r="F392"/>
  <c r="H411" i="8"/>
  <c r="F412"/>
  <c r="H414" i="7"/>
  <c r="F415"/>
  <c r="H412" i="5"/>
  <c r="F413"/>
  <c r="H432" i="4"/>
  <c r="F433"/>
  <c r="H416" i="3"/>
  <c r="F417"/>
  <c r="H423" i="2"/>
  <c r="F424"/>
  <c r="H110" i="3"/>
  <c r="I122" i="2"/>
  <c r="H156" i="4"/>
  <c r="J112" i="5"/>
  <c r="I155" i="11"/>
  <c r="X177" i="10" l="1"/>
  <c r="X174" i="9"/>
  <c r="G174"/>
  <c r="I174" s="1"/>
  <c r="J174" s="1"/>
  <c r="X175" i="8"/>
  <c r="H178" i="7"/>
  <c r="G177" i="10"/>
  <c r="I177" s="1"/>
  <c r="J177" s="1"/>
  <c r="G175" i="8"/>
  <c r="I175" s="1"/>
  <c r="J175" s="1"/>
  <c r="H176" s="1"/>
  <c r="G156" i="4"/>
  <c r="H390" i="11"/>
  <c r="F391"/>
  <c r="H397" i="10"/>
  <c r="F398"/>
  <c r="H392" i="9"/>
  <c r="F393"/>
  <c r="H412" i="8"/>
  <c r="F413"/>
  <c r="H415" i="7"/>
  <c r="F416"/>
  <c r="H413" i="5"/>
  <c r="F414"/>
  <c r="H433" i="4"/>
  <c r="F434"/>
  <c r="H417" i="3"/>
  <c r="F418"/>
  <c r="H424" i="2"/>
  <c r="F425"/>
  <c r="G110" i="3"/>
  <c r="J122" i="2"/>
  <c r="I156" i="4"/>
  <c r="H113" i="5"/>
  <c r="J155" i="11"/>
  <c r="H175" i="9" l="1"/>
  <c r="X176" i="8"/>
  <c r="X178" i="7"/>
  <c r="K178"/>
  <c r="N178" s="1"/>
  <c r="G178"/>
  <c r="H178" i="10"/>
  <c r="G176" i="8"/>
  <c r="I176" s="1"/>
  <c r="J176" s="1"/>
  <c r="H177" s="1"/>
  <c r="H391" i="11"/>
  <c r="F392"/>
  <c r="H398" i="10"/>
  <c r="F399"/>
  <c r="H393" i="9"/>
  <c r="F394"/>
  <c r="H413" i="8"/>
  <c r="F414"/>
  <c r="H416" i="7"/>
  <c r="F417"/>
  <c r="H414" i="5"/>
  <c r="F415"/>
  <c r="H434" i="4"/>
  <c r="F435"/>
  <c r="H418" i="3"/>
  <c r="F419"/>
  <c r="H425" i="2"/>
  <c r="F426"/>
  <c r="I110" i="3"/>
  <c r="H123" i="2"/>
  <c r="J156" i="4"/>
  <c r="G113" i="5"/>
  <c r="I113" s="1"/>
  <c r="H156" i="11"/>
  <c r="X178" i="10" l="1"/>
  <c r="X175" i="9"/>
  <c r="G175"/>
  <c r="I175" s="1"/>
  <c r="J175" s="1"/>
  <c r="X177" i="8"/>
  <c r="I178" i="7"/>
  <c r="M178"/>
  <c r="P178" s="1"/>
  <c r="K178" i="10"/>
  <c r="N178" s="1"/>
  <c r="G178"/>
  <c r="G177" i="8"/>
  <c r="I177" s="1"/>
  <c r="J177" s="1"/>
  <c r="K418" i="3"/>
  <c r="H392" i="11"/>
  <c r="F393"/>
  <c r="H399" i="10"/>
  <c r="F400"/>
  <c r="H394" i="9"/>
  <c r="K394" s="1"/>
  <c r="F395"/>
  <c r="H414" i="8"/>
  <c r="F415"/>
  <c r="H417" i="7"/>
  <c r="F418"/>
  <c r="H415" i="5"/>
  <c r="F416"/>
  <c r="H435" i="4"/>
  <c r="F436"/>
  <c r="H419" i="3"/>
  <c r="F420"/>
  <c r="H426" i="2"/>
  <c r="F427"/>
  <c r="J110" i="3"/>
  <c r="G123" i="2"/>
  <c r="H157" i="4"/>
  <c r="S164" s="1"/>
  <c r="J113" i="5"/>
  <c r="G156" i="11"/>
  <c r="H176" i="9" l="1"/>
  <c r="L178" i="7"/>
  <c r="O178" s="1"/>
  <c r="J178"/>
  <c r="I178" i="10"/>
  <c r="M178"/>
  <c r="P178" s="1"/>
  <c r="H178" i="8"/>
  <c r="G157" i="4"/>
  <c r="I157" s="1"/>
  <c r="S163" s="1"/>
  <c r="H393" i="11"/>
  <c r="F394"/>
  <c r="H400" i="10"/>
  <c r="F401"/>
  <c r="H395" i="9"/>
  <c r="F396"/>
  <c r="H415" i="8"/>
  <c r="F416"/>
  <c r="H418" i="7"/>
  <c r="K418" s="1"/>
  <c r="F419"/>
  <c r="H416" i="5"/>
  <c r="F417"/>
  <c r="H436" i="4"/>
  <c r="F437"/>
  <c r="H420" i="3"/>
  <c r="F421"/>
  <c r="H427" i="2"/>
  <c r="F428"/>
  <c r="H111" i="3"/>
  <c r="I123" i="2"/>
  <c r="H114" i="5"/>
  <c r="I156" i="11"/>
  <c r="X176" i="9" l="1"/>
  <c r="G176"/>
  <c r="I176" s="1"/>
  <c r="J176" s="1"/>
  <c r="X178" i="8"/>
  <c r="H179" i="7"/>
  <c r="L178" i="10"/>
  <c r="O178" s="1"/>
  <c r="J178"/>
  <c r="K178" i="8"/>
  <c r="N178" s="1"/>
  <c r="G178"/>
  <c r="H394" i="11"/>
  <c r="K394" s="1"/>
  <c r="F395"/>
  <c r="H401" i="10"/>
  <c r="F402"/>
  <c r="H396" i="9"/>
  <c r="F397"/>
  <c r="H416" i="8"/>
  <c r="F417"/>
  <c r="H419" i="7"/>
  <c r="F420"/>
  <c r="H417" i="5"/>
  <c r="F418"/>
  <c r="H437" i="4"/>
  <c r="F438"/>
  <c r="H421" i="3"/>
  <c r="F422"/>
  <c r="H428" i="2"/>
  <c r="F429"/>
  <c r="G111" i="3"/>
  <c r="J123" i="2"/>
  <c r="J157" i="4"/>
  <c r="G114" i="5"/>
  <c r="I114" s="1"/>
  <c r="J156" i="11"/>
  <c r="H177" i="9" l="1"/>
  <c r="X179" i="7"/>
  <c r="G179"/>
  <c r="H179" i="10"/>
  <c r="I178" i="8"/>
  <c r="M178"/>
  <c r="P178" s="1"/>
  <c r="H395" i="11"/>
  <c r="F396"/>
  <c r="H402" i="10"/>
  <c r="F403"/>
  <c r="H397" i="9"/>
  <c r="F398"/>
  <c r="H417" i="8"/>
  <c r="F418"/>
  <c r="H420" i="7"/>
  <c r="F421"/>
  <c r="H418" i="5"/>
  <c r="K418" s="1"/>
  <c r="F419"/>
  <c r="F443" i="6" s="1"/>
  <c r="H438" i="4"/>
  <c r="F439"/>
  <c r="H422" i="3"/>
  <c r="F423"/>
  <c r="H429" i="2"/>
  <c r="F430"/>
  <c r="I111" i="3"/>
  <c r="H124" i="2"/>
  <c r="H158" i="4"/>
  <c r="J114" i="5"/>
  <c r="H157" i="11"/>
  <c r="X158" i="4" l="1"/>
  <c r="X179" i="10"/>
  <c r="X177" i="9"/>
  <c r="G177"/>
  <c r="I177" s="1"/>
  <c r="J177" s="1"/>
  <c r="I179" i="7"/>
  <c r="G179" i="10"/>
  <c r="L178" i="8"/>
  <c r="O178" s="1"/>
  <c r="J178"/>
  <c r="G158" i="4"/>
  <c r="I158" s="1"/>
  <c r="H396" i="11"/>
  <c r="F397"/>
  <c r="H403" i="10"/>
  <c r="F404"/>
  <c r="H398" i="9"/>
  <c r="F399"/>
  <c r="H418" i="8"/>
  <c r="K418" s="1"/>
  <c r="F419"/>
  <c r="H421" i="7"/>
  <c r="F422"/>
  <c r="H419" i="5"/>
  <c r="F420"/>
  <c r="F444" i="6" s="1"/>
  <c r="H439" i="4"/>
  <c r="F440"/>
  <c r="H423" i="3"/>
  <c r="F424"/>
  <c r="H430" i="2"/>
  <c r="F431"/>
  <c r="J111" i="3"/>
  <c r="G124" i="2"/>
  <c r="H115" i="5"/>
  <c r="G157" i="11"/>
  <c r="H178" i="9" l="1"/>
  <c r="J179" i="7"/>
  <c r="I179" i="10"/>
  <c r="H179" i="8"/>
  <c r="K430" i="2"/>
  <c r="H397" i="11"/>
  <c r="F398"/>
  <c r="H404" i="10"/>
  <c r="F405"/>
  <c r="H399" i="9"/>
  <c r="F400"/>
  <c r="H419" i="8"/>
  <c r="F420"/>
  <c r="H422" i="7"/>
  <c r="F423"/>
  <c r="H420" i="5"/>
  <c r="F421"/>
  <c r="F445" i="6" s="1"/>
  <c r="H440" i="4"/>
  <c r="F441"/>
  <c r="H424" i="3"/>
  <c r="F425"/>
  <c r="H431" i="2"/>
  <c r="F432"/>
  <c r="H112" i="3"/>
  <c r="I124" i="2"/>
  <c r="J158" i="4"/>
  <c r="G115" i="5"/>
  <c r="I115" s="1"/>
  <c r="I157" i="11"/>
  <c r="X178" i="9" l="1"/>
  <c r="K178"/>
  <c r="N178" s="1"/>
  <c r="G178"/>
  <c r="X179" i="8"/>
  <c r="H180" i="7"/>
  <c r="J179" i="10"/>
  <c r="G179" i="8"/>
  <c r="H398" i="11"/>
  <c r="F399"/>
  <c r="H405" i="10"/>
  <c r="F406"/>
  <c r="H400" i="9"/>
  <c r="F401"/>
  <c r="H420" i="8"/>
  <c r="F421"/>
  <c r="H423" i="7"/>
  <c r="F424"/>
  <c r="H421" i="5"/>
  <c r="F422"/>
  <c r="F446" i="6" s="1"/>
  <c r="H441" i="4"/>
  <c r="F442"/>
  <c r="H425" i="3"/>
  <c r="F426"/>
  <c r="H432" i="2"/>
  <c r="F433"/>
  <c r="G112" i="3"/>
  <c r="J124" i="2"/>
  <c r="H159" i="4"/>
  <c r="J115" i="5"/>
  <c r="J157" i="11"/>
  <c r="X159" i="4" l="1"/>
  <c r="I178" i="9"/>
  <c r="M178"/>
  <c r="P178" s="1"/>
  <c r="X180" i="7"/>
  <c r="G180"/>
  <c r="H180" i="10"/>
  <c r="I179" i="8"/>
  <c r="G159" i="4"/>
  <c r="I159" s="1"/>
  <c r="H399" i="11"/>
  <c r="F400"/>
  <c r="H406" i="10"/>
  <c r="K406" s="1"/>
  <c r="F407"/>
  <c r="H401" i="9"/>
  <c r="F402"/>
  <c r="H421" i="8"/>
  <c r="F422"/>
  <c r="H424" i="7"/>
  <c r="F425"/>
  <c r="H422" i="5"/>
  <c r="F423"/>
  <c r="F447" i="6" s="1"/>
  <c r="H442" i="4"/>
  <c r="K442" s="1"/>
  <c r="F443"/>
  <c r="H426" i="3"/>
  <c r="F427"/>
  <c r="H433" i="2"/>
  <c r="F434"/>
  <c r="I112" i="3"/>
  <c r="H125" i="2"/>
  <c r="H116" i="5"/>
  <c r="H158" i="11"/>
  <c r="X180" i="10" l="1"/>
  <c r="L178" i="9"/>
  <c r="O178" s="1"/>
  <c r="J178"/>
  <c r="I180" i="7"/>
  <c r="G180" i="10"/>
  <c r="J179" i="8"/>
  <c r="H400" i="11"/>
  <c r="F401"/>
  <c r="H407" i="10"/>
  <c r="F408"/>
  <c r="H402" i="9"/>
  <c r="F403"/>
  <c r="H422" i="8"/>
  <c r="F423"/>
  <c r="H425" i="7"/>
  <c r="F426"/>
  <c r="H423" i="5"/>
  <c r="F424"/>
  <c r="F448" i="6" s="1"/>
  <c r="H443" i="4"/>
  <c r="F444"/>
  <c r="H427" i="3"/>
  <c r="F428"/>
  <c r="H434" i="2"/>
  <c r="F435"/>
  <c r="J112" i="3"/>
  <c r="G125" i="2"/>
  <c r="J159" i="4"/>
  <c r="G116" i="5"/>
  <c r="G158" i="11"/>
  <c r="H179" i="9" l="1"/>
  <c r="J180" i="7"/>
  <c r="I180" i="10"/>
  <c r="H180" i="8"/>
  <c r="H401" i="11"/>
  <c r="F402"/>
  <c r="H408" i="10"/>
  <c r="F409"/>
  <c r="H403" i="9"/>
  <c r="F404"/>
  <c r="H423" i="8"/>
  <c r="F424"/>
  <c r="H426" i="7"/>
  <c r="F427"/>
  <c r="H424" i="5"/>
  <c r="F425"/>
  <c r="F449" i="6" s="1"/>
  <c r="H444" i="4"/>
  <c r="F445"/>
  <c r="H428" i="3"/>
  <c r="F429"/>
  <c r="H435" i="2"/>
  <c r="F436"/>
  <c r="H113" i="3"/>
  <c r="I125" i="2"/>
  <c r="H160" i="4"/>
  <c r="I116" i="5"/>
  <c r="I158" i="11"/>
  <c r="X160" i="4" l="1"/>
  <c r="X179" i="9"/>
  <c r="G179"/>
  <c r="X180" i="8"/>
  <c r="H181" i="7"/>
  <c r="J180" i="10"/>
  <c r="G180" i="8"/>
  <c r="G160" i="4"/>
  <c r="I160" s="1"/>
  <c r="J160" s="1"/>
  <c r="H402" i="11"/>
  <c r="F403"/>
  <c r="H409" i="10"/>
  <c r="F410"/>
  <c r="H404" i="9"/>
  <c r="F405"/>
  <c r="H424" i="8"/>
  <c r="F425"/>
  <c r="H427" i="7"/>
  <c r="F428"/>
  <c r="H425" i="5"/>
  <c r="F426"/>
  <c r="F450" i="6" s="1"/>
  <c r="H445" i="4"/>
  <c r="F446"/>
  <c r="H429" i="3"/>
  <c r="F430"/>
  <c r="H436" i="2"/>
  <c r="F437"/>
  <c r="G113" i="3"/>
  <c r="J125" i="2"/>
  <c r="J116" i="5"/>
  <c r="J158" i="11"/>
  <c r="I179" i="9" l="1"/>
  <c r="X181" i="7"/>
  <c r="G181"/>
  <c r="H181" i="10"/>
  <c r="I180" i="8"/>
  <c r="H403" i="11"/>
  <c r="F404"/>
  <c r="H410" i="10"/>
  <c r="F411"/>
  <c r="H405" i="9"/>
  <c r="F406"/>
  <c r="H425" i="8"/>
  <c r="F426"/>
  <c r="H428" i="7"/>
  <c r="F429"/>
  <c r="H426" i="5"/>
  <c r="F427"/>
  <c r="F451" i="6" s="1"/>
  <c r="H446" i="4"/>
  <c r="F447"/>
  <c r="H430" i="3"/>
  <c r="F431"/>
  <c r="H437" i="2"/>
  <c r="F438"/>
  <c r="I113" i="3"/>
  <c r="H126" i="2"/>
  <c r="H161" i="4"/>
  <c r="H117" i="5"/>
  <c r="H159" i="11"/>
  <c r="X161" i="4" l="1"/>
  <c r="X181" i="10"/>
  <c r="J179" i="9"/>
  <c r="I181" i="7"/>
  <c r="G159" i="11"/>
  <c r="I159" s="1"/>
  <c r="G181" i="10"/>
  <c r="J180" i="8"/>
  <c r="G161" i="4"/>
  <c r="I161" s="1"/>
  <c r="J161" s="1"/>
  <c r="K430" i="3"/>
  <c r="H404" i="11"/>
  <c r="F405"/>
  <c r="H411" i="10"/>
  <c r="F412"/>
  <c r="H406" i="9"/>
  <c r="K406" s="1"/>
  <c r="F407"/>
  <c r="H426" i="8"/>
  <c r="F427"/>
  <c r="H429" i="7"/>
  <c r="F430"/>
  <c r="H427" i="5"/>
  <c r="F428"/>
  <c r="F452" i="6" s="1"/>
  <c r="H447" i="4"/>
  <c r="F448"/>
  <c r="H431" i="3"/>
  <c r="F432"/>
  <c r="H438" i="2"/>
  <c r="F439"/>
  <c r="J113" i="3"/>
  <c r="G126" i="2"/>
  <c r="G117" i="5"/>
  <c r="H180" i="9" l="1"/>
  <c r="J181" i="7"/>
  <c r="I181" i="10"/>
  <c r="H181" i="8"/>
  <c r="H405" i="11"/>
  <c r="F406"/>
  <c r="H412" i="10"/>
  <c r="F413"/>
  <c r="H407" i="9"/>
  <c r="F408"/>
  <c r="H427" i="8"/>
  <c r="F428"/>
  <c r="H430" i="7"/>
  <c r="K430" s="1"/>
  <c r="F431"/>
  <c r="H428" i="5"/>
  <c r="F429"/>
  <c r="F453" i="6" s="1"/>
  <c r="H448" i="4"/>
  <c r="F449"/>
  <c r="H432" i="3"/>
  <c r="F433"/>
  <c r="H439" i="2"/>
  <c r="F440"/>
  <c r="H114" i="3"/>
  <c r="I126" i="2"/>
  <c r="H162" i="4"/>
  <c r="I117" i="5"/>
  <c r="J159" i="11"/>
  <c r="X162" i="4" l="1"/>
  <c r="X180" i="9"/>
  <c r="G180"/>
  <c r="X181" i="8"/>
  <c r="H182" i="7"/>
  <c r="J181" i="10"/>
  <c r="G181" i="8"/>
  <c r="G162" i="4"/>
  <c r="I162" s="1"/>
  <c r="J162" s="1"/>
  <c r="H406" i="11"/>
  <c r="K406" s="1"/>
  <c r="F407"/>
  <c r="H413" i="10"/>
  <c r="F414"/>
  <c r="H408" i="9"/>
  <c r="F409"/>
  <c r="H428" i="8"/>
  <c r="F429"/>
  <c r="H431" i="7"/>
  <c r="F432"/>
  <c r="H429" i="5"/>
  <c r="F430"/>
  <c r="F454" i="6" s="1"/>
  <c r="H449" i="4"/>
  <c r="F450"/>
  <c r="H433" i="3"/>
  <c r="F434"/>
  <c r="H440" i="2"/>
  <c r="F441"/>
  <c r="G114" i="3"/>
  <c r="J126" i="2"/>
  <c r="J117" i="5"/>
  <c r="H160" i="11"/>
  <c r="I180" i="9" l="1"/>
  <c r="X182" i="7"/>
  <c r="G182"/>
  <c r="H182" i="10"/>
  <c r="I181" i="8"/>
  <c r="H407" i="11"/>
  <c r="F408"/>
  <c r="H414" i="10"/>
  <c r="F415"/>
  <c r="H409" i="9"/>
  <c r="F410"/>
  <c r="H429" i="8"/>
  <c r="F430"/>
  <c r="H432" i="7"/>
  <c r="F433"/>
  <c r="H430" i="5"/>
  <c r="K430" s="1"/>
  <c r="F431"/>
  <c r="F455" i="6" s="1"/>
  <c r="H450" i="4"/>
  <c r="F451"/>
  <c r="H434" i="3"/>
  <c r="F435"/>
  <c r="H441" i="2"/>
  <c r="F442"/>
  <c r="I114" i="3"/>
  <c r="H127" i="2"/>
  <c r="H163" i="4"/>
  <c r="X163" s="1"/>
  <c r="H118" i="5"/>
  <c r="G160" i="11"/>
  <c r="X182" i="10" l="1"/>
  <c r="J180" i="9"/>
  <c r="I182" i="7"/>
  <c r="G182" i="10"/>
  <c r="J181" i="8"/>
  <c r="G163" i="4"/>
  <c r="I163" s="1"/>
  <c r="J163" s="1"/>
  <c r="H408" i="11"/>
  <c r="F409"/>
  <c r="H415" i="10"/>
  <c r="F416"/>
  <c r="H410" i="9"/>
  <c r="F411"/>
  <c r="H430" i="8"/>
  <c r="K430" s="1"/>
  <c r="F431"/>
  <c r="H433" i="7"/>
  <c r="F434"/>
  <c r="H431" i="5"/>
  <c r="F432"/>
  <c r="F456" i="6" s="1"/>
  <c r="H451" i="4"/>
  <c r="F452"/>
  <c r="J114" i="3"/>
  <c r="H435"/>
  <c r="H435" i="6" s="1"/>
  <c r="F436" i="3"/>
  <c r="H442" i="2"/>
  <c r="F443"/>
  <c r="G127"/>
  <c r="K118" i="5"/>
  <c r="N118" s="1"/>
  <c r="G118"/>
  <c r="I160" i="11"/>
  <c r="H181" i="9" l="1"/>
  <c r="J182" i="7"/>
  <c r="I182" i="10"/>
  <c r="H182" i="8"/>
  <c r="K442" i="2"/>
  <c r="H409" i="11"/>
  <c r="F410"/>
  <c r="H416" i="10"/>
  <c r="F417"/>
  <c r="H411" i="9"/>
  <c r="F412"/>
  <c r="H431" i="8"/>
  <c r="F432"/>
  <c r="H434" i="7"/>
  <c r="F435"/>
  <c r="H432" i="5"/>
  <c r="F433"/>
  <c r="F457" i="6" s="1"/>
  <c r="H452" i="4"/>
  <c r="F453"/>
  <c r="H115" i="3"/>
  <c r="H436"/>
  <c r="H436" i="6" s="1"/>
  <c r="F437" i="3"/>
  <c r="H443" i="2"/>
  <c r="F444"/>
  <c r="I127"/>
  <c r="H164" i="4"/>
  <c r="X164" s="1"/>
  <c r="I118" i="5"/>
  <c r="M118"/>
  <c r="P118" s="1"/>
  <c r="J160" i="11"/>
  <c r="X181" i="9" l="1"/>
  <c r="G181"/>
  <c r="X182" i="8"/>
  <c r="H183" i="7"/>
  <c r="J182" i="10"/>
  <c r="G182" i="8"/>
  <c r="G164" i="4"/>
  <c r="I164" s="1"/>
  <c r="J164" s="1"/>
  <c r="H410" i="11"/>
  <c r="F411"/>
  <c r="H417" i="10"/>
  <c r="F418"/>
  <c r="H412" i="9"/>
  <c r="F413"/>
  <c r="H432" i="8"/>
  <c r="F433"/>
  <c r="H435" i="7"/>
  <c r="F436"/>
  <c r="H433" i="5"/>
  <c r="F434"/>
  <c r="F458" i="6" s="1"/>
  <c r="H453" i="4"/>
  <c r="F454"/>
  <c r="G115" i="3"/>
  <c r="I115" s="1"/>
  <c r="H437"/>
  <c r="H437" i="6" s="1"/>
  <c r="F438" i="3"/>
  <c r="H444" i="2"/>
  <c r="F445"/>
  <c r="J127"/>
  <c r="L118" i="5"/>
  <c r="O118" s="1"/>
  <c r="J118"/>
  <c r="H161" i="11"/>
  <c r="I181" i="9" l="1"/>
  <c r="X183" i="7"/>
  <c r="G183"/>
  <c r="H183" i="10"/>
  <c r="I182" i="8"/>
  <c r="H411" i="11"/>
  <c r="F412"/>
  <c r="H418" i="10"/>
  <c r="K418" s="1"/>
  <c r="F419"/>
  <c r="H413" i="9"/>
  <c r="F414"/>
  <c r="H433" i="8"/>
  <c r="F434"/>
  <c r="H436" i="7"/>
  <c r="F437"/>
  <c r="H434" i="5"/>
  <c r="F435"/>
  <c r="F459" i="6" s="1"/>
  <c r="H454" i="4"/>
  <c r="K454" s="1"/>
  <c r="F455"/>
  <c r="H438" i="3"/>
  <c r="H438" i="6" s="1"/>
  <c r="F439" i="3"/>
  <c r="H445" i="2"/>
  <c r="F446"/>
  <c r="J115" i="3"/>
  <c r="H128" i="2"/>
  <c r="H165" i="4"/>
  <c r="X165" s="1"/>
  <c r="H119" i="5"/>
  <c r="G161" i="11"/>
  <c r="X183" i="10" l="1"/>
  <c r="J181" i="9"/>
  <c r="I183" i="7"/>
  <c r="G183" i="10"/>
  <c r="J182" i="8"/>
  <c r="G165" i="4"/>
  <c r="I165" s="1"/>
  <c r="J165" s="1"/>
  <c r="H412" i="11"/>
  <c r="F413"/>
  <c r="H419" i="10"/>
  <c r="F420"/>
  <c r="H414" i="9"/>
  <c r="F415"/>
  <c r="H434" i="8"/>
  <c r="F435"/>
  <c r="H437" i="7"/>
  <c r="F438"/>
  <c r="H435" i="5"/>
  <c r="F436"/>
  <c r="F460" i="6" s="1"/>
  <c r="H455" i="4"/>
  <c r="F456"/>
  <c r="H439" i="3"/>
  <c r="H439" i="6" s="1"/>
  <c r="F440" i="3"/>
  <c r="H446" i="2"/>
  <c r="F447"/>
  <c r="H116" i="3"/>
  <c r="G128" i="2"/>
  <c r="G119" i="5"/>
  <c r="I161" i="11"/>
  <c r="H182" i="9" l="1"/>
  <c r="J183" i="7"/>
  <c r="I183" i="10"/>
  <c r="H183" i="8"/>
  <c r="H413" i="11"/>
  <c r="F414"/>
  <c r="H420" i="10"/>
  <c r="F421"/>
  <c r="H415" i="9"/>
  <c r="F416"/>
  <c r="H435" i="8"/>
  <c r="F436"/>
  <c r="H438" i="7"/>
  <c r="F439"/>
  <c r="H436" i="5"/>
  <c r="F437"/>
  <c r="F461" i="6" s="1"/>
  <c r="H456" i="4"/>
  <c r="F457"/>
  <c r="H440" i="3"/>
  <c r="H440" i="6" s="1"/>
  <c r="F441" i="3"/>
  <c r="H447" i="2"/>
  <c r="F448"/>
  <c r="G116" i="3"/>
  <c r="I128" i="2"/>
  <c r="H166" i="4"/>
  <c r="X166" s="1"/>
  <c r="I119" i="5"/>
  <c r="J161" i="11"/>
  <c r="X182" i="9" l="1"/>
  <c r="G182"/>
  <c r="X183" i="8"/>
  <c r="H184" i="7"/>
  <c r="J183" i="10"/>
  <c r="H184" s="1"/>
  <c r="G183" i="8"/>
  <c r="K166" i="4"/>
  <c r="N166" s="1"/>
  <c r="H414" i="11"/>
  <c r="F415"/>
  <c r="H421" i="10"/>
  <c r="F422"/>
  <c r="H416" i="9"/>
  <c r="F417"/>
  <c r="H436" i="8"/>
  <c r="F437"/>
  <c r="H439" i="7"/>
  <c r="F440"/>
  <c r="H437" i="5"/>
  <c r="F438"/>
  <c r="F462" i="6" s="1"/>
  <c r="H457" i="4"/>
  <c r="F458"/>
  <c r="H441" i="3"/>
  <c r="H441" i="6" s="1"/>
  <c r="F442" i="3"/>
  <c r="H448" i="2"/>
  <c r="F449"/>
  <c r="I116" i="3"/>
  <c r="J128" i="2"/>
  <c r="G166" i="4"/>
  <c r="J119" i="5"/>
  <c r="H162" i="11"/>
  <c r="X184" i="10" l="1"/>
  <c r="I182" i="9"/>
  <c r="X184" i="7"/>
  <c r="G184"/>
  <c r="I184" s="1"/>
  <c r="J184" s="1"/>
  <c r="G184" i="10"/>
  <c r="I184" s="1"/>
  <c r="J184" s="1"/>
  <c r="H185" s="1"/>
  <c r="I183" i="8"/>
  <c r="H415" i="11"/>
  <c r="F416"/>
  <c r="H422" i="10"/>
  <c r="F423"/>
  <c r="H417" i="9"/>
  <c r="F418"/>
  <c r="H437" i="8"/>
  <c r="F438"/>
  <c r="H440" i="7"/>
  <c r="F441"/>
  <c r="H438" i="5"/>
  <c r="F439"/>
  <c r="F463" i="6" s="1"/>
  <c r="H458" i="4"/>
  <c r="F459"/>
  <c r="H442" i="3"/>
  <c r="F443"/>
  <c r="H449" i="2"/>
  <c r="F450"/>
  <c r="J116" i="3"/>
  <c r="H129" i="2"/>
  <c r="I166" i="4"/>
  <c r="M166"/>
  <c r="P166" s="1"/>
  <c r="H120" i="5"/>
  <c r="S127" s="1"/>
  <c r="G162" i="11"/>
  <c r="X185" i="10" l="1"/>
  <c r="J182" i="9"/>
  <c r="H185" i="7"/>
  <c r="G185" i="10"/>
  <c r="I185" s="1"/>
  <c r="J185" s="1"/>
  <c r="H186" s="1"/>
  <c r="J183" i="8"/>
  <c r="H184" s="1"/>
  <c r="K442" i="3"/>
  <c r="H442" i="6"/>
  <c r="H416" i="11"/>
  <c r="F417"/>
  <c r="H423" i="10"/>
  <c r="F424"/>
  <c r="H418" i="9"/>
  <c r="K418" s="1"/>
  <c r="F419"/>
  <c r="H438" i="8"/>
  <c r="F439"/>
  <c r="H441" i="7"/>
  <c r="F442"/>
  <c r="H439" i="5"/>
  <c r="F440"/>
  <c r="F464" i="6" s="1"/>
  <c r="H459" i="4"/>
  <c r="F460"/>
  <c r="H443" i="3"/>
  <c r="H443" i="6" s="1"/>
  <c r="F444" i="3"/>
  <c r="H450" i="2"/>
  <c r="F451"/>
  <c r="H117" i="3"/>
  <c r="G129" i="2"/>
  <c r="L166" i="4"/>
  <c r="O166" s="1"/>
  <c r="J166"/>
  <c r="G120" i="5"/>
  <c r="I162" i="11"/>
  <c r="X186" i="10" l="1"/>
  <c r="H183" i="9"/>
  <c r="X184" i="8"/>
  <c r="X185" i="7"/>
  <c r="G185"/>
  <c r="I185" s="1"/>
  <c r="J185" s="1"/>
  <c r="G186" i="10"/>
  <c r="I186" s="1"/>
  <c r="J186" s="1"/>
  <c r="H187" s="1"/>
  <c r="G184" i="8"/>
  <c r="I184" s="1"/>
  <c r="J184" s="1"/>
  <c r="H185" s="1"/>
  <c r="H417" i="11"/>
  <c r="F418"/>
  <c r="H424" i="10"/>
  <c r="F425"/>
  <c r="H419" i="9"/>
  <c r="F420"/>
  <c r="H439" i="8"/>
  <c r="F440"/>
  <c r="H442" i="7"/>
  <c r="K442" s="1"/>
  <c r="F443"/>
  <c r="H440" i="5"/>
  <c r="F441"/>
  <c r="F465" i="6" s="1"/>
  <c r="H460" i="4"/>
  <c r="F461"/>
  <c r="H444" i="3"/>
  <c r="H444" i="6" s="1"/>
  <c r="F445" i="3"/>
  <c r="H451" i="2"/>
  <c r="F452"/>
  <c r="G117" i="3"/>
  <c r="I129" i="2"/>
  <c r="H167" i="4"/>
  <c r="X167" s="1"/>
  <c r="I120" i="5"/>
  <c r="S126" s="1"/>
  <c r="J162" i="11"/>
  <c r="X187" i="10" l="1"/>
  <c r="X183" i="9"/>
  <c r="G183"/>
  <c r="X185" i="8"/>
  <c r="H186" i="7"/>
  <c r="G187" i="10"/>
  <c r="I187" s="1"/>
  <c r="J187" s="1"/>
  <c r="H188" s="1"/>
  <c r="G185" i="8"/>
  <c r="I185" s="1"/>
  <c r="J185" s="1"/>
  <c r="H186" s="1"/>
  <c r="G167" i="4"/>
  <c r="H418" i="11"/>
  <c r="K418" s="1"/>
  <c r="F419"/>
  <c r="H425" i="10"/>
  <c r="F426"/>
  <c r="H420" i="9"/>
  <c r="F421"/>
  <c r="H440" i="8"/>
  <c r="F441"/>
  <c r="H443" i="7"/>
  <c r="F444"/>
  <c r="H441" i="5"/>
  <c r="F442"/>
  <c r="F466" i="6" s="1"/>
  <c r="H461" i="4"/>
  <c r="F462"/>
  <c r="H445" i="3"/>
  <c r="H445" i="6" s="1"/>
  <c r="F446" i="3"/>
  <c r="H452" i="2"/>
  <c r="F453"/>
  <c r="I117" i="3"/>
  <c r="J129" i="2"/>
  <c r="I167" i="4"/>
  <c r="J120" i="5"/>
  <c r="H163" i="11"/>
  <c r="X188" i="10" l="1"/>
  <c r="I183" i="9"/>
  <c r="X186" i="8"/>
  <c r="X186" i="7"/>
  <c r="G186"/>
  <c r="I186" s="1"/>
  <c r="J186" s="1"/>
  <c r="G188" i="10"/>
  <c r="I188" s="1"/>
  <c r="J188" s="1"/>
  <c r="H189" s="1"/>
  <c r="G186" i="8"/>
  <c r="I186" s="1"/>
  <c r="J186" s="1"/>
  <c r="H187" s="1"/>
  <c r="H419" i="11"/>
  <c r="F420"/>
  <c r="H426" i="10"/>
  <c r="F427"/>
  <c r="H421" i="9"/>
  <c r="F422"/>
  <c r="H441" i="8"/>
  <c r="F442"/>
  <c r="H444" i="7"/>
  <c r="F445"/>
  <c r="H442" i="5"/>
  <c r="K442" s="1"/>
  <c r="F443"/>
  <c r="F467" i="6" s="1"/>
  <c r="H462" i="4"/>
  <c r="F463"/>
  <c r="H446" i="3"/>
  <c r="H446" i="6" s="1"/>
  <c r="F447" i="3"/>
  <c r="H453" i="2"/>
  <c r="F454"/>
  <c r="J117" i="3"/>
  <c r="H130" i="2"/>
  <c r="G130" s="1"/>
  <c r="J167" i="4"/>
  <c r="H121" i="5"/>
  <c r="G163" i="11"/>
  <c r="X189" i="10" l="1"/>
  <c r="J183" i="9"/>
  <c r="X187" i="8"/>
  <c r="H187" i="7"/>
  <c r="G189" i="10"/>
  <c r="I189" s="1"/>
  <c r="J189" s="1"/>
  <c r="G187" i="8"/>
  <c r="I187" s="1"/>
  <c r="J187" s="1"/>
  <c r="H188" s="1"/>
  <c r="H420" i="11"/>
  <c r="F421"/>
  <c r="H427" i="10"/>
  <c r="F428"/>
  <c r="H422" i="9"/>
  <c r="F423"/>
  <c r="H442" i="8"/>
  <c r="K442" s="1"/>
  <c r="F443"/>
  <c r="H445" i="7"/>
  <c r="F446"/>
  <c r="H443" i="5"/>
  <c r="F444"/>
  <c r="F468" i="6" s="1"/>
  <c r="H463" i="4"/>
  <c r="F464"/>
  <c r="H447" i="3"/>
  <c r="H447" i="6" s="1"/>
  <c r="F448" i="3"/>
  <c r="H454" i="2"/>
  <c r="F455"/>
  <c r="H118" i="3"/>
  <c r="G118" s="1"/>
  <c r="I130" i="2"/>
  <c r="M130"/>
  <c r="P130" s="1"/>
  <c r="K130"/>
  <c r="N130" s="1"/>
  <c r="H168" i="4"/>
  <c r="X168" s="1"/>
  <c r="G121" i="5"/>
  <c r="I163" i="11"/>
  <c r="H184" i="9" l="1"/>
  <c r="X188" i="8"/>
  <c r="X187" i="7"/>
  <c r="G187"/>
  <c r="I187" s="1"/>
  <c r="J187" s="1"/>
  <c r="H190" i="10"/>
  <c r="G188" i="8"/>
  <c r="I188" s="1"/>
  <c r="J188" s="1"/>
  <c r="H189" s="1"/>
  <c r="G168" i="4"/>
  <c r="I168" s="1"/>
  <c r="K454" i="2"/>
  <c r="H421" i="11"/>
  <c r="F422"/>
  <c r="H428" i="10"/>
  <c r="F429"/>
  <c r="H423" i="9"/>
  <c r="F424"/>
  <c r="H443" i="8"/>
  <c r="F444"/>
  <c r="H446" i="7"/>
  <c r="F447"/>
  <c r="H444" i="5"/>
  <c r="F445"/>
  <c r="F469" i="6" s="1"/>
  <c r="H464" i="4"/>
  <c r="F465"/>
  <c r="H448" i="3"/>
  <c r="H448" i="6" s="1"/>
  <c r="F449" i="3"/>
  <c r="H455" i="2"/>
  <c r="F456"/>
  <c r="I118" i="3"/>
  <c r="M118" i="6"/>
  <c r="P118" s="1"/>
  <c r="M118" i="3"/>
  <c r="P118" s="1"/>
  <c r="K118"/>
  <c r="N118" s="1"/>
  <c r="K118" i="6"/>
  <c r="N118" s="1"/>
  <c r="L130" i="2"/>
  <c r="O130" s="1"/>
  <c r="J130"/>
  <c r="I121" i="5"/>
  <c r="J163" i="11"/>
  <c r="X190" i="10" l="1"/>
  <c r="X184" i="9"/>
  <c r="G184"/>
  <c r="I184" s="1"/>
  <c r="J184" s="1"/>
  <c r="X189" i="8"/>
  <c r="H188" i="7"/>
  <c r="K190" i="10"/>
  <c r="N190" s="1"/>
  <c r="G190"/>
  <c r="G189" i="8"/>
  <c r="I189" s="1"/>
  <c r="J189" s="1"/>
  <c r="H422" i="11"/>
  <c r="F423"/>
  <c r="H429" i="10"/>
  <c r="F430"/>
  <c r="H424" i="9"/>
  <c r="F425"/>
  <c r="H444" i="8"/>
  <c r="F445"/>
  <c r="H447" i="7"/>
  <c r="F448"/>
  <c r="H445" i="5"/>
  <c r="F446"/>
  <c r="F470" i="6" s="1"/>
  <c r="H465" i="4"/>
  <c r="F466"/>
  <c r="H449" i="3"/>
  <c r="H449" i="6" s="1"/>
  <c r="F450" i="3"/>
  <c r="H456" i="2"/>
  <c r="F457"/>
  <c r="L118" i="6"/>
  <c r="O118" s="1"/>
  <c r="L118" i="3"/>
  <c r="O118" s="1"/>
  <c r="J118"/>
  <c r="H131" i="2"/>
  <c r="G131" s="1"/>
  <c r="J168" i="4"/>
  <c r="J121" i="5"/>
  <c r="H164" i="11"/>
  <c r="H185" i="9" l="1"/>
  <c r="X188" i="7"/>
  <c r="G188"/>
  <c r="I188" s="1"/>
  <c r="J188" s="1"/>
  <c r="I190" i="10"/>
  <c r="M190"/>
  <c r="P190" s="1"/>
  <c r="H190" i="8"/>
  <c r="H423" i="11"/>
  <c r="F424"/>
  <c r="H430" i="10"/>
  <c r="K430" s="1"/>
  <c r="F431"/>
  <c r="H425" i="9"/>
  <c r="F426"/>
  <c r="H445" i="8"/>
  <c r="F446"/>
  <c r="H448" i="7"/>
  <c r="F449"/>
  <c r="H446" i="5"/>
  <c r="F447"/>
  <c r="F471" i="6" s="1"/>
  <c r="H466" i="4"/>
  <c r="K466" s="1"/>
  <c r="F467"/>
  <c r="H450" i="3"/>
  <c r="H450" i="6" s="1"/>
  <c r="F451" i="3"/>
  <c r="H457" i="2"/>
  <c r="F458"/>
  <c r="H119" i="3"/>
  <c r="I131" i="2"/>
  <c r="H169" i="4"/>
  <c r="X169" s="1"/>
  <c r="H122" i="5"/>
  <c r="G164" i="11"/>
  <c r="X185" i="9" l="1"/>
  <c r="G185"/>
  <c r="I185" s="1"/>
  <c r="J185" s="1"/>
  <c r="X190" i="8"/>
  <c r="H189" i="7"/>
  <c r="L190" i="10"/>
  <c r="O190" s="1"/>
  <c r="J190"/>
  <c r="H191" s="1"/>
  <c r="K190" i="8"/>
  <c r="N190" s="1"/>
  <c r="G190"/>
  <c r="G169" i="4"/>
  <c r="H424" i="11"/>
  <c r="F425"/>
  <c r="H431" i="10"/>
  <c r="F432"/>
  <c r="H426" i="9"/>
  <c r="F427"/>
  <c r="H446" i="8"/>
  <c r="F447"/>
  <c r="H449" i="7"/>
  <c r="F450"/>
  <c r="H447" i="5"/>
  <c r="F448"/>
  <c r="F472" i="6" s="1"/>
  <c r="H467" i="4"/>
  <c r="F468"/>
  <c r="H451" i="3"/>
  <c r="H451" i="6" s="1"/>
  <c r="F452" i="3"/>
  <c r="H458" i="2"/>
  <c r="F459"/>
  <c r="G119" i="3"/>
  <c r="J131" i="2"/>
  <c r="I169" i="4"/>
  <c r="G122" i="5"/>
  <c r="I164" i="11"/>
  <c r="X191" i="10" l="1"/>
  <c r="H186" i="9"/>
  <c r="X189" i="7"/>
  <c r="G189"/>
  <c r="I189" s="1"/>
  <c r="J189" s="1"/>
  <c r="G191" i="10"/>
  <c r="I190" i="8"/>
  <c r="M190"/>
  <c r="P190" s="1"/>
  <c r="H425" i="11"/>
  <c r="F426"/>
  <c r="H432" i="10"/>
  <c r="F433"/>
  <c r="H427" i="9"/>
  <c r="F428"/>
  <c r="H447" i="8"/>
  <c r="F448"/>
  <c r="H450" i="7"/>
  <c r="F451"/>
  <c r="H448" i="5"/>
  <c r="F449"/>
  <c r="F473" i="6" s="1"/>
  <c r="H468" i="4"/>
  <c r="F469"/>
  <c r="F453" i="3"/>
  <c r="H452"/>
  <c r="H452" i="6" s="1"/>
  <c r="H459" i="2"/>
  <c r="F460"/>
  <c r="I119" i="3"/>
  <c r="H132" i="2"/>
  <c r="J169" i="4"/>
  <c r="I122" i="5"/>
  <c r="J164" i="11"/>
  <c r="X186" i="9" l="1"/>
  <c r="G186"/>
  <c r="I186" s="1"/>
  <c r="J186" s="1"/>
  <c r="H190" i="7"/>
  <c r="I191" i="10"/>
  <c r="L190" i="8"/>
  <c r="O190" s="1"/>
  <c r="J190"/>
  <c r="H426" i="11"/>
  <c r="F427"/>
  <c r="H433" i="10"/>
  <c r="F434"/>
  <c r="H428" i="9"/>
  <c r="F429"/>
  <c r="H448" i="8"/>
  <c r="F449"/>
  <c r="H451" i="7"/>
  <c r="F452"/>
  <c r="H449" i="5"/>
  <c r="F450"/>
  <c r="F474" i="6" s="1"/>
  <c r="H469" i="4"/>
  <c r="F470"/>
  <c r="H453" i="3"/>
  <c r="H453" i="6" s="1"/>
  <c r="F454" i="3"/>
  <c r="H460" i="2"/>
  <c r="F461"/>
  <c r="J119" i="3"/>
  <c r="G132" i="2"/>
  <c r="H170" i="4"/>
  <c r="X170" s="1"/>
  <c r="J122" i="5"/>
  <c r="H165" i="11"/>
  <c r="H187" i="9" l="1"/>
  <c r="X190" i="7"/>
  <c r="K190"/>
  <c r="N190" s="1"/>
  <c r="G190"/>
  <c r="J191" i="10"/>
  <c r="H192" s="1"/>
  <c r="H191" i="8"/>
  <c r="G170" i="4"/>
  <c r="I170" s="1"/>
  <c r="H427" i="11"/>
  <c r="F428"/>
  <c r="H434" i="10"/>
  <c r="F435"/>
  <c r="H429" i="9"/>
  <c r="F430"/>
  <c r="H449" i="8"/>
  <c r="F450"/>
  <c r="H452" i="7"/>
  <c r="F453"/>
  <c r="H450" i="5"/>
  <c r="F451"/>
  <c r="F475" i="6" s="1"/>
  <c r="H470" i="4"/>
  <c r="F471"/>
  <c r="H454" i="3"/>
  <c r="F455"/>
  <c r="H461" i="2"/>
  <c r="F462"/>
  <c r="H120" i="3"/>
  <c r="I132" i="2"/>
  <c r="H123" i="5"/>
  <c r="G165" i="11"/>
  <c r="X192" i="10" l="1"/>
  <c r="X187" i="9"/>
  <c r="G187"/>
  <c r="I187" s="1"/>
  <c r="J187" s="1"/>
  <c r="X191" i="8"/>
  <c r="I190" i="7"/>
  <c r="M190"/>
  <c r="P190" s="1"/>
  <c r="G192" i="10"/>
  <c r="G191" i="8"/>
  <c r="K454" i="3"/>
  <c r="H454" i="6"/>
  <c r="K454" s="1"/>
  <c r="H428" i="11"/>
  <c r="F429"/>
  <c r="H435" i="10"/>
  <c r="F436"/>
  <c r="H430" i="9"/>
  <c r="K430" s="1"/>
  <c r="F431"/>
  <c r="H450" i="8"/>
  <c r="F451"/>
  <c r="H453" i="7"/>
  <c r="F454"/>
  <c r="H451" i="5"/>
  <c r="F452"/>
  <c r="F476" i="6" s="1"/>
  <c r="H471" i="4"/>
  <c r="F472"/>
  <c r="H455" i="3"/>
  <c r="H455" i="6" s="1"/>
  <c r="F456" i="3"/>
  <c r="H462" i="2"/>
  <c r="F463"/>
  <c r="G120" i="3"/>
  <c r="J132" i="2"/>
  <c r="J170" i="4"/>
  <c r="G123" i="5"/>
  <c r="I165" i="11"/>
  <c r="H188" i="9" l="1"/>
  <c r="L190" i="7"/>
  <c r="O190" s="1"/>
  <c r="J190"/>
  <c r="I192" i="10"/>
  <c r="I191" i="8"/>
  <c r="H429" i="11"/>
  <c r="F430"/>
  <c r="H436" i="10"/>
  <c r="F437"/>
  <c r="H431" i="9"/>
  <c r="F432"/>
  <c r="H451" i="8"/>
  <c r="F452"/>
  <c r="H454" i="7"/>
  <c r="K454" s="1"/>
  <c r="F455"/>
  <c r="H452" i="5"/>
  <c r="F453"/>
  <c r="F477" i="6" s="1"/>
  <c r="H472" i="4"/>
  <c r="F473"/>
  <c r="H456" i="3"/>
  <c r="H456" i="6" s="1"/>
  <c r="F457" i="3"/>
  <c r="H463" i="2"/>
  <c r="F464"/>
  <c r="I120" i="3"/>
  <c r="H133" i="2"/>
  <c r="H171" i="4"/>
  <c r="X171" s="1"/>
  <c r="I123" i="5"/>
  <c r="J165" i="11"/>
  <c r="X188" i="9" l="1"/>
  <c r="G188"/>
  <c r="I188" s="1"/>
  <c r="J188" s="1"/>
  <c r="H191" i="7"/>
  <c r="J192" i="10"/>
  <c r="H193" s="1"/>
  <c r="J191" i="8"/>
  <c r="G171" i="4"/>
  <c r="H430" i="11"/>
  <c r="K430" s="1"/>
  <c r="F431"/>
  <c r="H437" i="10"/>
  <c r="F438"/>
  <c r="H432" i="9"/>
  <c r="F433"/>
  <c r="H452" i="8"/>
  <c r="F453"/>
  <c r="H455" i="7"/>
  <c r="F456"/>
  <c r="H453" i="5"/>
  <c r="F454"/>
  <c r="F478" i="6" s="1"/>
  <c r="H473" i="4"/>
  <c r="F474"/>
  <c r="H457" i="3"/>
  <c r="H457" i="6" s="1"/>
  <c r="F458" i="3"/>
  <c r="H464" i="2"/>
  <c r="F465"/>
  <c r="J120" i="3"/>
  <c r="G133" i="2"/>
  <c r="I171" i="4"/>
  <c r="J123" i="5"/>
  <c r="H166" i="11"/>
  <c r="X193" i="10" l="1"/>
  <c r="H189" i="9"/>
  <c r="X191" i="7"/>
  <c r="G191"/>
  <c r="I191" s="1"/>
  <c r="G193" i="10"/>
  <c r="H192" i="8"/>
  <c r="H431" i="11"/>
  <c r="F432"/>
  <c r="H438" i="10"/>
  <c r="F439"/>
  <c r="H433" i="9"/>
  <c r="F434"/>
  <c r="H453" i="8"/>
  <c r="F454"/>
  <c r="H456" i="7"/>
  <c r="F457"/>
  <c r="H454" i="5"/>
  <c r="K454" s="1"/>
  <c r="F455"/>
  <c r="F479" i="6" s="1"/>
  <c r="H474" i="4"/>
  <c r="F475"/>
  <c r="H458" i="3"/>
  <c r="H458" i="6" s="1"/>
  <c r="F459" i="3"/>
  <c r="H465" i="2"/>
  <c r="F466"/>
  <c r="H121" i="3"/>
  <c r="I133" i="2"/>
  <c r="J171" i="4"/>
  <c r="H124" i="5"/>
  <c r="K166" i="11"/>
  <c r="G166"/>
  <c r="X189" i="9" l="1"/>
  <c r="G189"/>
  <c r="I189" s="1"/>
  <c r="J189" s="1"/>
  <c r="X192" i="8"/>
  <c r="J191" i="7"/>
  <c r="I193" i="10"/>
  <c r="G192" i="8"/>
  <c r="H432" i="11"/>
  <c r="F433"/>
  <c r="H439" i="10"/>
  <c r="F440"/>
  <c r="H434" i="9"/>
  <c r="F435"/>
  <c r="H454" i="8"/>
  <c r="K454" s="1"/>
  <c r="F455"/>
  <c r="H457" i="7"/>
  <c r="F458"/>
  <c r="H455" i="5"/>
  <c r="F456"/>
  <c r="F480" i="6" s="1"/>
  <c r="H475" i="4"/>
  <c r="F476"/>
  <c r="H459" i="3"/>
  <c r="H459" i="6" s="1"/>
  <c r="F460" i="3"/>
  <c r="H466" i="2"/>
  <c r="F467"/>
  <c r="G121" i="3"/>
  <c r="J133" i="2"/>
  <c r="H172" i="4"/>
  <c r="X172" s="1"/>
  <c r="G124" i="5"/>
  <c r="I124" s="1"/>
  <c r="I166" i="11"/>
  <c r="M166"/>
  <c r="N166"/>
  <c r="H190" i="9" l="1"/>
  <c r="H192" i="7"/>
  <c r="J193" i="10"/>
  <c r="H194" s="1"/>
  <c r="I192" i="8"/>
  <c r="G172" i="4"/>
  <c r="I172" s="1"/>
  <c r="J172" s="1"/>
  <c r="K466" i="2"/>
  <c r="H433" i="11"/>
  <c r="F434"/>
  <c r="H440" i="10"/>
  <c r="F441"/>
  <c r="H435" i="9"/>
  <c r="F436"/>
  <c r="H455" i="8"/>
  <c r="F456"/>
  <c r="H458" i="7"/>
  <c r="F459"/>
  <c r="H456" i="5"/>
  <c r="F457"/>
  <c r="F481" i="6" s="1"/>
  <c r="H476" i="4"/>
  <c r="F477"/>
  <c r="H460" i="3"/>
  <c r="H460" i="6" s="1"/>
  <c r="F461" i="3"/>
  <c r="H467" i="2"/>
  <c r="F468"/>
  <c r="I121" i="3"/>
  <c r="H134" i="2"/>
  <c r="J124" i="5"/>
  <c r="P166" i="11"/>
  <c r="L166"/>
  <c r="J166"/>
  <c r="X194" i="10" l="1"/>
  <c r="X190" i="9"/>
  <c r="K190"/>
  <c r="N190" s="1"/>
  <c r="G190"/>
  <c r="X192" i="7"/>
  <c r="G192"/>
  <c r="I192" s="1"/>
  <c r="G194" i="10"/>
  <c r="J192" i="8"/>
  <c r="H434" i="11"/>
  <c r="F435"/>
  <c r="H441" i="10"/>
  <c r="F442"/>
  <c r="H436" i="9"/>
  <c r="F437"/>
  <c r="H456" i="8"/>
  <c r="F457"/>
  <c r="H459" i="7"/>
  <c r="F460"/>
  <c r="H457" i="5"/>
  <c r="F458"/>
  <c r="F482" i="6" s="1"/>
  <c r="H477" i="4"/>
  <c r="F478"/>
  <c r="H461" i="3"/>
  <c r="H461" i="6" s="1"/>
  <c r="F462" i="3"/>
  <c r="H468" i="2"/>
  <c r="F469"/>
  <c r="J121" i="3"/>
  <c r="G134" i="2"/>
  <c r="H173" i="4"/>
  <c r="X173" s="1"/>
  <c r="H125" i="5"/>
  <c r="H167" i="11"/>
  <c r="O166"/>
  <c r="I190" i="9" l="1"/>
  <c r="M190"/>
  <c r="P190" s="1"/>
  <c r="J192" i="7"/>
  <c r="I194" i="10"/>
  <c r="H193" i="8"/>
  <c r="G173" i="4"/>
  <c r="I173" s="1"/>
  <c r="J173" s="1"/>
  <c r="H435" i="11"/>
  <c r="F436"/>
  <c r="H442" i="10"/>
  <c r="K442" s="1"/>
  <c r="F443"/>
  <c r="H437" i="9"/>
  <c r="F438"/>
  <c r="H457" i="8"/>
  <c r="F458"/>
  <c r="H460" i="7"/>
  <c r="F461"/>
  <c r="H458" i="5"/>
  <c r="F459"/>
  <c r="F483" i="6" s="1"/>
  <c r="H478" i="4"/>
  <c r="K478" s="1"/>
  <c r="F479"/>
  <c r="H462" i="3"/>
  <c r="H462" i="6" s="1"/>
  <c r="F463" i="3"/>
  <c r="H469" i="2"/>
  <c r="F470"/>
  <c r="H122" i="3"/>
  <c r="I134" i="2"/>
  <c r="G125" i="5"/>
  <c r="G167" i="11"/>
  <c r="L190" i="9" l="1"/>
  <c r="O190" s="1"/>
  <c r="J190"/>
  <c r="X193" i="8"/>
  <c r="H193" i="7"/>
  <c r="J194" i="10"/>
  <c r="H195" s="1"/>
  <c r="G193" i="8"/>
  <c r="H436" i="11"/>
  <c r="F437"/>
  <c r="H443" i="10"/>
  <c r="F444"/>
  <c r="H438" i="9"/>
  <c r="F439"/>
  <c r="H458" i="8"/>
  <c r="F459"/>
  <c r="H461" i="7"/>
  <c r="F462"/>
  <c r="H459" i="5"/>
  <c r="F460"/>
  <c r="F484" i="6" s="1"/>
  <c r="H479" i="4"/>
  <c r="F480"/>
  <c r="H463" i="3"/>
  <c r="H463" i="6" s="1"/>
  <c r="F464" i="3"/>
  <c r="H470" i="2"/>
  <c r="F471"/>
  <c r="G122" i="3"/>
  <c r="J134" i="2"/>
  <c r="H174" i="4"/>
  <c r="X174" s="1"/>
  <c r="I125" i="5"/>
  <c r="I167" i="11"/>
  <c r="X195" i="10" l="1"/>
  <c r="H191" i="9"/>
  <c r="X193" i="7"/>
  <c r="G193"/>
  <c r="I193" s="1"/>
  <c r="G195" i="10"/>
  <c r="I193" i="8"/>
  <c r="G174" i="4"/>
  <c r="I174" s="1"/>
  <c r="J174" s="1"/>
  <c r="H437" i="11"/>
  <c r="F438"/>
  <c r="H444" i="10"/>
  <c r="F445"/>
  <c r="H439" i="9"/>
  <c r="F440"/>
  <c r="H459" i="8"/>
  <c r="F460"/>
  <c r="H462" i="7"/>
  <c r="F463"/>
  <c r="H460" i="5"/>
  <c r="F461"/>
  <c r="F485" i="6" s="1"/>
  <c r="H480" i="4"/>
  <c r="F481"/>
  <c r="H464" i="3"/>
  <c r="H464" i="6" s="1"/>
  <c r="F465" i="3"/>
  <c r="H471" i="2"/>
  <c r="F472"/>
  <c r="I122" i="3"/>
  <c r="H135" i="2"/>
  <c r="G135" s="1"/>
  <c r="J125" i="5"/>
  <c r="J167" i="11"/>
  <c r="X191" i="9" l="1"/>
  <c r="G191"/>
  <c r="J193" i="7"/>
  <c r="I195" i="10"/>
  <c r="J193" i="8"/>
  <c r="H438" i="11"/>
  <c r="F439"/>
  <c r="H445" i="10"/>
  <c r="F446"/>
  <c r="H440" i="9"/>
  <c r="F441"/>
  <c r="H460" i="8"/>
  <c r="F461"/>
  <c r="H463" i="7"/>
  <c r="F464"/>
  <c r="H461" i="5"/>
  <c r="F462"/>
  <c r="F486" i="6" s="1"/>
  <c r="H481" i="4"/>
  <c r="F482"/>
  <c r="H465" i="3"/>
  <c r="H465" i="6" s="1"/>
  <c r="F466" i="3"/>
  <c r="H472" i="2"/>
  <c r="F473"/>
  <c r="J122" i="3"/>
  <c r="I135" i="2"/>
  <c r="H175" i="4"/>
  <c r="X175" s="1"/>
  <c r="H126" i="5"/>
  <c r="H168" i="11"/>
  <c r="I191" i="9" l="1"/>
  <c r="H194" i="7"/>
  <c r="J195" i="10"/>
  <c r="H194" i="8"/>
  <c r="G175" i="4"/>
  <c r="I175" s="1"/>
  <c r="J175" s="1"/>
  <c r="H439" i="11"/>
  <c r="F440"/>
  <c r="H446" i="10"/>
  <c r="F447"/>
  <c r="H441" i="9"/>
  <c r="F442"/>
  <c r="H461" i="8"/>
  <c r="F462"/>
  <c r="H464" i="7"/>
  <c r="F465"/>
  <c r="H462" i="5"/>
  <c r="F463"/>
  <c r="F487" i="6" s="1"/>
  <c r="H482" i="4"/>
  <c r="F483"/>
  <c r="H466" i="3"/>
  <c r="F467"/>
  <c r="H473" i="2"/>
  <c r="F474"/>
  <c r="H123" i="3"/>
  <c r="J135" i="2"/>
  <c r="G126" i="5"/>
  <c r="G168" i="11"/>
  <c r="J191" i="9" l="1"/>
  <c r="X194" i="8"/>
  <c r="X194" i="7"/>
  <c r="G194"/>
  <c r="I194" s="1"/>
  <c r="H196" i="10"/>
  <c r="G194" i="8"/>
  <c r="K466" i="3"/>
  <c r="H466" i="6"/>
  <c r="K466" s="1"/>
  <c r="H440" i="11"/>
  <c r="F441"/>
  <c r="H447" i="10"/>
  <c r="F448"/>
  <c r="H442" i="9"/>
  <c r="K442" s="1"/>
  <c r="F443"/>
  <c r="H462" i="8"/>
  <c r="F463"/>
  <c r="H465" i="7"/>
  <c r="F466"/>
  <c r="H463" i="5"/>
  <c r="F464"/>
  <c r="F488" i="6" s="1"/>
  <c r="H483" i="4"/>
  <c r="F484"/>
  <c r="H467" i="3"/>
  <c r="H467" i="6" s="1"/>
  <c r="F468" i="3"/>
  <c r="H474" i="2"/>
  <c r="F475"/>
  <c r="G123" i="3"/>
  <c r="H136" i="2"/>
  <c r="H176" i="4"/>
  <c r="X176" s="1"/>
  <c r="I126" i="5"/>
  <c r="I168" i="11"/>
  <c r="X196" i="10" l="1"/>
  <c r="H192" i="9"/>
  <c r="J194" i="7"/>
  <c r="G196" i="10"/>
  <c r="I196" s="1"/>
  <c r="J196" s="1"/>
  <c r="I194" i="8"/>
  <c r="G176" i="4"/>
  <c r="I176" s="1"/>
  <c r="H441" i="11"/>
  <c r="F442"/>
  <c r="H448" i="10"/>
  <c r="F449"/>
  <c r="H443" i="9"/>
  <c r="F444"/>
  <c r="H463" i="8"/>
  <c r="F464"/>
  <c r="H466" i="7"/>
  <c r="K466" s="1"/>
  <c r="F467"/>
  <c r="H464" i="5"/>
  <c r="F465"/>
  <c r="F489" i="6" s="1"/>
  <c r="H484" i="4"/>
  <c r="F485"/>
  <c r="H468" i="3"/>
  <c r="H468" i="6" s="1"/>
  <c r="F469" i="3"/>
  <c r="H475" i="2"/>
  <c r="F476"/>
  <c r="I123" i="3"/>
  <c r="G136" i="2"/>
  <c r="J176" i="4"/>
  <c r="J126" i="5"/>
  <c r="J168" i="11"/>
  <c r="X192" i="9" l="1"/>
  <c r="G192"/>
  <c r="H195" i="7"/>
  <c r="H197" i="10"/>
  <c r="J194" i="8"/>
  <c r="H442" i="11"/>
  <c r="K442" s="1"/>
  <c r="F443"/>
  <c r="H449" i="10"/>
  <c r="F450"/>
  <c r="H444" i="9"/>
  <c r="F445"/>
  <c r="H464" i="8"/>
  <c r="F465"/>
  <c r="H467" i="7"/>
  <c r="F468"/>
  <c r="H465" i="5"/>
  <c r="F466"/>
  <c r="F490" i="6" s="1"/>
  <c r="H485" i="4"/>
  <c r="F486"/>
  <c r="H469" i="3"/>
  <c r="H469" i="6" s="1"/>
  <c r="F470" i="3"/>
  <c r="H476" i="2"/>
  <c r="F477"/>
  <c r="J123" i="3"/>
  <c r="I136" i="2"/>
  <c r="H177" i="4"/>
  <c r="X177" s="1"/>
  <c r="H127" i="5"/>
  <c r="H169" i="11"/>
  <c r="X197" i="10" l="1"/>
  <c r="I192" i="9"/>
  <c r="G195" i="7"/>
  <c r="I195" s="1"/>
  <c r="J195" s="1"/>
  <c r="X195"/>
  <c r="G197" i="10"/>
  <c r="I197" s="1"/>
  <c r="J197" s="1"/>
  <c r="H195" i="8"/>
  <c r="G177" i="4"/>
  <c r="I177" s="1"/>
  <c r="F444" i="11"/>
  <c r="H443"/>
  <c r="H450" i="10"/>
  <c r="F451"/>
  <c r="H445" i="9"/>
  <c r="F446"/>
  <c r="H465" i="8"/>
  <c r="F466"/>
  <c r="H468" i="7"/>
  <c r="F469"/>
  <c r="H466" i="5"/>
  <c r="K466" s="1"/>
  <c r="F467"/>
  <c r="F491" i="6" s="1"/>
  <c r="H486" i="4"/>
  <c r="F487"/>
  <c r="H470" i="3"/>
  <c r="H470" i="6" s="1"/>
  <c r="F471" i="3"/>
  <c r="H477" i="2"/>
  <c r="F478"/>
  <c r="H124" i="3"/>
  <c r="J136" i="2"/>
  <c r="J177" i="4"/>
  <c r="G127" i="5"/>
  <c r="G169" i="11"/>
  <c r="J192" i="9" l="1"/>
  <c r="X195" i="8"/>
  <c r="H196" i="7"/>
  <c r="H198" i="10"/>
  <c r="G195" i="8"/>
  <c r="H444" i="11"/>
  <c r="F445"/>
  <c r="H451" i="10"/>
  <c r="F452"/>
  <c r="H446" i="9"/>
  <c r="F447"/>
  <c r="H466" i="8"/>
  <c r="K466" s="1"/>
  <c r="F467"/>
  <c r="H469" i="7"/>
  <c r="F470"/>
  <c r="H467" i="5"/>
  <c r="F468"/>
  <c r="F492" i="6" s="1"/>
  <c r="H487" i="4"/>
  <c r="F488"/>
  <c r="H471" i="3"/>
  <c r="H471" i="6" s="1"/>
  <c r="F472" i="3"/>
  <c r="H478" i="2"/>
  <c r="F479"/>
  <c r="G124" i="3"/>
  <c r="H137" i="2"/>
  <c r="H178" i="4"/>
  <c r="X178" s="1"/>
  <c r="I127" i="5"/>
  <c r="I169" i="11"/>
  <c r="X198" i="10" l="1"/>
  <c r="H193" i="9"/>
  <c r="X196" i="7"/>
  <c r="G196"/>
  <c r="I196" s="1"/>
  <c r="J196" s="1"/>
  <c r="G198" i="10"/>
  <c r="I198" s="1"/>
  <c r="J198" s="1"/>
  <c r="I195" i="8"/>
  <c r="K178" i="4"/>
  <c r="N178" s="1"/>
  <c r="K478" i="2"/>
  <c r="H445" i="11"/>
  <c r="F446"/>
  <c r="H452" i="10"/>
  <c r="F453"/>
  <c r="H447" i="9"/>
  <c r="F448"/>
  <c r="H467" i="8"/>
  <c r="F468"/>
  <c r="H470" i="7"/>
  <c r="F471"/>
  <c r="H468" i="5"/>
  <c r="F469"/>
  <c r="F493" i="6" s="1"/>
  <c r="H488" i="4"/>
  <c r="F489"/>
  <c r="H472" i="3"/>
  <c r="H472" i="6" s="1"/>
  <c r="F473" i="3"/>
  <c r="H479" i="2"/>
  <c r="F480"/>
  <c r="I124" i="3"/>
  <c r="G137" i="2"/>
  <c r="G178" i="4"/>
  <c r="J127" i="5"/>
  <c r="J169" i="11"/>
  <c r="X193" i="9" l="1"/>
  <c r="G193"/>
  <c r="H197" i="7"/>
  <c r="H199" i="10"/>
  <c r="J195" i="8"/>
  <c r="H446" i="11"/>
  <c r="F447"/>
  <c r="H453" i="10"/>
  <c r="F454"/>
  <c r="H448" i="9"/>
  <c r="F449"/>
  <c r="H468" i="8"/>
  <c r="F469"/>
  <c r="H471" i="7"/>
  <c r="F472"/>
  <c r="H469" i="5"/>
  <c r="F470"/>
  <c r="F494" i="6" s="1"/>
  <c r="H489" i="4"/>
  <c r="F490"/>
  <c r="H473" i="3"/>
  <c r="H473" i="6" s="1"/>
  <c r="F474" i="3"/>
  <c r="H480" i="2"/>
  <c r="F481"/>
  <c r="J124" i="3"/>
  <c r="I137" i="2"/>
  <c r="I178" i="4"/>
  <c r="M178"/>
  <c r="P178" s="1"/>
  <c r="H128" i="5"/>
  <c r="H170" i="11"/>
  <c r="X199" i="10" l="1"/>
  <c r="I193" i="9"/>
  <c r="X197" i="7"/>
  <c r="G197"/>
  <c r="I197" s="1"/>
  <c r="J197" s="1"/>
  <c r="G199" i="10"/>
  <c r="I199" s="1"/>
  <c r="J199" s="1"/>
  <c r="H196" i="8"/>
  <c r="H490" i="4"/>
  <c r="K490" s="1"/>
  <c r="H447" i="11"/>
  <c r="F448"/>
  <c r="H454" i="10"/>
  <c r="K454" s="1"/>
  <c r="F455"/>
  <c r="H449" i="9"/>
  <c r="F450"/>
  <c r="H469" i="8"/>
  <c r="F470"/>
  <c r="H472" i="7"/>
  <c r="F473"/>
  <c r="H470" i="5"/>
  <c r="F471"/>
  <c r="F495" i="6" s="1"/>
  <c r="H474" i="3"/>
  <c r="H474" i="6" s="1"/>
  <c r="F475" i="3"/>
  <c r="H481" i="2"/>
  <c r="F482"/>
  <c r="H125" i="3"/>
  <c r="J137" i="2"/>
  <c r="L178" i="4"/>
  <c r="O178" s="1"/>
  <c r="J178"/>
  <c r="G128" i="5"/>
  <c r="G170" i="11"/>
  <c r="J193" i="9" l="1"/>
  <c r="X196" i="8"/>
  <c r="H198" i="7"/>
  <c r="H200" i="10"/>
  <c r="G196" i="8"/>
  <c r="I196" s="1"/>
  <c r="J196" s="1"/>
  <c r="H448" i="11"/>
  <c r="F449"/>
  <c r="H455" i="10"/>
  <c r="F456"/>
  <c r="H450" i="9"/>
  <c r="F451"/>
  <c r="H470" i="8"/>
  <c r="F471"/>
  <c r="H473" i="7"/>
  <c r="F474"/>
  <c r="H471" i="5"/>
  <c r="F472"/>
  <c r="F496" i="6" s="1"/>
  <c r="H475" i="3"/>
  <c r="H475" i="6" s="1"/>
  <c r="F476" i="3"/>
  <c r="H482" i="2"/>
  <c r="F483"/>
  <c r="G125" i="3"/>
  <c r="H138" i="2"/>
  <c r="H179" i="4"/>
  <c r="X179" s="1"/>
  <c r="I128" i="5"/>
  <c r="I170" i="11"/>
  <c r="X200" i="10" l="1"/>
  <c r="H194" i="9"/>
  <c r="X198" i="7"/>
  <c r="G198"/>
  <c r="I198" s="1"/>
  <c r="J198" s="1"/>
  <c r="G200" i="10"/>
  <c r="I200" s="1"/>
  <c r="J200" s="1"/>
  <c r="H197" i="8"/>
  <c r="H449" i="11"/>
  <c r="F450"/>
  <c r="H456" i="10"/>
  <c r="F457"/>
  <c r="H451" i="9"/>
  <c r="F452"/>
  <c r="H471" i="8"/>
  <c r="F472"/>
  <c r="H474" i="7"/>
  <c r="F475"/>
  <c r="H472" i="5"/>
  <c r="F473"/>
  <c r="F497" i="6" s="1"/>
  <c r="G179" i="4"/>
  <c r="I179" s="1"/>
  <c r="H476" i="3"/>
  <c r="H476" i="6" s="1"/>
  <c r="F477" i="3"/>
  <c r="H483" i="2"/>
  <c r="F484"/>
  <c r="I125" i="3"/>
  <c r="G138" i="2"/>
  <c r="J128" i="5"/>
  <c r="J170" i="11"/>
  <c r="X194" i="9" l="1"/>
  <c r="G194"/>
  <c r="X197" i="8"/>
  <c r="H199" i="7"/>
  <c r="H201" i="10"/>
  <c r="G197" i="8"/>
  <c r="I197" s="1"/>
  <c r="J197" s="1"/>
  <c r="H450" i="11"/>
  <c r="F451"/>
  <c r="F458" i="10"/>
  <c r="H457"/>
  <c r="H452" i="9"/>
  <c r="F453"/>
  <c r="H472" i="8"/>
  <c r="F473"/>
  <c r="H475" i="7"/>
  <c r="F476"/>
  <c r="H473" i="5"/>
  <c r="F474"/>
  <c r="F498" i="6" s="1"/>
  <c r="H477" i="3"/>
  <c r="H477" i="6" s="1"/>
  <c r="F478" i="3"/>
  <c r="H484" i="2"/>
  <c r="F485"/>
  <c r="J125" i="3"/>
  <c r="I138" i="2"/>
  <c r="J179" i="4"/>
  <c r="H129" i="5"/>
  <c r="H171" i="11"/>
  <c r="X201" i="10" l="1"/>
  <c r="I194" i="9"/>
  <c r="X199" i="7"/>
  <c r="G199"/>
  <c r="I199" s="1"/>
  <c r="J199" s="1"/>
  <c r="G201" i="10"/>
  <c r="I201" s="1"/>
  <c r="J201" s="1"/>
  <c r="H198" i="8"/>
  <c r="H451" i="11"/>
  <c r="F452"/>
  <c r="H458" i="10"/>
  <c r="F459"/>
  <c r="H453" i="9"/>
  <c r="F454"/>
  <c r="H473" i="8"/>
  <c r="F474"/>
  <c r="H476" i="7"/>
  <c r="F477"/>
  <c r="H474" i="5"/>
  <c r="F475"/>
  <c r="F499" i="6" s="1"/>
  <c r="H478" i="3"/>
  <c r="F479"/>
  <c r="H485" i="2"/>
  <c r="F486"/>
  <c r="H126" i="3"/>
  <c r="J138" i="2"/>
  <c r="H180" i="4"/>
  <c r="X180" s="1"/>
  <c r="G129" i="5"/>
  <c r="G171" i="11"/>
  <c r="J194" i="9" l="1"/>
  <c r="X198" i="8"/>
  <c r="H200" i="7"/>
  <c r="H202" i="10"/>
  <c r="G198" i="8"/>
  <c r="I198" s="1"/>
  <c r="J198" s="1"/>
  <c r="K478" i="3"/>
  <c r="H478" i="6"/>
  <c r="K478" s="1"/>
  <c r="H452" i="11"/>
  <c r="F453"/>
  <c r="H459" i="10"/>
  <c r="F460"/>
  <c r="H454" i="9"/>
  <c r="K454" s="1"/>
  <c r="F455"/>
  <c r="H474" i="8"/>
  <c r="F475"/>
  <c r="H477" i="7"/>
  <c r="F478"/>
  <c r="H478" s="1"/>
  <c r="H475" i="5"/>
  <c r="F476"/>
  <c r="F500" i="6" s="1"/>
  <c r="G180" i="4"/>
  <c r="I180" s="1"/>
  <c r="H479" i="3"/>
  <c r="H479" i="6" s="1"/>
  <c r="F480" i="3"/>
  <c r="H486" i="2"/>
  <c r="F487"/>
  <c r="G126" i="3"/>
  <c r="H139" i="2"/>
  <c r="I129" i="5"/>
  <c r="I171" i="11"/>
  <c r="X202" i="10" l="1"/>
  <c r="H195" i="9"/>
  <c r="X200" i="7"/>
  <c r="G200"/>
  <c r="I200" s="1"/>
  <c r="J200" s="1"/>
  <c r="K202" i="10"/>
  <c r="N202" s="1"/>
  <c r="G202"/>
  <c r="H199" i="8"/>
  <c r="H453" i="11"/>
  <c r="F454"/>
  <c r="H454" s="1"/>
  <c r="H460" i="10"/>
  <c r="F461"/>
  <c r="H455" i="9"/>
  <c r="F456"/>
  <c r="H475" i="8"/>
  <c r="F476"/>
  <c r="K478" i="7"/>
  <c r="H476" i="5"/>
  <c r="F477"/>
  <c r="F501" i="6" s="1"/>
  <c r="H480" i="3"/>
  <c r="H480" i="6" s="1"/>
  <c r="F481" i="3"/>
  <c r="H487" i="2"/>
  <c r="F488"/>
  <c r="I126" i="3"/>
  <c r="G139" i="2"/>
  <c r="J180" i="4"/>
  <c r="J129" i="5"/>
  <c r="J171" i="11"/>
  <c r="X195" i="9" l="1"/>
  <c r="G195"/>
  <c r="X199" i="8"/>
  <c r="H201" i="7"/>
  <c r="I202" i="10"/>
  <c r="M202"/>
  <c r="G199" i="8"/>
  <c r="I199" s="1"/>
  <c r="J199" s="1"/>
  <c r="K454" i="11"/>
  <c r="H461" i="10"/>
  <c r="F462"/>
  <c r="H456" i="9"/>
  <c r="F457"/>
  <c r="H476" i="8"/>
  <c r="F477"/>
  <c r="H477" i="5"/>
  <c r="F478"/>
  <c r="F502" i="6" s="1"/>
  <c r="H481" i="3"/>
  <c r="H481" i="6" s="1"/>
  <c r="F482" i="3"/>
  <c r="H488" i="2"/>
  <c r="F489"/>
  <c r="J126" i="3"/>
  <c r="I139" i="2"/>
  <c r="H181" i="4"/>
  <c r="X181" s="1"/>
  <c r="H130" i="5"/>
  <c r="H172" i="11"/>
  <c r="I195" i="9" l="1"/>
  <c r="X201" i="7"/>
  <c r="G201"/>
  <c r="I201" s="1"/>
  <c r="J201" s="1"/>
  <c r="L202" i="10"/>
  <c r="O202" s="1"/>
  <c r="J202"/>
  <c r="P202"/>
  <c r="H200" i="8"/>
  <c r="H462" i="10"/>
  <c r="F463"/>
  <c r="H457" i="9"/>
  <c r="F458"/>
  <c r="H477" i="8"/>
  <c r="F478"/>
  <c r="H478" s="1"/>
  <c r="H478" i="5"/>
  <c r="K478" s="1"/>
  <c r="F479"/>
  <c r="F503" i="6" s="1"/>
  <c r="G181" i="4"/>
  <c r="I181" s="1"/>
  <c r="H482" i="3"/>
  <c r="H482" i="6" s="1"/>
  <c r="F483" i="3"/>
  <c r="H489" i="2"/>
  <c r="F490"/>
  <c r="H127" i="3"/>
  <c r="J139" i="2"/>
  <c r="K130" i="5"/>
  <c r="N130" s="1"/>
  <c r="G130"/>
  <c r="G172" i="11"/>
  <c r="J195" i="9" l="1"/>
  <c r="X200" i="8"/>
  <c r="H202" i="7"/>
  <c r="H203" i="10"/>
  <c r="G200" i="8"/>
  <c r="I200" s="1"/>
  <c r="J200" s="1"/>
  <c r="H463" i="10"/>
  <c r="F464"/>
  <c r="H458" i="9"/>
  <c r="F459"/>
  <c r="K478" i="8"/>
  <c r="H479" i="5"/>
  <c r="F480"/>
  <c r="F504" i="6" s="1"/>
  <c r="H483" i="3"/>
  <c r="H483" i="6" s="1"/>
  <c r="F484" i="3"/>
  <c r="H490" i="2"/>
  <c r="F491"/>
  <c r="G127" i="3"/>
  <c r="H140" i="2"/>
  <c r="J181" i="4"/>
  <c r="I130" i="5"/>
  <c r="M130"/>
  <c r="P130" s="1"/>
  <c r="I172" i="11"/>
  <c r="X203" i="10" l="1"/>
  <c r="H196" i="9"/>
  <c r="X202" i="7"/>
  <c r="K202"/>
  <c r="N202" s="1"/>
  <c r="G202"/>
  <c r="G203" i="10"/>
  <c r="H201" i="8"/>
  <c r="K490" i="2"/>
  <c r="H464" i="10"/>
  <c r="F465"/>
  <c r="H459" i="9"/>
  <c r="F460"/>
  <c r="H480" i="5"/>
  <c r="F481"/>
  <c r="F505" i="6" s="1"/>
  <c r="H484" i="3"/>
  <c r="H484" i="6" s="1"/>
  <c r="F485" i="3"/>
  <c r="H491" i="2"/>
  <c r="F492"/>
  <c r="I127" i="3"/>
  <c r="G140" i="2"/>
  <c r="H182" i="4"/>
  <c r="X182" s="1"/>
  <c r="L130" i="5"/>
  <c r="O130" s="1"/>
  <c r="J130"/>
  <c r="J172" i="11"/>
  <c r="X196" i="9" l="1"/>
  <c r="G196"/>
  <c r="I196" s="1"/>
  <c r="J196" s="1"/>
  <c r="X201" i="8"/>
  <c r="M202" i="7"/>
  <c r="P202" s="1"/>
  <c r="I202"/>
  <c r="I203" i="10"/>
  <c r="G201" i="8"/>
  <c r="I201" s="1"/>
  <c r="J201" s="1"/>
  <c r="H465" i="10"/>
  <c r="F466"/>
  <c r="H466" s="1"/>
  <c r="H460" i="9"/>
  <c r="F461"/>
  <c r="H481" i="5"/>
  <c r="F482"/>
  <c r="F506" i="6" s="1"/>
  <c r="G182" i="4"/>
  <c r="I182" s="1"/>
  <c r="H485" i="3"/>
  <c r="H485" i="6" s="1"/>
  <c r="F486" i="3"/>
  <c r="H492" i="2"/>
  <c r="F493"/>
  <c r="J127" i="3"/>
  <c r="I140" i="2"/>
  <c r="H131" i="5"/>
  <c r="H173" i="11"/>
  <c r="H197" i="9" l="1"/>
  <c r="L202" i="7"/>
  <c r="O202" s="1"/>
  <c r="J202"/>
  <c r="J203" i="10"/>
  <c r="H202" i="8"/>
  <c r="K466" i="10"/>
  <c r="H461" i="9"/>
  <c r="F462"/>
  <c r="H482" i="5"/>
  <c r="F483"/>
  <c r="F507" i="6" s="1"/>
  <c r="H486" i="3"/>
  <c r="H486" i="6" s="1"/>
  <c r="F487" i="3"/>
  <c r="H493" i="2"/>
  <c r="F494"/>
  <c r="H128" i="3"/>
  <c r="J140" i="2"/>
  <c r="J182" i="4"/>
  <c r="G131" i="5"/>
  <c r="G173" i="11"/>
  <c r="X197" i="9" l="1"/>
  <c r="G197"/>
  <c r="I197" s="1"/>
  <c r="J197" s="1"/>
  <c r="X202" i="8"/>
  <c r="H203" i="7"/>
  <c r="H204" i="10"/>
  <c r="K202" i="8"/>
  <c r="N202" s="1"/>
  <c r="G202"/>
  <c r="H462" i="9"/>
  <c r="F463"/>
  <c r="H483" i="5"/>
  <c r="F484"/>
  <c r="F508" i="6" s="1"/>
  <c r="H487" i="3"/>
  <c r="H487" i="6" s="1"/>
  <c r="F488" i="3"/>
  <c r="H494" i="2"/>
  <c r="F495"/>
  <c r="G128" i="3"/>
  <c r="H141" i="2"/>
  <c r="H183" i="4"/>
  <c r="X183" s="1"/>
  <c r="I131" i="5"/>
  <c r="I173" i="11"/>
  <c r="X204" i="10" l="1"/>
  <c r="H198" i="9"/>
  <c r="X203" i="7"/>
  <c r="G203"/>
  <c r="G204" i="10"/>
  <c r="I202" i="8"/>
  <c r="M202"/>
  <c r="P202" s="1"/>
  <c r="G183" i="4"/>
  <c r="H463" i="9"/>
  <c r="F464"/>
  <c r="H484" i="5"/>
  <c r="F485"/>
  <c r="F509" i="6" s="1"/>
  <c r="H488" i="3"/>
  <c r="H488" i="6" s="1"/>
  <c r="F489" i="3"/>
  <c r="H495" i="2"/>
  <c r="F496"/>
  <c r="I128" i="3"/>
  <c r="G141" i="2"/>
  <c r="I183" i="4"/>
  <c r="J131" i="5"/>
  <c r="J173" i="11"/>
  <c r="X198" i="9" l="1"/>
  <c r="G198"/>
  <c r="I198" s="1"/>
  <c r="J198" s="1"/>
  <c r="I203" i="7"/>
  <c r="I204" i="10"/>
  <c r="L202" i="8"/>
  <c r="O202" s="1"/>
  <c r="J202"/>
  <c r="H464" i="9"/>
  <c r="F465"/>
  <c r="H485" i="5"/>
  <c r="F486"/>
  <c r="F510" i="6" s="1"/>
  <c r="H489" i="3"/>
  <c r="H489" i="6" s="1"/>
  <c r="F490" i="3"/>
  <c r="H496" i="2"/>
  <c r="F497"/>
  <c r="J128" i="3"/>
  <c r="I141" i="2"/>
  <c r="J183" i="4"/>
  <c r="H132" i="5"/>
  <c r="H174" i="11"/>
  <c r="H199" i="9" l="1"/>
  <c r="J203" i="7"/>
  <c r="J204" i="10"/>
  <c r="H203" i="8"/>
  <c r="H465" i="9"/>
  <c r="F466"/>
  <c r="H466" s="1"/>
  <c r="H486" i="5"/>
  <c r="F487"/>
  <c r="F511" i="6" s="1"/>
  <c r="H490" i="3"/>
  <c r="F491"/>
  <c r="H497" i="2"/>
  <c r="F498"/>
  <c r="G132" i="5"/>
  <c r="I132" s="1"/>
  <c r="H129" i="3"/>
  <c r="J141" i="2"/>
  <c r="H184" i="4"/>
  <c r="X184" s="1"/>
  <c r="G174" i="11"/>
  <c r="X199" i="9" l="1"/>
  <c r="G199"/>
  <c r="I199" s="1"/>
  <c r="J199" s="1"/>
  <c r="X203" i="8"/>
  <c r="H204" i="7"/>
  <c r="H205" i="10"/>
  <c r="G203" i="8"/>
  <c r="G184" i="4"/>
  <c r="I184" s="1"/>
  <c r="K490" i="3"/>
  <c r="H490" i="6"/>
  <c r="K490" s="1"/>
  <c r="K466" i="9"/>
  <c r="H487" i="5"/>
  <c r="F488"/>
  <c r="F512" i="6" s="1"/>
  <c r="H491" i="3"/>
  <c r="H491" i="6" s="1"/>
  <c r="F492" i="3"/>
  <c r="H498" i="2"/>
  <c r="F499"/>
  <c r="G129" i="3"/>
  <c r="H142" i="2"/>
  <c r="J184" i="4"/>
  <c r="J132" i="5"/>
  <c r="I174" i="11"/>
  <c r="X205" i="10" l="1"/>
  <c r="H200" i="9"/>
  <c r="X204" i="7"/>
  <c r="G204"/>
  <c r="G205" i="10"/>
  <c r="I203" i="8"/>
  <c r="H488" i="5"/>
  <c r="F489"/>
  <c r="F513" i="6" s="1"/>
  <c r="H492" i="3"/>
  <c r="H492" i="6" s="1"/>
  <c r="F493" i="3"/>
  <c r="H499" i="2"/>
  <c r="F500"/>
  <c r="I129" i="3"/>
  <c r="J129" s="1"/>
  <c r="G142" i="2"/>
  <c r="K142"/>
  <c r="N142" s="1"/>
  <c r="H185" i="4"/>
  <c r="X185" s="1"/>
  <c r="H133" i="5"/>
  <c r="J174" i="11"/>
  <c r="X200" i="9" l="1"/>
  <c r="G200"/>
  <c r="I200" s="1"/>
  <c r="J200" s="1"/>
  <c r="I204" i="7"/>
  <c r="I205" i="10"/>
  <c r="J203" i="8"/>
  <c r="G185" i="4"/>
  <c r="I185" s="1"/>
  <c r="H489" i="5"/>
  <c r="F490"/>
  <c r="H493" i="3"/>
  <c r="H493" i="6" s="1"/>
  <c r="F494" i="3"/>
  <c r="H500" i="2"/>
  <c r="F501"/>
  <c r="H130" i="3"/>
  <c r="I142" i="2"/>
  <c r="M142"/>
  <c r="P142" s="1"/>
  <c r="J185" i="4"/>
  <c r="G133" i="5"/>
  <c r="H175" i="11"/>
  <c r="H201" i="9" l="1"/>
  <c r="J204" i="7"/>
  <c r="J205" i="10"/>
  <c r="H204" i="8"/>
  <c r="H490" i="5"/>
  <c r="F514" i="6"/>
  <c r="K490" i="5"/>
  <c r="H494" i="3"/>
  <c r="H494" i="6" s="1"/>
  <c r="F495" i="3"/>
  <c r="H501" i="2"/>
  <c r="F502"/>
  <c r="K130" i="3"/>
  <c r="N130" s="1"/>
  <c r="K130" i="6"/>
  <c r="N130" s="1"/>
  <c r="G130" i="3"/>
  <c r="L142" i="2"/>
  <c r="O142" s="1"/>
  <c r="J142"/>
  <c r="H186" i="4"/>
  <c r="X186" s="1"/>
  <c r="I133" i="5"/>
  <c r="G175" i="11"/>
  <c r="X201" i="9" l="1"/>
  <c r="G201"/>
  <c r="I201" s="1"/>
  <c r="J201" s="1"/>
  <c r="X204" i="8"/>
  <c r="H205" i="7"/>
  <c r="H206" i="10"/>
  <c r="G204" i="8"/>
  <c r="G186" i="4"/>
  <c r="I186" s="1"/>
  <c r="J186" s="1"/>
  <c r="H495" i="3"/>
  <c r="H495" i="6" s="1"/>
  <c r="F496" i="3"/>
  <c r="H502" i="2"/>
  <c r="F503"/>
  <c r="I130" i="3"/>
  <c r="M130" i="6"/>
  <c r="P130" s="1"/>
  <c r="M130" i="3"/>
  <c r="P130" s="1"/>
  <c r="H143" i="2"/>
  <c r="J133" i="5"/>
  <c r="I175" i="11"/>
  <c r="X206" i="10" l="1"/>
  <c r="H202" i="9"/>
  <c r="X205" i="7"/>
  <c r="G205"/>
  <c r="G206" i="10"/>
  <c r="I204" i="8"/>
  <c r="K502" i="2"/>
  <c r="H496" i="3"/>
  <c r="H496" i="6" s="1"/>
  <c r="F497" i="3"/>
  <c r="H503" i="2"/>
  <c r="F504"/>
  <c r="L130" i="6"/>
  <c r="O130" s="1"/>
  <c r="L130" i="3"/>
  <c r="O130" s="1"/>
  <c r="J130"/>
  <c r="G143" i="2"/>
  <c r="H187" i="4"/>
  <c r="X187" s="1"/>
  <c r="H134" i="5"/>
  <c r="J175" i="11"/>
  <c r="X202" i="9" l="1"/>
  <c r="K202"/>
  <c r="N202" s="1"/>
  <c r="G202"/>
  <c r="I205" i="7"/>
  <c r="I206" i="10"/>
  <c r="J204" i="8"/>
  <c r="G187" i="4"/>
  <c r="I187" s="1"/>
  <c r="H497" i="3"/>
  <c r="H497" i="6" s="1"/>
  <c r="F498" i="3"/>
  <c r="H504" i="2"/>
  <c r="F505"/>
  <c r="H131" i="3"/>
  <c r="I143" i="2"/>
  <c r="J187" i="4"/>
  <c r="G134" i="5"/>
  <c r="H176" i="11"/>
  <c r="I202" i="9" l="1"/>
  <c r="M202"/>
  <c r="J205" i="7"/>
  <c r="J206" i="10"/>
  <c r="H205" i="8"/>
  <c r="H498" i="3"/>
  <c r="H498" i="6" s="1"/>
  <c r="F499" i="3"/>
  <c r="H505" i="2"/>
  <c r="F506"/>
  <c r="G131" i="3"/>
  <c r="J143" i="2"/>
  <c r="H188" i="4"/>
  <c r="X188" s="1"/>
  <c r="I134" i="5"/>
  <c r="G176" i="11"/>
  <c r="L202" i="9" l="1"/>
  <c r="O202" s="1"/>
  <c r="J202"/>
  <c r="P202"/>
  <c r="X205" i="8"/>
  <c r="H206" i="7"/>
  <c r="H207" i="10"/>
  <c r="G205" i="8"/>
  <c r="G188" i="4"/>
  <c r="I188" s="1"/>
  <c r="H499" i="3"/>
  <c r="H499" i="6" s="1"/>
  <c r="F500" i="3"/>
  <c r="H506" i="2"/>
  <c r="F507"/>
  <c r="I131" i="3"/>
  <c r="H144" i="2"/>
  <c r="J188" i="4"/>
  <c r="J134" i="5"/>
  <c r="I176" i="11"/>
  <c r="X207" i="10" l="1"/>
  <c r="H203" i="9"/>
  <c r="S151" i="2"/>
  <c r="X206" i="7"/>
  <c r="G206"/>
  <c r="G207" i="10"/>
  <c r="I205" i="8"/>
  <c r="H500" i="3"/>
  <c r="H500" i="6" s="1"/>
  <c r="F501" i="3"/>
  <c r="H507" i="2"/>
  <c r="F508"/>
  <c r="J131" i="3"/>
  <c r="G144" i="2"/>
  <c r="H189" i="4"/>
  <c r="X189" s="1"/>
  <c r="H135" i="5"/>
  <c r="J176" i="11"/>
  <c r="X203" i="9" l="1"/>
  <c r="G203"/>
  <c r="I206" i="7"/>
  <c r="I207" i="10"/>
  <c r="J205" i="8"/>
  <c r="G189" i="4"/>
  <c r="I189" s="1"/>
  <c r="H501" i="3"/>
  <c r="H501" i="6" s="1"/>
  <c r="F502" i="3"/>
  <c r="H508" i="2"/>
  <c r="F509"/>
  <c r="H132" i="3"/>
  <c r="I144" i="2"/>
  <c r="J189" i="4"/>
  <c r="G135" i="5"/>
  <c r="H177" i="11"/>
  <c r="I203" i="9" l="1"/>
  <c r="S150" i="2"/>
  <c r="J206" i="7"/>
  <c r="J207" i="10"/>
  <c r="H206" i="8"/>
  <c r="H502" i="3"/>
  <c r="F503"/>
  <c r="H509" i="2"/>
  <c r="F510"/>
  <c r="G132" i="3"/>
  <c r="J144" i="2"/>
  <c r="H190" i="4"/>
  <c r="X190" s="1"/>
  <c r="I135" i="5"/>
  <c r="G177" i="11"/>
  <c r="J203" i="9" l="1"/>
  <c r="X206" i="8"/>
  <c r="H207" i="7"/>
  <c r="H208" i="10"/>
  <c r="G206" i="8"/>
  <c r="K190" i="4"/>
  <c r="N190" s="1"/>
  <c r="K502" i="3"/>
  <c r="H502" i="6"/>
  <c r="K502" s="1"/>
  <c r="H503" i="3"/>
  <c r="H503" i="6" s="1"/>
  <c r="F504" i="3"/>
  <c r="H510" i="2"/>
  <c r="F511"/>
  <c r="I132" i="3"/>
  <c r="H145" i="2"/>
  <c r="G190" i="4"/>
  <c r="J135" i="5"/>
  <c r="I177" i="11"/>
  <c r="X208" i="10" l="1"/>
  <c r="H204" i="9"/>
  <c r="X207" i="7"/>
  <c r="G207"/>
  <c r="G208" i="10"/>
  <c r="I208" s="1"/>
  <c r="J208" s="1"/>
  <c r="H209" s="1"/>
  <c r="I206" i="8"/>
  <c r="H504" i="3"/>
  <c r="H504" i="6" s="1"/>
  <c r="F505" i="3"/>
  <c r="H511" i="2"/>
  <c r="F512"/>
  <c r="J132" i="3"/>
  <c r="H133" s="1"/>
  <c r="G133" s="1"/>
  <c r="I133" s="1"/>
  <c r="G145" i="2"/>
  <c r="I190" i="4"/>
  <c r="M190"/>
  <c r="P190" s="1"/>
  <c r="H136" i="5"/>
  <c r="J177" i="11"/>
  <c r="X209" i="10" l="1"/>
  <c r="X204" i="9"/>
  <c r="G204"/>
  <c r="I207" i="7"/>
  <c r="G209" i="10"/>
  <c r="I209" s="1"/>
  <c r="J209" s="1"/>
  <c r="H210" s="1"/>
  <c r="J206" i="8"/>
  <c r="H505" i="3"/>
  <c r="H505" i="6" s="1"/>
  <c r="F506" i="3"/>
  <c r="H512" i="2"/>
  <c r="F513"/>
  <c r="I145"/>
  <c r="L190" i="4"/>
  <c r="O190" s="1"/>
  <c r="J190"/>
  <c r="G136" i="5"/>
  <c r="H178" i="11"/>
  <c r="X210" i="10" l="1"/>
  <c r="I204" i="9"/>
  <c r="J207" i="7"/>
  <c r="G210" i="10"/>
  <c r="I210" s="1"/>
  <c r="J210" s="1"/>
  <c r="H207" i="8"/>
  <c r="H506" i="3"/>
  <c r="H506" i="6" s="1"/>
  <c r="F507" i="3"/>
  <c r="H513" i="2"/>
  <c r="F514"/>
  <c r="H514" s="1"/>
  <c r="J145"/>
  <c r="H191" i="4"/>
  <c r="X191" s="1"/>
  <c r="I136" i="5"/>
  <c r="K178" i="11"/>
  <c r="G178"/>
  <c r="J204" i="9" l="1"/>
  <c r="X207" i="8"/>
  <c r="H208" i="7"/>
  <c r="H211" i="10"/>
  <c r="G207" i="8"/>
  <c r="G191" i="4"/>
  <c r="H507" i="3"/>
  <c r="H507" i="6" s="1"/>
  <c r="F508" i="3"/>
  <c r="K514" i="2"/>
  <c r="H146"/>
  <c r="I191" i="4"/>
  <c r="J136" i="5"/>
  <c r="I178" i="11"/>
  <c r="M178"/>
  <c r="N178"/>
  <c r="X211" i="10" l="1"/>
  <c r="H205" i="9"/>
  <c r="X208" i="7"/>
  <c r="G208"/>
  <c r="I208" s="1"/>
  <c r="J208" s="1"/>
  <c r="G211" i="10"/>
  <c r="I211" s="1"/>
  <c r="J211" s="1"/>
  <c r="I207" i="8"/>
  <c r="H508" i="3"/>
  <c r="H508" i="6" s="1"/>
  <c r="F509" i="3"/>
  <c r="G146" i="2"/>
  <c r="I146" s="1"/>
  <c r="J133" i="3"/>
  <c r="J191" i="4"/>
  <c r="H137" i="5"/>
  <c r="P178" i="11"/>
  <c r="L178"/>
  <c r="J178"/>
  <c r="X205" i="9" l="1"/>
  <c r="G205"/>
  <c r="H209" i="7"/>
  <c r="H212" i="10"/>
  <c r="J207" i="8"/>
  <c r="H208" s="1"/>
  <c r="H509" i="3"/>
  <c r="H509" i="6" s="1"/>
  <c r="F510" i="3"/>
  <c r="H134"/>
  <c r="J146" i="2"/>
  <c r="H192" i="4"/>
  <c r="X192" s="1"/>
  <c r="G137" i="5"/>
  <c r="H179" i="11"/>
  <c r="O178"/>
  <c r="X212" i="10" l="1"/>
  <c r="I205" i="9"/>
  <c r="X208" i="8"/>
  <c r="X209" i="7"/>
  <c r="G209"/>
  <c r="I209" s="1"/>
  <c r="J209" s="1"/>
  <c r="G212" i="10"/>
  <c r="I212" s="1"/>
  <c r="J212" s="1"/>
  <c r="G208" i="8"/>
  <c r="I208" s="1"/>
  <c r="J208" s="1"/>
  <c r="H209" s="1"/>
  <c r="H510" i="3"/>
  <c r="H510" i="6" s="1"/>
  <c r="F511" i="3"/>
  <c r="G134"/>
  <c r="H147" i="2"/>
  <c r="G192" i="4"/>
  <c r="I137" i="5"/>
  <c r="G179" i="11"/>
  <c r="J205" i="9" l="1"/>
  <c r="X209" i="8"/>
  <c r="H210" i="7"/>
  <c r="H213" i="10"/>
  <c r="G209" i="8"/>
  <c r="I209" s="1"/>
  <c r="J209" s="1"/>
  <c r="H210" s="1"/>
  <c r="H511" i="3"/>
  <c r="H511" i="6" s="1"/>
  <c r="F512" i="3"/>
  <c r="G147" i="2"/>
  <c r="I147" s="1"/>
  <c r="I134" i="3"/>
  <c r="I192" i="4"/>
  <c r="J137" i="5"/>
  <c r="I179" i="11"/>
  <c r="X213" i="10" l="1"/>
  <c r="H206" i="9"/>
  <c r="X210" i="8"/>
  <c r="X210" i="7"/>
  <c r="G210"/>
  <c r="I210" s="1"/>
  <c r="J210" s="1"/>
  <c r="G213" i="10"/>
  <c r="I213" s="1"/>
  <c r="J213" s="1"/>
  <c r="G210" i="8"/>
  <c r="I210" s="1"/>
  <c r="J210" s="1"/>
  <c r="H211" s="1"/>
  <c r="H512" i="3"/>
  <c r="H512" i="6" s="1"/>
  <c r="F513" i="3"/>
  <c r="J134"/>
  <c r="J179" i="11"/>
  <c r="H180" s="1"/>
  <c r="J147" i="2"/>
  <c r="J192" i="4"/>
  <c r="H193" s="1"/>
  <c r="X193" s="1"/>
  <c r="H138" i="5"/>
  <c r="X206" i="9" l="1"/>
  <c r="G206"/>
  <c r="X211" i="8"/>
  <c r="H211" i="7"/>
  <c r="H214" i="10"/>
  <c r="G211" i="8"/>
  <c r="I211" s="1"/>
  <c r="J211" s="1"/>
  <c r="H212" s="1"/>
  <c r="H513" i="3"/>
  <c r="H513" i="6" s="1"/>
  <c r="F514" i="3"/>
  <c r="H514" s="1"/>
  <c r="H514" i="6" s="1"/>
  <c r="H135" i="3"/>
  <c r="H148" i="2"/>
  <c r="G193" i="4"/>
  <c r="G138" i="5"/>
  <c r="G180" i="11"/>
  <c r="X214" i="10" l="1"/>
  <c r="I206" i="9"/>
  <c r="X212" i="8"/>
  <c r="X211" i="7"/>
  <c r="G211"/>
  <c r="I211" s="1"/>
  <c r="J211" s="1"/>
  <c r="K214" i="10"/>
  <c r="N214" s="1"/>
  <c r="N467" s="1"/>
  <c r="G214"/>
  <c r="G212" i="8"/>
  <c r="I212" s="1"/>
  <c r="J212" s="1"/>
  <c r="H213" s="1"/>
  <c r="K514" i="6"/>
  <c r="K514" i="3"/>
  <c r="G135"/>
  <c r="G148" i="2"/>
  <c r="I193" i="4"/>
  <c r="I138" i="5"/>
  <c r="I180" i="11"/>
  <c r="J206" i="9" l="1"/>
  <c r="X213" i="8"/>
  <c r="H212" i="7"/>
  <c r="I214" i="10"/>
  <c r="M214"/>
  <c r="G213" i="8"/>
  <c r="I213" s="1"/>
  <c r="J213" s="1"/>
  <c r="I135" i="3"/>
  <c r="I148" i="2"/>
  <c r="J193" i="4"/>
  <c r="H194" s="1"/>
  <c r="X194" s="1"/>
  <c r="J138" i="5"/>
  <c r="J180" i="11"/>
  <c r="H207" i="9" l="1"/>
  <c r="X212" i="7"/>
  <c r="G212"/>
  <c r="I212" s="1"/>
  <c r="J212" s="1"/>
  <c r="L214" i="10"/>
  <c r="O214" s="1"/>
  <c r="O467" s="1"/>
  <c r="J214"/>
  <c r="H215" s="1"/>
  <c r="P214"/>
  <c r="P467" s="1"/>
  <c r="M467"/>
  <c r="H214" i="8"/>
  <c r="J135" i="3"/>
  <c r="J148" i="2"/>
  <c r="G194" i="4"/>
  <c r="H139" i="5"/>
  <c r="H181" i="11"/>
  <c r="X215" i="10" l="1"/>
  <c r="X207" i="9"/>
  <c r="G207"/>
  <c r="X214" i="8"/>
  <c r="H213" i="7"/>
  <c r="G215" i="10"/>
  <c r="K214" i="8"/>
  <c r="N214" s="1"/>
  <c r="G214"/>
  <c r="H136" i="3"/>
  <c r="H149" i="2"/>
  <c r="G149" s="1"/>
  <c r="I194" i="4"/>
  <c r="G139" i="5"/>
  <c r="G181" i="11"/>
  <c r="I207" i="9" l="1"/>
  <c r="X213" i="7"/>
  <c r="G213"/>
  <c r="I213" s="1"/>
  <c r="J213" s="1"/>
  <c r="I215" i="10"/>
  <c r="I214" i="8"/>
  <c r="M214"/>
  <c r="G136" i="3"/>
  <c r="I149" i="2"/>
  <c r="J194" i="4"/>
  <c r="H195" s="1"/>
  <c r="X195" s="1"/>
  <c r="I139" i="5"/>
  <c r="I181" i="11"/>
  <c r="J207" i="9" l="1"/>
  <c r="H214" i="7"/>
  <c r="J215" i="10"/>
  <c r="H216" s="1"/>
  <c r="L214" i="8"/>
  <c r="O214" s="1"/>
  <c r="J214"/>
  <c r="P214"/>
  <c r="I136" i="3"/>
  <c r="J149" i="2"/>
  <c r="G195" i="4"/>
  <c r="J139" i="5"/>
  <c r="J181" i="11"/>
  <c r="X216" i="10" l="1"/>
  <c r="H208" i="9"/>
  <c r="X214" i="7"/>
  <c r="K214"/>
  <c r="N214" s="1"/>
  <c r="G214"/>
  <c r="G216" i="10"/>
  <c r="H215" i="8"/>
  <c r="J136" i="3"/>
  <c r="H182" i="11"/>
  <c r="H150" i="2"/>
  <c r="I195" i="4"/>
  <c r="H140" i="5"/>
  <c r="X208" i="9" l="1"/>
  <c r="G208"/>
  <c r="I208" s="1"/>
  <c r="J208" s="1"/>
  <c r="X215" i="8"/>
  <c r="I214" i="7"/>
  <c r="M214"/>
  <c r="I216" i="10"/>
  <c r="G215" i="8"/>
  <c r="G182" i="11"/>
  <c r="H137" i="3"/>
  <c r="G150" i="2"/>
  <c r="J195" i="4"/>
  <c r="H196" s="1"/>
  <c r="X196" s="1"/>
  <c r="G140" i="5"/>
  <c r="H209" i="9" l="1"/>
  <c r="L214" i="7"/>
  <c r="O214" s="1"/>
  <c r="J214"/>
  <c r="P214"/>
  <c r="J216" i="10"/>
  <c r="H217" s="1"/>
  <c r="I215" i="8"/>
  <c r="I182" i="11"/>
  <c r="G137" i="3"/>
  <c r="I150" i="2"/>
  <c r="G196" i="4"/>
  <c r="I196" s="1"/>
  <c r="I140" i="5"/>
  <c r="X217" i="10" l="1"/>
  <c r="X209" i="9"/>
  <c r="G209"/>
  <c r="I209" s="1"/>
  <c r="J209" s="1"/>
  <c r="H215" i="7"/>
  <c r="G217" i="10"/>
  <c r="J215" i="8"/>
  <c r="J182" i="11"/>
  <c r="I137" i="3"/>
  <c r="J150" i="2"/>
  <c r="J196" i="4"/>
  <c r="H197" s="1"/>
  <c r="X197" s="1"/>
  <c r="J140" i="5"/>
  <c r="H210" i="9" l="1"/>
  <c r="X215" i="7"/>
  <c r="G215"/>
  <c r="I217" i="10"/>
  <c r="H216" i="8"/>
  <c r="H183" i="11"/>
  <c r="J137" i="3"/>
  <c r="H151" i="2"/>
  <c r="G197" i="4"/>
  <c r="I197" s="1"/>
  <c r="H141" i="5"/>
  <c r="X210" i="9" l="1"/>
  <c r="G210"/>
  <c r="I210" s="1"/>
  <c r="J210" s="1"/>
  <c r="X216" i="8"/>
  <c r="I215" i="7"/>
  <c r="J217" i="10"/>
  <c r="H218" s="1"/>
  <c r="G216" i="8"/>
  <c r="G183" i="11"/>
  <c r="H138" i="3"/>
  <c r="G151" i="2"/>
  <c r="J197" i="4"/>
  <c r="H198" s="1"/>
  <c r="X198" s="1"/>
  <c r="G141" i="5"/>
  <c r="X218" i="10" l="1"/>
  <c r="H211" i="9"/>
  <c r="J215" i="7"/>
  <c r="G218" i="10"/>
  <c r="I216" i="8"/>
  <c r="I183" i="11"/>
  <c r="G138" i="3"/>
  <c r="I151" i="2"/>
  <c r="G198" i="4"/>
  <c r="I198" s="1"/>
  <c r="I141" i="5"/>
  <c r="X211" i="9" l="1"/>
  <c r="G211"/>
  <c r="I211" s="1"/>
  <c r="J211" s="1"/>
  <c r="H216" i="7"/>
  <c r="I218" i="10"/>
  <c r="J216" i="8"/>
  <c r="J183" i="11"/>
  <c r="I138" i="3"/>
  <c r="J151" i="2"/>
  <c r="J198" i="4"/>
  <c r="H199" s="1"/>
  <c r="X199" s="1"/>
  <c r="J141" i="5"/>
  <c r="H212" i="9" l="1"/>
  <c r="X216" i="7"/>
  <c r="G216"/>
  <c r="J218" i="10"/>
  <c r="H219" s="1"/>
  <c r="H217" i="8"/>
  <c r="H184" i="11"/>
  <c r="J138" i="3"/>
  <c r="H152" i="2"/>
  <c r="G199" i="4"/>
  <c r="I199" s="1"/>
  <c r="H142" i="5"/>
  <c r="G142" s="1"/>
  <c r="X219" i="10" l="1"/>
  <c r="X212" i="9"/>
  <c r="G212"/>
  <c r="I212" s="1"/>
  <c r="J212" s="1"/>
  <c r="X217" i="8"/>
  <c r="I216" i="7"/>
  <c r="G219" i="10"/>
  <c r="G217" i="8"/>
  <c r="G184" i="11"/>
  <c r="H139" i="3"/>
  <c r="G152" i="2"/>
  <c r="J199" i="4"/>
  <c r="H200" s="1"/>
  <c r="X200" s="1"/>
  <c r="I142" i="5"/>
  <c r="M142"/>
  <c r="P142" s="1"/>
  <c r="K142"/>
  <c r="H213" i="9" l="1"/>
  <c r="J216" i="7"/>
  <c r="I219" i="10"/>
  <c r="I217" i="8"/>
  <c r="I184" i="11"/>
  <c r="G139" i="3"/>
  <c r="I152" i="2"/>
  <c r="G200" i="4"/>
  <c r="I200" s="1"/>
  <c r="N142" i="5"/>
  <c r="L142"/>
  <c r="O142" s="1"/>
  <c r="J142"/>
  <c r="X213" i="9" l="1"/>
  <c r="G213"/>
  <c r="I213" s="1"/>
  <c r="J213" s="1"/>
  <c r="H217" i="7"/>
  <c r="J219" i="10"/>
  <c r="H220" s="1"/>
  <c r="J217" i="8"/>
  <c r="J184" i="11"/>
  <c r="I139" i="3"/>
  <c r="J152" i="2"/>
  <c r="J200" i="4"/>
  <c r="H201" s="1"/>
  <c r="X201" s="1"/>
  <c r="H143" i="5"/>
  <c r="H167" i="6" s="1"/>
  <c r="G143" i="5" l="1"/>
  <c r="G167" i="6" s="1"/>
  <c r="X220" i="10"/>
  <c r="H214" i="9"/>
  <c r="X217" i="7"/>
  <c r="G217"/>
  <c r="G220" i="10"/>
  <c r="I220" s="1"/>
  <c r="J220" s="1"/>
  <c r="H218" i="8"/>
  <c r="H185" i="11"/>
  <c r="J139" i="3"/>
  <c r="H153" i="2"/>
  <c r="G201" i="4"/>
  <c r="I201" s="1"/>
  <c r="I143" i="5" l="1"/>
  <c r="I167" i="6" s="1"/>
  <c r="X214" i="9"/>
  <c r="K214"/>
  <c r="N214" s="1"/>
  <c r="N467" s="1"/>
  <c r="G214"/>
  <c r="X218" i="8"/>
  <c r="I217" i="7"/>
  <c r="G218" i="8"/>
  <c r="I218" s="1"/>
  <c r="H221" i="10"/>
  <c r="G185" i="11"/>
  <c r="H140" i="3"/>
  <c r="G153" i="2"/>
  <c r="J201" i="4"/>
  <c r="H202" s="1"/>
  <c r="X202" s="1"/>
  <c r="J143" i="5"/>
  <c r="J167" i="6" s="1"/>
  <c r="X221" i="10" l="1"/>
  <c r="I214" i="9"/>
  <c r="M214"/>
  <c r="J217" i="7"/>
  <c r="G221" i="10"/>
  <c r="I221" s="1"/>
  <c r="J221" s="1"/>
  <c r="J218" i="8"/>
  <c r="K202" i="4"/>
  <c r="I185" i="11"/>
  <c r="G140" i="3"/>
  <c r="I153" i="2"/>
  <c r="G202" i="4"/>
  <c r="H144" i="5"/>
  <c r="H168" i="6" s="1"/>
  <c r="G144" i="5" l="1"/>
  <c r="G168" i="6" s="1"/>
  <c r="L214" i="9"/>
  <c r="O214" s="1"/>
  <c r="O467" s="1"/>
  <c r="J214"/>
  <c r="P214"/>
  <c r="P467" s="1"/>
  <c r="M467"/>
  <c r="H218" i="7"/>
  <c r="H222" i="10"/>
  <c r="H219" i="8"/>
  <c r="N202" i="4"/>
  <c r="J185" i="11"/>
  <c r="I140" i="3"/>
  <c r="J153" i="2"/>
  <c r="I202" i="4"/>
  <c r="M202"/>
  <c r="P202" s="1"/>
  <c r="I144" i="5" l="1"/>
  <c r="I168" i="6" s="1"/>
  <c r="X222" i="10"/>
  <c r="H215" i="9"/>
  <c r="X219" i="8"/>
  <c r="X218" i="7"/>
  <c r="G218"/>
  <c r="G219" i="8"/>
  <c r="I219" s="1"/>
  <c r="G222" i="10"/>
  <c r="I222" s="1"/>
  <c r="J222" s="1"/>
  <c r="H186" i="11"/>
  <c r="J140" i="3"/>
  <c r="H154" i="2"/>
  <c r="G154" s="1"/>
  <c r="L202" i="4"/>
  <c r="O202" s="1"/>
  <c r="J202"/>
  <c r="H203" s="1"/>
  <c r="X203" s="1"/>
  <c r="J144" i="5" l="1"/>
  <c r="J168" i="6" s="1"/>
  <c r="X215" i="9"/>
  <c r="G215"/>
  <c r="I218" i="7"/>
  <c r="H223" i="10"/>
  <c r="J219" i="8"/>
  <c r="H220" s="1"/>
  <c r="G186" i="11"/>
  <c r="H141" i="3"/>
  <c r="I154" i="2"/>
  <c r="M154"/>
  <c r="P154" s="1"/>
  <c r="K154"/>
  <c r="G203" i="4"/>
  <c r="H145" i="5"/>
  <c r="H169" i="6" s="1"/>
  <c r="X223" i="10" l="1"/>
  <c r="I215" i="9"/>
  <c r="X220" i="8"/>
  <c r="J218" i="7"/>
  <c r="G223" i="10"/>
  <c r="I223" s="1"/>
  <c r="J223" s="1"/>
  <c r="G220" i="8"/>
  <c r="I220" s="1"/>
  <c r="J220" s="1"/>
  <c r="G145" i="5"/>
  <c r="G169" i="6" s="1"/>
  <c r="N154" i="2"/>
  <c r="I186" i="11"/>
  <c r="G141" i="3"/>
  <c r="L154" i="2"/>
  <c r="O154" s="1"/>
  <c r="J154"/>
  <c r="I203" i="4"/>
  <c r="I145" i="5" l="1"/>
  <c r="I169" i="6" s="1"/>
  <c r="J215" i="9"/>
  <c r="H219" i="7"/>
  <c r="H224" i="10"/>
  <c r="H221" i="8"/>
  <c r="J186" i="11"/>
  <c r="I141" i="3"/>
  <c r="H155" i="2"/>
  <c r="G155" s="1"/>
  <c r="J203" i="4"/>
  <c r="H204" s="1"/>
  <c r="X204" s="1"/>
  <c r="J145" i="5" l="1"/>
  <c r="J169" i="6" s="1"/>
  <c r="X224" i="10"/>
  <c r="H216" i="9"/>
  <c r="X221" i="8"/>
  <c r="X219" i="7"/>
  <c r="G219"/>
  <c r="G221" i="8"/>
  <c r="I221" s="1"/>
  <c r="J221" s="1"/>
  <c r="H222" s="1"/>
  <c r="G224" i="10"/>
  <c r="I224" s="1"/>
  <c r="J224" s="1"/>
  <c r="H187" i="11"/>
  <c r="J141" i="3"/>
  <c r="I155" i="2"/>
  <c r="G204" i="4"/>
  <c r="H146" i="5"/>
  <c r="H170" i="6" s="1"/>
  <c r="X216" i="9" l="1"/>
  <c r="G216"/>
  <c r="X222" i="8"/>
  <c r="I219" i="7"/>
  <c r="G222" i="8"/>
  <c r="I222" s="1"/>
  <c r="J222" s="1"/>
  <c r="H223" s="1"/>
  <c r="H225" i="10"/>
  <c r="G187" i="11"/>
  <c r="G146" i="5"/>
  <c r="H142" i="3"/>
  <c r="J155" i="2"/>
  <c r="I204" i="4"/>
  <c r="I146" i="5" l="1"/>
  <c r="I170" i="6" s="1"/>
  <c r="G170"/>
  <c r="X225" i="10"/>
  <c r="I216" i="9"/>
  <c r="X223" i="8"/>
  <c r="J219" i="7"/>
  <c r="G223" i="8"/>
  <c r="I223" s="1"/>
  <c r="J223" s="1"/>
  <c r="H224" s="1"/>
  <c r="G225" i="10"/>
  <c r="I225" s="1"/>
  <c r="J225" s="1"/>
  <c r="I187" i="11"/>
  <c r="K142" i="3"/>
  <c r="K142" i="6"/>
  <c r="N142" s="1"/>
  <c r="G142" i="3"/>
  <c r="H156" i="2"/>
  <c r="J204" i="4"/>
  <c r="H205" s="1"/>
  <c r="X205" s="1"/>
  <c r="J146" i="5"/>
  <c r="J170" i="6" s="1"/>
  <c r="J216" i="9" l="1"/>
  <c r="X224" i="8"/>
  <c r="H220" i="7"/>
  <c r="H226" i="10"/>
  <c r="G224" i="8"/>
  <c r="I224" s="1"/>
  <c r="J224" s="1"/>
  <c r="J187" i="11"/>
  <c r="I142" i="3"/>
  <c r="M142" i="6"/>
  <c r="P142" s="1"/>
  <c r="M142" i="3"/>
  <c r="P142" s="1"/>
  <c r="N142"/>
  <c r="G156" i="2"/>
  <c r="G205" i="4"/>
  <c r="H147" i="5"/>
  <c r="H171" i="6" s="1"/>
  <c r="X226" i="10" l="1"/>
  <c r="H217" i="9"/>
  <c r="X220" i="7"/>
  <c r="G220"/>
  <c r="I220" s="1"/>
  <c r="J220" s="1"/>
  <c r="K226" i="10"/>
  <c r="N226" s="1"/>
  <c r="G226"/>
  <c r="H225" i="8"/>
  <c r="H188" i="11"/>
  <c r="L142" i="6"/>
  <c r="O142" s="1"/>
  <c r="L142" i="3"/>
  <c r="O142" s="1"/>
  <c r="J142"/>
  <c r="G147" i="5"/>
  <c r="I156" i="2"/>
  <c r="I205" i="4"/>
  <c r="I147" i="5" l="1"/>
  <c r="I171" i="6" s="1"/>
  <c r="G171"/>
  <c r="X217" i="9"/>
  <c r="G217"/>
  <c r="X225" i="8"/>
  <c r="H221" i="7"/>
  <c r="I226" i="10"/>
  <c r="M226"/>
  <c r="P226" s="1"/>
  <c r="G225" i="8"/>
  <c r="I225" s="1"/>
  <c r="J225" s="1"/>
  <c r="G188" i="11"/>
  <c r="H143" i="3"/>
  <c r="J156" i="2"/>
  <c r="J205" i="4"/>
  <c r="H206" s="1"/>
  <c r="X206" s="1"/>
  <c r="J147" i="5"/>
  <c r="J171" i="6" s="1"/>
  <c r="I217" i="9" l="1"/>
  <c r="X221" i="7"/>
  <c r="G221"/>
  <c r="I221" s="1"/>
  <c r="J221" s="1"/>
  <c r="L226" i="10"/>
  <c r="O226" s="1"/>
  <c r="J226"/>
  <c r="H226" i="8"/>
  <c r="I188" i="11"/>
  <c r="G143" i="3"/>
  <c r="H157" i="2"/>
  <c r="G206" i="4"/>
  <c r="H148" i="5"/>
  <c r="H172" i="6" s="1"/>
  <c r="J217" i="9" l="1"/>
  <c r="X226" i="8"/>
  <c r="H222" i="7"/>
  <c r="G226" i="8"/>
  <c r="H227" i="10"/>
  <c r="I226" i="8"/>
  <c r="M226"/>
  <c r="K226"/>
  <c r="N226" s="1"/>
  <c r="N479" s="1"/>
  <c r="J188" i="11"/>
  <c r="I143" i="3"/>
  <c r="G157" i="2"/>
  <c r="I206" i="4"/>
  <c r="G148" i="5"/>
  <c r="G172" i="6" s="1"/>
  <c r="X227" i="10" l="1"/>
  <c r="H218" i="9"/>
  <c r="X222" i="7"/>
  <c r="G222"/>
  <c r="I222" s="1"/>
  <c r="J222" s="1"/>
  <c r="G227" i="10"/>
  <c r="P226" i="8"/>
  <c r="P479" s="1"/>
  <c r="M479"/>
  <c r="L226"/>
  <c r="O226" s="1"/>
  <c r="O479" s="1"/>
  <c r="J226"/>
  <c r="H189" i="11"/>
  <c r="J143" i="3"/>
  <c r="I157" i="2"/>
  <c r="J206" i="4"/>
  <c r="H207" s="1"/>
  <c r="X207" s="1"/>
  <c r="I148" i="5"/>
  <c r="I172" i="6" s="1"/>
  <c r="X218" i="9" l="1"/>
  <c r="G218"/>
  <c r="H223" i="7"/>
  <c r="I227" i="10"/>
  <c r="H227" i="8"/>
  <c r="G189" i="11"/>
  <c r="H144" i="3"/>
  <c r="J157" i="2"/>
  <c r="G207" i="4"/>
  <c r="J148" i="5"/>
  <c r="J172" i="6" s="1"/>
  <c r="I218" i="9" l="1"/>
  <c r="S151" i="3"/>
  <c r="X227" i="8"/>
  <c r="X223" i="7"/>
  <c r="G223"/>
  <c r="I223" s="1"/>
  <c r="J223" s="1"/>
  <c r="G227" i="8"/>
  <c r="J227" i="10"/>
  <c r="I227" i="8"/>
  <c r="I189" i="11"/>
  <c r="G144" i="3"/>
  <c r="H158" i="2"/>
  <c r="I207" i="4"/>
  <c r="H149" i="5"/>
  <c r="H173" i="6" s="1"/>
  <c r="J218" i="9" l="1"/>
  <c r="H224" i="7"/>
  <c r="H228" i="10"/>
  <c r="J227" i="8"/>
  <c r="H228" s="1"/>
  <c r="J189" i="11"/>
  <c r="I144" i="3"/>
  <c r="G158" i="2"/>
  <c r="J207" i="4"/>
  <c r="H208" s="1"/>
  <c r="X208" s="1"/>
  <c r="G149" i="5"/>
  <c r="G173" i="6" s="1"/>
  <c r="X228" i="10" l="1"/>
  <c r="H219" i="9"/>
  <c r="S150" i="3"/>
  <c r="X228" i="8"/>
  <c r="X224" i="7"/>
  <c r="G224"/>
  <c r="I224" s="1"/>
  <c r="J224" s="1"/>
  <c r="G228" i="10"/>
  <c r="G228" i="8"/>
  <c r="H190" i="11"/>
  <c r="J144" i="3"/>
  <c r="I158" i="2"/>
  <c r="G208" i="4"/>
  <c r="I208" s="1"/>
  <c r="J208" s="1"/>
  <c r="H209" s="1"/>
  <c r="X209" s="1"/>
  <c r="I149" i="5"/>
  <c r="I173" i="6" s="1"/>
  <c r="X219" i="9" l="1"/>
  <c r="G219"/>
  <c r="H225" i="7"/>
  <c r="G190" i="11"/>
  <c r="I190" s="1"/>
  <c r="I228" i="10"/>
  <c r="I228" i="8"/>
  <c r="K190" i="11"/>
  <c r="H145" i="3"/>
  <c r="J158" i="2"/>
  <c r="G209" i="4"/>
  <c r="I209" s="1"/>
  <c r="J209" s="1"/>
  <c r="H210" s="1"/>
  <c r="X210" s="1"/>
  <c r="J149" i="5"/>
  <c r="J173" i="6" s="1"/>
  <c r="I219" i="9" l="1"/>
  <c r="X225" i="7"/>
  <c r="G225"/>
  <c r="I225" s="1"/>
  <c r="J225" s="1"/>
  <c r="M190" i="11"/>
  <c r="P190" s="1"/>
  <c r="J228" i="10"/>
  <c r="J228" i="8"/>
  <c r="H229" s="1"/>
  <c r="N190" i="11"/>
  <c r="L190"/>
  <c r="O190" s="1"/>
  <c r="J190"/>
  <c r="G145" i="3"/>
  <c r="H159" i="2"/>
  <c r="G159" s="1"/>
  <c r="G210" i="4"/>
  <c r="I210" s="1"/>
  <c r="J210" s="1"/>
  <c r="H211" s="1"/>
  <c r="X211" s="1"/>
  <c r="H150" i="5"/>
  <c r="H174" i="6" s="1"/>
  <c r="J219" i="9" l="1"/>
  <c r="X229" i="8"/>
  <c r="H226" i="7"/>
  <c r="H229" i="10"/>
  <c r="G229" i="8"/>
  <c r="G150" i="5"/>
  <c r="H191" i="11"/>
  <c r="I145" i="3"/>
  <c r="I159" i="2"/>
  <c r="G211" i="4"/>
  <c r="I211" s="1"/>
  <c r="J211" s="1"/>
  <c r="H212" s="1"/>
  <c r="X212" s="1"/>
  <c r="I150" i="5" l="1"/>
  <c r="I174" i="6" s="1"/>
  <c r="G174"/>
  <c r="X229" i="10"/>
  <c r="H220" i="9"/>
  <c r="X226" i="7"/>
  <c r="K226"/>
  <c r="N226" s="1"/>
  <c r="N479" s="1"/>
  <c r="G226"/>
  <c r="G229" i="10"/>
  <c r="I229" i="8"/>
  <c r="G191" i="11"/>
  <c r="J145" i="3"/>
  <c r="J159" i="2"/>
  <c r="G212" i="4"/>
  <c r="I212" s="1"/>
  <c r="J212" s="1"/>
  <c r="H213" s="1"/>
  <c r="X213" s="1"/>
  <c r="J150" i="5"/>
  <c r="J174" i="6" s="1"/>
  <c r="X220" i="9" l="1"/>
  <c r="G220"/>
  <c r="I220" s="1"/>
  <c r="J220" s="1"/>
  <c r="I226" i="7"/>
  <c r="M226"/>
  <c r="I229" i="10"/>
  <c r="J229" i="8"/>
  <c r="H230" s="1"/>
  <c r="H256" i="10"/>
  <c r="H256" i="9"/>
  <c r="I191" i="11"/>
  <c r="H146" i="3"/>
  <c r="H160" i="2"/>
  <c r="G160" s="1"/>
  <c r="G213" i="4"/>
  <c r="I213" s="1"/>
  <c r="J213" s="1"/>
  <c r="H214" s="1"/>
  <c r="X214" s="1"/>
  <c r="H151" i="5"/>
  <c r="H175" i="6" s="1"/>
  <c r="S195" s="1"/>
  <c r="H221" i="9" l="1"/>
  <c r="X230" i="8"/>
  <c r="L226" i="7"/>
  <c r="O226" s="1"/>
  <c r="O479" s="1"/>
  <c r="J226"/>
  <c r="P226"/>
  <c r="P479" s="1"/>
  <c r="M479"/>
  <c r="J229" i="10"/>
  <c r="G230" i="8"/>
  <c r="K214" i="4"/>
  <c r="N214" s="1"/>
  <c r="H257" i="10"/>
  <c r="H257" i="9"/>
  <c r="J191" i="11"/>
  <c r="G146" i="3"/>
  <c r="I160" i="2"/>
  <c r="G214" i="4"/>
  <c r="G151" i="5"/>
  <c r="G175" i="6" s="1"/>
  <c r="X221" i="9" l="1"/>
  <c r="G221"/>
  <c r="I221" s="1"/>
  <c r="J221" s="1"/>
  <c r="H227" i="7"/>
  <c r="H230" i="10"/>
  <c r="I230" i="8"/>
  <c r="H258" i="9"/>
  <c r="H192" i="11"/>
  <c r="I146" i="3"/>
  <c r="J160" i="2"/>
  <c r="I214" i="4"/>
  <c r="M214"/>
  <c r="P214" s="1"/>
  <c r="I151" i="5"/>
  <c r="I175" i="6" s="1"/>
  <c r="S194" s="1"/>
  <c r="X230" i="10" l="1"/>
  <c r="H222" i="9"/>
  <c r="G222" s="1"/>
  <c r="I222" s="1"/>
  <c r="J222" s="1"/>
  <c r="X227" i="7"/>
  <c r="G227"/>
  <c r="G230" i="10"/>
  <c r="J230" i="8"/>
  <c r="H231" s="1"/>
  <c r="H258" i="10"/>
  <c r="H259" i="9"/>
  <c r="G192" i="11"/>
  <c r="J146" i="3"/>
  <c r="H161" i="2"/>
  <c r="G161" s="1"/>
  <c r="L214" i="4"/>
  <c r="O214" s="1"/>
  <c r="J214"/>
  <c r="H215" s="1"/>
  <c r="X215" s="1"/>
  <c r="J151" i="5"/>
  <c r="J175" i="6" s="1"/>
  <c r="H223" i="9" l="1"/>
  <c r="X222"/>
  <c r="X231" i="8"/>
  <c r="I227" i="7"/>
  <c r="I230" i="10"/>
  <c r="G231" i="8"/>
  <c r="I192" i="11"/>
  <c r="H147" i="3"/>
  <c r="I161" i="2"/>
  <c r="G215" i="4"/>
  <c r="H152" i="5"/>
  <c r="X223" i="9" l="1"/>
  <c r="G223"/>
  <c r="I223" s="1"/>
  <c r="J223" s="1"/>
  <c r="J227" i="7"/>
  <c r="J230" i="10"/>
  <c r="I231" i="8"/>
  <c r="H260" i="9"/>
  <c r="J192" i="11"/>
  <c r="G147" i="3"/>
  <c r="J161" i="2"/>
  <c r="I215" i="4"/>
  <c r="G152" i="5"/>
  <c r="H224" i="9" l="1"/>
  <c r="H228" i="7"/>
  <c r="H231" i="10"/>
  <c r="J231" i="8"/>
  <c r="H232" s="1"/>
  <c r="H259" i="10"/>
  <c r="H193" i="11"/>
  <c r="I147" i="3"/>
  <c r="H162" i="2"/>
  <c r="G162" s="1"/>
  <c r="J215" i="4"/>
  <c r="H216" s="1"/>
  <c r="X216" s="1"/>
  <c r="I152" i="5"/>
  <c r="X231" i="10" l="1"/>
  <c r="X224" i="9"/>
  <c r="G224"/>
  <c r="I224" s="1"/>
  <c r="J224" s="1"/>
  <c r="X232" i="8"/>
  <c r="X228" i="7"/>
  <c r="G228"/>
  <c r="G231" i="10"/>
  <c r="G232" i="8"/>
  <c r="I232" s="1"/>
  <c r="J232" s="1"/>
  <c r="H233" s="1"/>
  <c r="G193" i="11"/>
  <c r="J147" i="3"/>
  <c r="I162" i="2"/>
  <c r="G216" i="4"/>
  <c r="J152" i="5"/>
  <c r="H225" i="9" l="1"/>
  <c r="X233" i="8"/>
  <c r="I228" i="7"/>
  <c r="I231" i="10"/>
  <c r="G233" i="8"/>
  <c r="I233" s="1"/>
  <c r="J233" s="1"/>
  <c r="H261" i="9"/>
  <c r="I193" i="11"/>
  <c r="H148" i="3"/>
  <c r="J162" i="2"/>
  <c r="I216" i="4"/>
  <c r="H153" i="5"/>
  <c r="X225" i="9" l="1"/>
  <c r="G225"/>
  <c r="I225" s="1"/>
  <c r="J225" s="1"/>
  <c r="J228" i="7"/>
  <c r="J231" i="10"/>
  <c r="H234" i="8"/>
  <c r="H260" i="10"/>
  <c r="J193" i="11"/>
  <c r="G148" i="3"/>
  <c r="H163" i="2"/>
  <c r="G163" s="1"/>
  <c r="J216" i="4"/>
  <c r="H217" s="1"/>
  <c r="X217" s="1"/>
  <c r="G153" i="5"/>
  <c r="H226" i="9" l="1"/>
  <c r="X234" i="8"/>
  <c r="H229" i="7"/>
  <c r="H232" i="10"/>
  <c r="G234" i="8"/>
  <c r="I234" s="1"/>
  <c r="J234" s="1"/>
  <c r="H194" i="11"/>
  <c r="I148" i="3"/>
  <c r="I163" i="2"/>
  <c r="G217" i="4"/>
  <c r="I153" i="5"/>
  <c r="X232" i="10" l="1"/>
  <c r="X226" i="9"/>
  <c r="K226"/>
  <c r="N226" s="1"/>
  <c r="G226"/>
  <c r="X229" i="7"/>
  <c r="G229"/>
  <c r="G232" i="10"/>
  <c r="I232" s="1"/>
  <c r="J232" s="1"/>
  <c r="H233" s="1"/>
  <c r="H235" i="8"/>
  <c r="H262" i="9"/>
  <c r="G194" i="11"/>
  <c r="I194" s="1"/>
  <c r="J148" i="3"/>
  <c r="J163" i="2"/>
  <c r="I217" i="4"/>
  <c r="J153" i="5"/>
  <c r="X233" i="10" l="1"/>
  <c r="I226" i="9"/>
  <c r="M226"/>
  <c r="P226" s="1"/>
  <c r="X235" i="8"/>
  <c r="I229" i="7"/>
  <c r="G233" i="10"/>
  <c r="I233" s="1"/>
  <c r="J233" s="1"/>
  <c r="H234" s="1"/>
  <c r="G235" i="8"/>
  <c r="I235" s="1"/>
  <c r="J235" s="1"/>
  <c r="H261" i="10"/>
  <c r="J194" i="11"/>
  <c r="H195" s="1"/>
  <c r="H149" i="3"/>
  <c r="H164" i="2"/>
  <c r="J217" i="4"/>
  <c r="H218" s="1"/>
  <c r="X218" s="1"/>
  <c r="H154" i="5"/>
  <c r="X234" i="10" l="1"/>
  <c r="L226" i="9"/>
  <c r="O226" s="1"/>
  <c r="J226"/>
  <c r="J229" i="7"/>
  <c r="G234" i="10"/>
  <c r="I234" s="1"/>
  <c r="J234" s="1"/>
  <c r="H235" s="1"/>
  <c r="H236" i="8"/>
  <c r="G195" i="11"/>
  <c r="G149" i="3"/>
  <c r="G164" i="2"/>
  <c r="G218" i="4"/>
  <c r="K154" i="5"/>
  <c r="G154"/>
  <c r="X235" i="10" l="1"/>
  <c r="H227" i="9"/>
  <c r="X236" i="8"/>
  <c r="H230" i="7"/>
  <c r="G235" i="10"/>
  <c r="I235" s="1"/>
  <c r="J235" s="1"/>
  <c r="H236" s="1"/>
  <c r="G236" i="8"/>
  <c r="I236" s="1"/>
  <c r="J236" s="1"/>
  <c r="I195" i="11"/>
  <c r="I149" i="3"/>
  <c r="I164" i="2"/>
  <c r="I218" i="4"/>
  <c r="I154" i="5"/>
  <c r="M154"/>
  <c r="P154" s="1"/>
  <c r="N154"/>
  <c r="X236" i="10" l="1"/>
  <c r="X227" i="9"/>
  <c r="G227"/>
  <c r="X230" i="7"/>
  <c r="G230"/>
  <c r="G236" i="10"/>
  <c r="I236" s="1"/>
  <c r="J236" s="1"/>
  <c r="H237" s="1"/>
  <c r="H237" i="8"/>
  <c r="H262" i="10"/>
  <c r="H263" i="9"/>
  <c r="J195" i="11"/>
  <c r="H196" s="1"/>
  <c r="J149" i="3"/>
  <c r="J164" i="2"/>
  <c r="J218" i="4"/>
  <c r="H219" s="1"/>
  <c r="X219" s="1"/>
  <c r="L154" i="5"/>
  <c r="O154" s="1"/>
  <c r="J154"/>
  <c r="X237" i="10" l="1"/>
  <c r="I227" i="9"/>
  <c r="X237" i="8"/>
  <c r="I230" i="7"/>
  <c r="G237" i="10"/>
  <c r="I237" s="1"/>
  <c r="J237" s="1"/>
  <c r="G237" i="8"/>
  <c r="I237" s="1"/>
  <c r="J237" s="1"/>
  <c r="H264" i="9"/>
  <c r="G196" i="11"/>
  <c r="H150" i="3"/>
  <c r="H165" i="2"/>
  <c r="G219" i="4"/>
  <c r="H155" i="5"/>
  <c r="J227" i="9" l="1"/>
  <c r="J230" i="7"/>
  <c r="H238" i="10"/>
  <c r="H238" i="8"/>
  <c r="G155" i="5"/>
  <c r="H265" i="9"/>
  <c r="I196" i="11"/>
  <c r="G150" i="3"/>
  <c r="G165" i="2"/>
  <c r="I219" i="4"/>
  <c r="I155" i="5" l="1"/>
  <c r="X238" i="10"/>
  <c r="H228" i="9"/>
  <c r="X238" i="8"/>
  <c r="H231" i="7"/>
  <c r="K238" i="10"/>
  <c r="N238" s="1"/>
  <c r="G238"/>
  <c r="K238" i="8"/>
  <c r="N238" s="1"/>
  <c r="G238"/>
  <c r="H266" i="9"/>
  <c r="H258" i="7"/>
  <c r="J196" i="11"/>
  <c r="H197" s="1"/>
  <c r="I150" i="3"/>
  <c r="I165" i="2"/>
  <c r="J219" i="4"/>
  <c r="J155" i="5"/>
  <c r="X228" i="9" l="1"/>
  <c r="G228"/>
  <c r="X231" i="7"/>
  <c r="G231"/>
  <c r="I238" i="10"/>
  <c r="M238"/>
  <c r="P238" s="1"/>
  <c r="I238" i="8"/>
  <c r="M238"/>
  <c r="P238" s="1"/>
  <c r="H263" i="10"/>
  <c r="H267" i="9"/>
  <c r="H259" i="7"/>
  <c r="H220" i="4"/>
  <c r="X220" s="1"/>
  <c r="G197" i="11"/>
  <c r="J150" i="3"/>
  <c r="J165" i="2"/>
  <c r="H156" i="5"/>
  <c r="I228" i="9" l="1"/>
  <c r="I231" i="7"/>
  <c r="L238" i="10"/>
  <c r="O238" s="1"/>
  <c r="J238"/>
  <c r="L238" i="8"/>
  <c r="O238" s="1"/>
  <c r="J238"/>
  <c r="H239" s="1"/>
  <c r="G156" i="5"/>
  <c r="G220" i="4"/>
  <c r="I220" s="1"/>
  <c r="J220" s="1"/>
  <c r="H260" i="7"/>
  <c r="I197" i="11"/>
  <c r="H151" i="3"/>
  <c r="H166" i="2"/>
  <c r="I156" i="5" l="1"/>
  <c r="J228" i="9"/>
  <c r="X239" i="8"/>
  <c r="J231" i="7"/>
  <c r="H239" i="10"/>
  <c r="G239" i="8"/>
  <c r="H264" i="10"/>
  <c r="H268" i="9"/>
  <c r="H221" i="4"/>
  <c r="X221" s="1"/>
  <c r="J197" i="11"/>
  <c r="H198" s="1"/>
  <c r="G151" i="3"/>
  <c r="G166" i="2"/>
  <c r="K166"/>
  <c r="J156" i="5"/>
  <c r="X239" i="10" l="1"/>
  <c r="H229" i="9"/>
  <c r="H232" i="7"/>
  <c r="G239" i="10"/>
  <c r="I239" i="8"/>
  <c r="G221" i="4"/>
  <c r="I221" s="1"/>
  <c r="J221" s="1"/>
  <c r="H269" i="9"/>
  <c r="H261" i="7"/>
  <c r="G198" i="11"/>
  <c r="I151" i="3"/>
  <c r="N166" i="2"/>
  <c r="I166"/>
  <c r="M166"/>
  <c r="P166" s="1"/>
  <c r="H157" i="5"/>
  <c r="S164" l="1"/>
  <c r="X229" i="9"/>
  <c r="G229"/>
  <c r="X232" i="7"/>
  <c r="G232"/>
  <c r="I232" s="1"/>
  <c r="J232" s="1"/>
  <c r="I239" i="10"/>
  <c r="J239" i="8"/>
  <c r="H240" s="1"/>
  <c r="G157" i="5"/>
  <c r="H270" i="9"/>
  <c r="H222" i="4"/>
  <c r="X222" s="1"/>
  <c r="I198" i="11"/>
  <c r="J151" i="3"/>
  <c r="L166" i="2"/>
  <c r="O166" s="1"/>
  <c r="J166"/>
  <c r="I157" i="5" l="1"/>
  <c r="I229" i="9"/>
  <c r="X240" i="8"/>
  <c r="H233" i="7"/>
  <c r="J239" i="10"/>
  <c r="G240" i="8"/>
  <c r="G222" i="4"/>
  <c r="I222" s="1"/>
  <c r="J222" s="1"/>
  <c r="H265" i="10"/>
  <c r="J198" i="11"/>
  <c r="H199" s="1"/>
  <c r="H152" i="3"/>
  <c r="H167" i="2"/>
  <c r="G167" s="1"/>
  <c r="J157" i="5"/>
  <c r="S163" l="1"/>
  <c r="J229" i="9"/>
  <c r="X233" i="7"/>
  <c r="G233"/>
  <c r="I233" s="1"/>
  <c r="J233" s="1"/>
  <c r="H240" i="10"/>
  <c r="I240" i="8"/>
  <c r="H271" i="9"/>
  <c r="H258" i="8"/>
  <c r="H223" i="4"/>
  <c r="X223" s="1"/>
  <c r="G199" i="11"/>
  <c r="G152" i="3"/>
  <c r="I167" i="2"/>
  <c r="H158" i="5"/>
  <c r="X158" l="1"/>
  <c r="X240" i="10"/>
  <c r="H230" i="9"/>
  <c r="H234" i="7"/>
  <c r="G240" i="10"/>
  <c r="J240" i="8"/>
  <c r="G158" i="5"/>
  <c r="G223" i="4"/>
  <c r="I223" s="1"/>
  <c r="J223" s="1"/>
  <c r="H224" s="1"/>
  <c r="X224" s="1"/>
  <c r="H259" i="8"/>
  <c r="H262" i="7"/>
  <c r="I199" i="11"/>
  <c r="I152" i="3"/>
  <c r="J167" i="2"/>
  <c r="I158" i="5" l="1"/>
  <c r="X230" i="9"/>
  <c r="G230"/>
  <c r="X234" i="7"/>
  <c r="G234"/>
  <c r="I234" s="1"/>
  <c r="J234" s="1"/>
  <c r="I240" i="10"/>
  <c r="H241" i="8"/>
  <c r="H266" i="10"/>
  <c r="J199" i="11"/>
  <c r="H200" s="1"/>
  <c r="J152" i="3"/>
  <c r="H168" i="2"/>
  <c r="G168" s="1"/>
  <c r="G224" i="4"/>
  <c r="J158" i="5"/>
  <c r="I230" i="9" l="1"/>
  <c r="X241" i="8"/>
  <c r="H235" i="7"/>
  <c r="J240" i="10"/>
  <c r="G241" i="8"/>
  <c r="H272" i="9"/>
  <c r="H260" i="8"/>
  <c r="G200" i="11"/>
  <c r="H153" i="3"/>
  <c r="I168" i="2"/>
  <c r="I224" i="4"/>
  <c r="H159" i="5"/>
  <c r="X159" l="1"/>
  <c r="J230" i="9"/>
  <c r="X235" i="7"/>
  <c r="G235"/>
  <c r="I235" s="1"/>
  <c r="J235" s="1"/>
  <c r="H241" i="10"/>
  <c r="I241" i="8"/>
  <c r="G159" i="5"/>
  <c r="I200" i="11"/>
  <c r="G153" i="3"/>
  <c r="J168" i="2"/>
  <c r="J224" i="4"/>
  <c r="H225" s="1"/>
  <c r="X225" s="1"/>
  <c r="I159" i="5" l="1"/>
  <c r="X241" i="10"/>
  <c r="H231" i="9"/>
  <c r="H236" i="7"/>
  <c r="G241" i="10"/>
  <c r="J241" i="8"/>
  <c r="H267" i="10"/>
  <c r="H263" i="7"/>
  <c r="J200" i="11"/>
  <c r="H201" s="1"/>
  <c r="I153" i="3"/>
  <c r="H169" i="2"/>
  <c r="G225" i="4"/>
  <c r="I225" s="1"/>
  <c r="J225" s="1"/>
  <c r="H226" s="1"/>
  <c r="X226" s="1"/>
  <c r="J159" i="5"/>
  <c r="X231" i="9" l="1"/>
  <c r="G231"/>
  <c r="X236" i="7"/>
  <c r="G236"/>
  <c r="I236" s="1"/>
  <c r="J236" s="1"/>
  <c r="I241" i="10"/>
  <c r="H242" i="8"/>
  <c r="K226" i="4"/>
  <c r="N226" s="1"/>
  <c r="H273" i="9"/>
  <c r="H261" i="8"/>
  <c r="G169" i="2"/>
  <c r="I169" s="1"/>
  <c r="G201" i="11"/>
  <c r="J153" i="3"/>
  <c r="G226" i="4"/>
  <c r="H160" i="5"/>
  <c r="X160" l="1"/>
  <c r="I231" i="9"/>
  <c r="X242" i="8"/>
  <c r="H237" i="7"/>
  <c r="J241" i="10"/>
  <c r="G242" i="8"/>
  <c r="H264" i="7"/>
  <c r="I201" i="11"/>
  <c r="H154" i="3"/>
  <c r="J169" i="2"/>
  <c r="I226" i="4"/>
  <c r="M226"/>
  <c r="G160" i="5"/>
  <c r="J231" i="9" l="1"/>
  <c r="X237" i="7"/>
  <c r="G237"/>
  <c r="I237" s="1"/>
  <c r="J237" s="1"/>
  <c r="H242" i="10"/>
  <c r="I242" i="8"/>
  <c r="H268" i="10"/>
  <c r="H265" i="7"/>
  <c r="J201" i="11"/>
  <c r="H202" s="1"/>
  <c r="G154" i="3"/>
  <c r="K154" i="6"/>
  <c r="N154" s="1"/>
  <c r="K154" i="3"/>
  <c r="H170" i="2"/>
  <c r="L226" i="4"/>
  <c r="J226"/>
  <c r="H227" s="1"/>
  <c r="X227" s="1"/>
  <c r="P226"/>
  <c r="I160" i="5"/>
  <c r="X242" i="10" l="1"/>
  <c r="H232" i="9"/>
  <c r="H238" i="7"/>
  <c r="G242" i="10"/>
  <c r="J242" i="8"/>
  <c r="K202" i="11"/>
  <c r="H274" i="9"/>
  <c r="K274" s="1"/>
  <c r="H262" i="8"/>
  <c r="H266" i="7"/>
  <c r="G170" i="2"/>
  <c r="I170" s="1"/>
  <c r="G202" i="11"/>
  <c r="N154" i="3"/>
  <c r="I154"/>
  <c r="M154" i="6"/>
  <c r="P154" s="1"/>
  <c r="M154" i="3"/>
  <c r="O226" i="4"/>
  <c r="G227"/>
  <c r="J160" i="5"/>
  <c r="X232" i="9" l="1"/>
  <c r="G232"/>
  <c r="I232" s="1"/>
  <c r="J232" s="1"/>
  <c r="G238" i="7"/>
  <c r="M238" s="1"/>
  <c r="P238" s="1"/>
  <c r="X238"/>
  <c r="I238"/>
  <c r="K238"/>
  <c r="N238" s="1"/>
  <c r="I242" i="10"/>
  <c r="H243" i="8"/>
  <c r="N202" i="11"/>
  <c r="N455" s="1"/>
  <c r="H269" i="10"/>
  <c r="H267" i="7"/>
  <c r="I202" i="11"/>
  <c r="M202"/>
  <c r="P154" i="3"/>
  <c r="L154" i="6"/>
  <c r="O154" s="1"/>
  <c r="L154" i="3"/>
  <c r="J154"/>
  <c r="J170" i="2"/>
  <c r="I227" i="4"/>
  <c r="H161" i="5"/>
  <c r="X161" l="1"/>
  <c r="H233" i="9"/>
  <c r="X243" i="8"/>
  <c r="L238" i="7"/>
  <c r="O238" s="1"/>
  <c r="J238"/>
  <c r="J242" i="10"/>
  <c r="G243" i="8"/>
  <c r="H270" i="10"/>
  <c r="L202" i="11"/>
  <c r="J202"/>
  <c r="P202"/>
  <c r="P455" s="1"/>
  <c r="M455"/>
  <c r="H155" i="3"/>
  <c r="O154"/>
  <c r="H171" i="2"/>
  <c r="J227" i="4"/>
  <c r="H228" s="1"/>
  <c r="X228" s="1"/>
  <c r="G161" i="5"/>
  <c r="X233" i="9" l="1"/>
  <c r="G233"/>
  <c r="I233" s="1"/>
  <c r="J233" s="1"/>
  <c r="H239" i="7"/>
  <c r="H243" i="10"/>
  <c r="I243" i="8"/>
  <c r="H203" i="11"/>
  <c r="H271" i="10"/>
  <c r="H268" i="7"/>
  <c r="O202" i="11"/>
  <c r="O455" s="1"/>
  <c r="G155" i="3"/>
  <c r="G171" i="2"/>
  <c r="G228" i="4"/>
  <c r="I161" i="5"/>
  <c r="X243" i="10" l="1"/>
  <c r="H234" i="9"/>
  <c r="X239" i="7"/>
  <c r="G239"/>
  <c r="G203" i="11"/>
  <c r="I203" s="1"/>
  <c r="G243" i="10"/>
  <c r="J243" i="8"/>
  <c r="H272" i="10"/>
  <c r="H275" i="9"/>
  <c r="H263" i="8"/>
  <c r="H269" i="7"/>
  <c r="I155" i="3"/>
  <c r="I171" i="2"/>
  <c r="I228" i="4"/>
  <c r="J161" i="5"/>
  <c r="X234" i="9" l="1"/>
  <c r="G234"/>
  <c r="I234" s="1"/>
  <c r="J234" s="1"/>
  <c r="I239" i="7"/>
  <c r="I243" i="10"/>
  <c r="H244" i="8"/>
  <c r="J203" i="11"/>
  <c r="H273" i="10"/>
  <c r="H276" i="9"/>
  <c r="H270" i="7"/>
  <c r="J155" i="3"/>
  <c r="J171" i="2"/>
  <c r="J228" i="4"/>
  <c r="H229" s="1"/>
  <c r="X229" s="1"/>
  <c r="H162" i="5"/>
  <c r="X162" l="1"/>
  <c r="H235" i="9"/>
  <c r="G235" s="1"/>
  <c r="I235" s="1"/>
  <c r="J235" s="1"/>
  <c r="X244" i="8"/>
  <c r="J239" i="7"/>
  <c r="J243" i="10"/>
  <c r="H244" s="1"/>
  <c r="G244" i="8"/>
  <c r="I244" s="1"/>
  <c r="J244" s="1"/>
  <c r="H204" i="11"/>
  <c r="H274" i="10"/>
  <c r="K274" s="1"/>
  <c r="H277" i="9"/>
  <c r="H264" i="8"/>
  <c r="H271" i="7"/>
  <c r="H156" i="3"/>
  <c r="H172" i="2"/>
  <c r="G229" i="4"/>
  <c r="G162" i="5"/>
  <c r="I162" l="1"/>
  <c r="X244" i="10"/>
  <c r="H236" i="9"/>
  <c r="X235"/>
  <c r="H240" i="7"/>
  <c r="G204" i="11"/>
  <c r="I204" s="1"/>
  <c r="G244" i="10"/>
  <c r="I244" s="1"/>
  <c r="J244" s="1"/>
  <c r="H245" s="1"/>
  <c r="H245" i="8"/>
  <c r="H278" i="9"/>
  <c r="H265" i="8"/>
  <c r="G172" i="2"/>
  <c r="I172" s="1"/>
  <c r="G156" i="3"/>
  <c r="I229" i="4"/>
  <c r="J162" i="5"/>
  <c r="X245" i="10" l="1"/>
  <c r="X236" i="9"/>
  <c r="G236"/>
  <c r="I236" s="1"/>
  <c r="J236" s="1"/>
  <c r="X245" i="8"/>
  <c r="X240" i="7"/>
  <c r="G240"/>
  <c r="G245" i="10"/>
  <c r="I245" s="1"/>
  <c r="J245" s="1"/>
  <c r="H246" s="1"/>
  <c r="G245" i="8"/>
  <c r="I245" s="1"/>
  <c r="J245" s="1"/>
  <c r="H246" s="1"/>
  <c r="J204" i="11"/>
  <c r="H279" i="9"/>
  <c r="H266" i="8"/>
  <c r="H272" i="7"/>
  <c r="I156" i="3"/>
  <c r="J172" i="2"/>
  <c r="J229" i="4"/>
  <c r="H230" s="1"/>
  <c r="X230" s="1"/>
  <c r="H163" i="5"/>
  <c r="X163" l="1"/>
  <c r="X246" i="10"/>
  <c r="H237" i="9"/>
  <c r="X246" i="8"/>
  <c r="I240" i="7"/>
  <c r="G246" i="10"/>
  <c r="I246" s="1"/>
  <c r="J246" s="1"/>
  <c r="H247" s="1"/>
  <c r="G246" i="8"/>
  <c r="I246" s="1"/>
  <c r="J246" s="1"/>
  <c r="H247" s="1"/>
  <c r="H205" i="11"/>
  <c r="H280" i="9"/>
  <c r="H267" i="8"/>
  <c r="J156" i="3"/>
  <c r="H173" i="2"/>
  <c r="G230" i="4"/>
  <c r="G163" i="5"/>
  <c r="I163" l="1"/>
  <c r="X247" i="10"/>
  <c r="X237" i="9"/>
  <c r="G237"/>
  <c r="I237" s="1"/>
  <c r="J237" s="1"/>
  <c r="X247" i="8"/>
  <c r="J240" i="7"/>
  <c r="G205" i="11"/>
  <c r="I205" s="1"/>
  <c r="G247" i="10"/>
  <c r="I247" s="1"/>
  <c r="J247" s="1"/>
  <c r="H248" s="1"/>
  <c r="G247" i="8"/>
  <c r="I247" s="1"/>
  <c r="J247" s="1"/>
  <c r="H248" s="1"/>
  <c r="H275" i="10"/>
  <c r="H268" i="8"/>
  <c r="G173" i="2"/>
  <c r="I173" s="1"/>
  <c r="H157" i="3"/>
  <c r="I230" i="4"/>
  <c r="J163" i="5"/>
  <c r="X248" i="10" l="1"/>
  <c r="H238" i="9"/>
  <c r="X248" i="8"/>
  <c r="H241" i="7"/>
  <c r="G248" i="10"/>
  <c r="I248" s="1"/>
  <c r="J248" s="1"/>
  <c r="H249" s="1"/>
  <c r="G248" i="8"/>
  <c r="I248" s="1"/>
  <c r="J248" s="1"/>
  <c r="H249" s="1"/>
  <c r="J205" i="11"/>
  <c r="H281" i="9"/>
  <c r="H269" i="8"/>
  <c r="H273" i="7"/>
  <c r="G157" i="3"/>
  <c r="J173" i="2"/>
  <c r="J230" i="4"/>
  <c r="H231" s="1"/>
  <c r="X231" s="1"/>
  <c r="H164" i="5"/>
  <c r="X164" l="1"/>
  <c r="X249" i="10"/>
  <c r="X238" i="9"/>
  <c r="K238"/>
  <c r="N238" s="1"/>
  <c r="G238"/>
  <c r="X249" i="8"/>
  <c r="X241" i="7"/>
  <c r="G241"/>
  <c r="G249" i="10"/>
  <c r="I249" s="1"/>
  <c r="J249" s="1"/>
  <c r="G249" i="8"/>
  <c r="I249" s="1"/>
  <c r="J249" s="1"/>
  <c r="H206" i="11"/>
  <c r="I157" i="3"/>
  <c r="H174" i="2"/>
  <c r="G231" i="4"/>
  <c r="G164" i="5"/>
  <c r="I164" l="1"/>
  <c r="I238" i="9"/>
  <c r="M238"/>
  <c r="P238" s="1"/>
  <c r="I241" i="7"/>
  <c r="G206" i="11"/>
  <c r="I206" s="1"/>
  <c r="H250" i="10"/>
  <c r="H250" i="8"/>
  <c r="G174" i="2"/>
  <c r="I174" s="1"/>
  <c r="H276" i="10"/>
  <c r="H270" i="8"/>
  <c r="J157" i="3"/>
  <c r="I231" i="4"/>
  <c r="J164" i="5"/>
  <c r="X250" i="10" l="1"/>
  <c r="L238" i="9"/>
  <c r="O238" s="1"/>
  <c r="J238"/>
  <c r="X250" i="8"/>
  <c r="J241" i="7"/>
  <c r="K250" i="10"/>
  <c r="N250" s="1"/>
  <c r="G250"/>
  <c r="K250" i="8"/>
  <c r="N250" s="1"/>
  <c r="G250"/>
  <c r="J206" i="11"/>
  <c r="H282" i="9"/>
  <c r="H274" i="7"/>
  <c r="K274" s="1"/>
  <c r="H158" i="3"/>
  <c r="J174" i="2"/>
  <c r="J231" i="4"/>
  <c r="H165" i="5"/>
  <c r="X165" l="1"/>
  <c r="H239" i="9"/>
  <c r="H242" i="7"/>
  <c r="I250" i="10"/>
  <c r="M250"/>
  <c r="P250" s="1"/>
  <c r="I250" i="8"/>
  <c r="M250"/>
  <c r="P250" s="1"/>
  <c r="H207" i="11"/>
  <c r="H232" i="4"/>
  <c r="X232" s="1"/>
  <c r="G158" i="3"/>
  <c r="H175" i="2"/>
  <c r="G165" i="5"/>
  <c r="I165" l="1"/>
  <c r="X239" i="9"/>
  <c r="G239"/>
  <c r="X242" i="7"/>
  <c r="G242"/>
  <c r="G207" i="11"/>
  <c r="I207" s="1"/>
  <c r="L250" i="10"/>
  <c r="O250" s="1"/>
  <c r="J250"/>
  <c r="L250" i="8"/>
  <c r="O250" s="1"/>
  <c r="J250"/>
  <c r="G232" i="4"/>
  <c r="I232" s="1"/>
  <c r="J232" s="1"/>
  <c r="H233" s="1"/>
  <c r="X233" s="1"/>
  <c r="H277" i="10"/>
  <c r="H271" i="8"/>
  <c r="I158" i="3"/>
  <c r="G175" i="2"/>
  <c r="J165" i="5"/>
  <c r="I239" i="9" l="1"/>
  <c r="I242" i="7"/>
  <c r="H251" i="10"/>
  <c r="H251" i="8"/>
  <c r="G233" i="4"/>
  <c r="I233" s="1"/>
  <c r="J233" s="1"/>
  <c r="J207" i="11"/>
  <c r="H283" i="9"/>
  <c r="J158" i="3"/>
  <c r="I175" i="2"/>
  <c r="H166" i="5"/>
  <c r="X166" l="1"/>
  <c r="X251" i="10"/>
  <c r="J239" i="9"/>
  <c r="X251" i="8"/>
  <c r="J242" i="7"/>
  <c r="G251" i="10"/>
  <c r="G251" i="8"/>
  <c r="H208" i="11"/>
  <c r="H275" i="7"/>
  <c r="H234" i="4"/>
  <c r="X234" s="1"/>
  <c r="H159" i="3"/>
  <c r="J175" i="2"/>
  <c r="G166" i="5"/>
  <c r="K166"/>
  <c r="H240" i="9" l="1"/>
  <c r="H243" i="7"/>
  <c r="G208" i="11"/>
  <c r="I208" s="1"/>
  <c r="J208" s="1"/>
  <c r="H209" s="1"/>
  <c r="I251" i="10"/>
  <c r="I251" i="8"/>
  <c r="G234" i="4"/>
  <c r="I234" s="1"/>
  <c r="H278" i="10"/>
  <c r="H272" i="8"/>
  <c r="H276" i="7"/>
  <c r="G159" i="3"/>
  <c r="H176" i="2"/>
  <c r="N166" i="5"/>
  <c r="I166"/>
  <c r="M166"/>
  <c r="X240" i="9" l="1"/>
  <c r="G240"/>
  <c r="G243" i="7"/>
  <c r="I243" s="1"/>
  <c r="X243"/>
  <c r="G209" i="11"/>
  <c r="I209" s="1"/>
  <c r="J209" s="1"/>
  <c r="H210" s="1"/>
  <c r="J251" i="10"/>
  <c r="J251" i="8"/>
  <c r="H284" i="9"/>
  <c r="H277" i="7"/>
  <c r="J234" i="4"/>
  <c r="I159" i="3"/>
  <c r="G176" i="2"/>
  <c r="P166" i="5"/>
  <c r="L166"/>
  <c r="J166"/>
  <c r="I240" i="9" l="1"/>
  <c r="J243" i="7"/>
  <c r="G210" i="11"/>
  <c r="I210" s="1"/>
  <c r="J210" s="1"/>
  <c r="H211" s="1"/>
  <c r="H252" i="10"/>
  <c r="H252" i="8"/>
  <c r="H278" i="7"/>
  <c r="H235" i="4"/>
  <c r="X235" s="1"/>
  <c r="J159" i="3"/>
  <c r="I176" i="2"/>
  <c r="H167" i="5"/>
  <c r="O166"/>
  <c r="X167" l="1"/>
  <c r="X252" i="10"/>
  <c r="J240" i="9"/>
  <c r="X252" i="8"/>
  <c r="H244" i="7"/>
  <c r="G211" i="11"/>
  <c r="I211" s="1"/>
  <c r="J211" s="1"/>
  <c r="H212" s="1"/>
  <c r="G252" i="10"/>
  <c r="G252" i="8"/>
  <c r="G167" i="5"/>
  <c r="G235" i="4"/>
  <c r="I235" s="1"/>
  <c r="H279" i="10"/>
  <c r="H273" i="8"/>
  <c r="H279" i="7"/>
  <c r="H160" i="3"/>
  <c r="J176" i="2"/>
  <c r="I167" i="5" l="1"/>
  <c r="H241" i="9"/>
  <c r="X244" i="7"/>
  <c r="G244"/>
  <c r="I244" s="1"/>
  <c r="J244" s="1"/>
  <c r="G212" i="11"/>
  <c r="I212" s="1"/>
  <c r="J212" s="1"/>
  <c r="H213" s="1"/>
  <c r="I252" i="10"/>
  <c r="I252" i="8"/>
  <c r="H285" i="9"/>
  <c r="H280" i="7"/>
  <c r="J235" i="4"/>
  <c r="G160" i="3"/>
  <c r="H177" i="2"/>
  <c r="J167" i="5"/>
  <c r="X241" i="9" l="1"/>
  <c r="G241"/>
  <c r="H245" i="7"/>
  <c r="G213" i="11"/>
  <c r="I213" s="1"/>
  <c r="J213" s="1"/>
  <c r="H214" s="1"/>
  <c r="J252" i="10"/>
  <c r="J252" i="8"/>
  <c r="H281" i="7"/>
  <c r="H236" i="4"/>
  <c r="X236" s="1"/>
  <c r="I160" i="3"/>
  <c r="G177" i="2"/>
  <c r="H168" i="5"/>
  <c r="X168" l="1"/>
  <c r="I241" i="9"/>
  <c r="X245" i="7"/>
  <c r="G245"/>
  <c r="I245" s="1"/>
  <c r="J245" s="1"/>
  <c r="K214" i="11"/>
  <c r="N214" s="1"/>
  <c r="H253" i="10"/>
  <c r="H253" i="8"/>
  <c r="G168" i="5"/>
  <c r="G236" i="4"/>
  <c r="I236" s="1"/>
  <c r="G214" i="11"/>
  <c r="H280" i="10"/>
  <c r="H286" i="9"/>
  <c r="K286" s="1"/>
  <c r="H274" i="8"/>
  <c r="K274" s="1"/>
  <c r="H282" i="7"/>
  <c r="J160" i="3"/>
  <c r="I177" i="2"/>
  <c r="I168" i="5" l="1"/>
  <c r="X253" i="10"/>
  <c r="J241" i="9"/>
  <c r="X253" i="8"/>
  <c r="H246" i="7"/>
  <c r="G253" i="10"/>
  <c r="G253" i="8"/>
  <c r="I214" i="11"/>
  <c r="M214"/>
  <c r="P214" s="1"/>
  <c r="H281" i="10"/>
  <c r="H283" i="7"/>
  <c r="J236" i="4"/>
  <c r="H161" i="3"/>
  <c r="J177" i="2"/>
  <c r="J168" i="5"/>
  <c r="H242" i="9" l="1"/>
  <c r="X246" i="7"/>
  <c r="G246"/>
  <c r="I246" s="1"/>
  <c r="J246" s="1"/>
  <c r="I253" i="10"/>
  <c r="I253" i="8"/>
  <c r="L214" i="11"/>
  <c r="O214" s="1"/>
  <c r="J214"/>
  <c r="H282" i="10"/>
  <c r="H237" i="4"/>
  <c r="X237" s="1"/>
  <c r="G161" i="3"/>
  <c r="H178" i="2"/>
  <c r="H169" i="5"/>
  <c r="X169" l="1"/>
  <c r="X242" i="9"/>
  <c r="G242"/>
  <c r="H247" i="7"/>
  <c r="J253" i="10"/>
  <c r="J253" i="8"/>
  <c r="G178" i="2"/>
  <c r="M178" s="1"/>
  <c r="P178" s="1"/>
  <c r="G169" i="5"/>
  <c r="G237" i="4"/>
  <c r="I237" s="1"/>
  <c r="H215" i="11"/>
  <c r="H283" i="10"/>
  <c r="H284" i="7"/>
  <c r="I161" i="3"/>
  <c r="I178" i="2"/>
  <c r="K178"/>
  <c r="I169" i="5" l="1"/>
  <c r="I242" i="9"/>
  <c r="X247" i="7"/>
  <c r="G247"/>
  <c r="I247" s="1"/>
  <c r="J247" s="1"/>
  <c r="G215" i="11"/>
  <c r="I215" s="1"/>
  <c r="H254" i="10"/>
  <c r="H254" i="8"/>
  <c r="H284" i="10"/>
  <c r="H287" i="9"/>
  <c r="H275" i="8"/>
  <c r="J237" i="4"/>
  <c r="J161" i="3"/>
  <c r="N178" i="2"/>
  <c r="L178"/>
  <c r="O178" s="1"/>
  <c r="J178"/>
  <c r="J169" i="5"/>
  <c r="X254" i="10" l="1"/>
  <c r="J242" i="9"/>
  <c r="X254" i="8"/>
  <c r="H248" i="7"/>
  <c r="G254" i="10"/>
  <c r="G254" i="8"/>
  <c r="J215" i="11"/>
  <c r="H285" i="10"/>
  <c r="H276" i="8"/>
  <c r="H238" i="4"/>
  <c r="X238" s="1"/>
  <c r="H162" i="3"/>
  <c r="H179" i="2"/>
  <c r="H170" i="5"/>
  <c r="X170" l="1"/>
  <c r="H243" i="9"/>
  <c r="X248" i="7"/>
  <c r="G248"/>
  <c r="I248" s="1"/>
  <c r="J248" s="1"/>
  <c r="I254" i="10"/>
  <c r="I254" i="8"/>
  <c r="G170" i="5"/>
  <c r="K238" i="4"/>
  <c r="N238" s="1"/>
  <c r="N491" s="1"/>
  <c r="H216" i="11"/>
  <c r="H286" i="10"/>
  <c r="K286" s="1"/>
  <c r="H288" i="9"/>
  <c r="H285" i="7"/>
  <c r="G238" i="4"/>
  <c r="G162" i="3"/>
  <c r="G179" i="2"/>
  <c r="I170" i="5" l="1"/>
  <c r="X243" i="9"/>
  <c r="G243"/>
  <c r="H249" i="7"/>
  <c r="G216" i="11"/>
  <c r="I216" s="1"/>
  <c r="J254" i="10"/>
  <c r="J254" i="8"/>
  <c r="H277"/>
  <c r="I238" i="4"/>
  <c r="M238"/>
  <c r="I162" i="3"/>
  <c r="I179" i="2"/>
  <c r="J170" i="5" l="1"/>
  <c r="I243" i="9"/>
  <c r="X249" i="7"/>
  <c r="G249"/>
  <c r="I249" s="1"/>
  <c r="J249" s="1"/>
  <c r="H255" i="10"/>
  <c r="H255" i="8"/>
  <c r="J216" i="11"/>
  <c r="L238" i="4"/>
  <c r="O238" s="1"/>
  <c r="O491" s="1"/>
  <c r="J238"/>
  <c r="P238"/>
  <c r="P491" s="1"/>
  <c r="M491"/>
  <c r="J162" i="3"/>
  <c r="J179" i="2"/>
  <c r="H171" i="5" l="1"/>
  <c r="G171" s="1"/>
  <c r="X255" i="10"/>
  <c r="J243" i="9"/>
  <c r="X255" i="8"/>
  <c r="H250" i="7"/>
  <c r="K262" i="10"/>
  <c r="N262" s="1"/>
  <c r="N274" s="1"/>
  <c r="N286" s="1"/>
  <c r="G255"/>
  <c r="G255" i="8"/>
  <c r="H217" i="11"/>
  <c r="H289" i="9"/>
  <c r="H286" i="7"/>
  <c r="K286" s="1"/>
  <c r="H239" i="4"/>
  <c r="X239" s="1"/>
  <c r="H163" i="3"/>
  <c r="H180" i="2"/>
  <c r="X171" i="5" l="1"/>
  <c r="H244" i="9"/>
  <c r="X250" i="7"/>
  <c r="K250"/>
  <c r="N250" s="1"/>
  <c r="G250"/>
  <c r="G217" i="11"/>
  <c r="I217" s="1"/>
  <c r="I255" i="10"/>
  <c r="I255" i="8"/>
  <c r="G239" i="4"/>
  <c r="I239" s="1"/>
  <c r="H287" i="10"/>
  <c r="H278" i="8"/>
  <c r="G163" i="3"/>
  <c r="G180" i="2"/>
  <c r="I171" i="5"/>
  <c r="X244" i="9" l="1"/>
  <c r="G244"/>
  <c r="I244" s="1"/>
  <c r="J244" s="1"/>
  <c r="I250" i="7"/>
  <c r="M250"/>
  <c r="P250" s="1"/>
  <c r="J255" i="10"/>
  <c r="G256" s="1"/>
  <c r="I256" s="1"/>
  <c r="J256" s="1"/>
  <c r="G257" s="1"/>
  <c r="I257" s="1"/>
  <c r="J257" s="1"/>
  <c r="J255" i="8"/>
  <c r="H256" s="1"/>
  <c r="J217" i="11"/>
  <c r="J239" i="4"/>
  <c r="I163" i="3"/>
  <c r="I180" i="2"/>
  <c r="J171" i="5"/>
  <c r="H245" i="9" l="1"/>
  <c r="X256" i="8"/>
  <c r="L250" i="7"/>
  <c r="O250" s="1"/>
  <c r="J250"/>
  <c r="G258" i="10"/>
  <c r="I258" s="1"/>
  <c r="J258" s="1"/>
  <c r="G256" i="8"/>
  <c r="I256" s="1"/>
  <c r="J256" s="1"/>
  <c r="H218" i="11"/>
  <c r="H290" i="9"/>
  <c r="H240" i="4"/>
  <c r="X240" s="1"/>
  <c r="J163" i="3"/>
  <c r="J180" i="2"/>
  <c r="H172" i="5"/>
  <c r="X172" l="1"/>
  <c r="X245" i="9"/>
  <c r="G245"/>
  <c r="I245" s="1"/>
  <c r="J245" s="1"/>
  <c r="H251" i="7"/>
  <c r="G218" i="11"/>
  <c r="I218" s="1"/>
  <c r="G259" i="10"/>
  <c r="I259" s="1"/>
  <c r="J259" s="1"/>
  <c r="H257" i="8"/>
  <c r="G240" i="4"/>
  <c r="I240" s="1"/>
  <c r="H288" i="10"/>
  <c r="H279" i="8"/>
  <c r="H287" i="7"/>
  <c r="H164" i="3"/>
  <c r="H181" i="2"/>
  <c r="S188" s="1"/>
  <c r="G172" i="5"/>
  <c r="H246" i="9" l="1"/>
  <c r="X257" i="8"/>
  <c r="X251" i="7"/>
  <c r="G251"/>
  <c r="G260" i="10"/>
  <c r="I260" s="1"/>
  <c r="J260" s="1"/>
  <c r="K262" i="8"/>
  <c r="N262" s="1"/>
  <c r="N274" s="1"/>
  <c r="G257"/>
  <c r="I257" s="1"/>
  <c r="J257" s="1"/>
  <c r="G258" s="1"/>
  <c r="I258" s="1"/>
  <c r="J258" s="1"/>
  <c r="G259" s="1"/>
  <c r="I259" s="1"/>
  <c r="J259" s="1"/>
  <c r="J218" i="11"/>
  <c r="H288" i="7"/>
  <c r="J240" i="4"/>
  <c r="G164" i="3"/>
  <c r="G181" i="2"/>
  <c r="I172" i="5"/>
  <c r="X246" i="9" l="1"/>
  <c r="G246"/>
  <c r="I246" s="1"/>
  <c r="J246" s="1"/>
  <c r="I251" i="7"/>
  <c r="G261" i="10"/>
  <c r="I261" s="1"/>
  <c r="J261" s="1"/>
  <c r="G260" i="8"/>
  <c r="I260" s="1"/>
  <c r="J260" s="1"/>
  <c r="H219" i="11"/>
  <c r="H291" i="9"/>
  <c r="H289" i="7"/>
  <c r="H241" i="4"/>
  <c r="X241" s="1"/>
  <c r="I164" i="3"/>
  <c r="I181" i="2"/>
  <c r="S187" s="1"/>
  <c r="J172" i="5"/>
  <c r="H247" i="9" l="1"/>
  <c r="J251" i="7"/>
  <c r="G219" i="11"/>
  <c r="I219" s="1"/>
  <c r="G262" i="10"/>
  <c r="G261" i="8"/>
  <c r="I261" s="1"/>
  <c r="J261" s="1"/>
  <c r="G241" i="4"/>
  <c r="I241" s="1"/>
  <c r="H289" i="10"/>
  <c r="H280" i="8"/>
  <c r="H290" i="7"/>
  <c r="J164" i="3"/>
  <c r="J181" i="2"/>
  <c r="H173" i="5"/>
  <c r="X173" l="1"/>
  <c r="X247" i="9"/>
  <c r="G247"/>
  <c r="I247" s="1"/>
  <c r="J247" s="1"/>
  <c r="H252" i="7"/>
  <c r="I262" i="10"/>
  <c r="M262"/>
  <c r="P262" s="1"/>
  <c r="G262" i="8"/>
  <c r="J219" i="11"/>
  <c r="H291" i="7"/>
  <c r="J241" i="4"/>
  <c r="H165" i="3"/>
  <c r="H182" i="2"/>
  <c r="G173" i="5"/>
  <c r="X182" i="2" l="1"/>
  <c r="H248" i="9"/>
  <c r="G252" i="7"/>
  <c r="X252"/>
  <c r="I252"/>
  <c r="L262" i="10"/>
  <c r="O262" s="1"/>
  <c r="J262"/>
  <c r="G263" s="1"/>
  <c r="I262" i="8"/>
  <c r="M262"/>
  <c r="P262" s="1"/>
  <c r="H220" i="11"/>
  <c r="H292" i="9"/>
  <c r="H242" i="4"/>
  <c r="X242" s="1"/>
  <c r="G165" i="3"/>
  <c r="G182" i="2"/>
  <c r="I173" i="5"/>
  <c r="X248" i="9" l="1"/>
  <c r="G248"/>
  <c r="I248" s="1"/>
  <c r="J248" s="1"/>
  <c r="J252" i="7"/>
  <c r="G220" i="11"/>
  <c r="I220" s="1"/>
  <c r="J220" s="1"/>
  <c r="H221" s="1"/>
  <c r="I263" i="10"/>
  <c r="L262" i="8"/>
  <c r="O262" s="1"/>
  <c r="J262"/>
  <c r="G263" s="1"/>
  <c r="G242" i="4"/>
  <c r="I242" s="1"/>
  <c r="H290" i="10"/>
  <c r="H281" i="8"/>
  <c r="H293" i="7"/>
  <c r="I165" i="3"/>
  <c r="I182" i="2"/>
  <c r="J173" i="5"/>
  <c r="H249" i="9" l="1"/>
  <c r="H253" i="7"/>
  <c r="G221" i="11"/>
  <c r="I221" s="1"/>
  <c r="J221" s="1"/>
  <c r="H222" s="1"/>
  <c r="J263" i="10"/>
  <c r="I263" i="8"/>
  <c r="H293" i="9"/>
  <c r="H294" i="7"/>
  <c r="J242" i="4"/>
  <c r="J165" i="3"/>
  <c r="J182" i="2"/>
  <c r="H174" i="5"/>
  <c r="X174" l="1"/>
  <c r="X249" i="9"/>
  <c r="G249"/>
  <c r="I249" s="1"/>
  <c r="J249" s="1"/>
  <c r="X253" i="7"/>
  <c r="G253"/>
  <c r="G222" i="11"/>
  <c r="I222" s="1"/>
  <c r="J222" s="1"/>
  <c r="H223" s="1"/>
  <c r="G264" i="10"/>
  <c r="J263" i="8"/>
  <c r="G264" s="1"/>
  <c r="H294" i="9"/>
  <c r="H282" i="8"/>
  <c r="H243" i="4"/>
  <c r="X243" s="1"/>
  <c r="H166" i="3"/>
  <c r="H183" i="2"/>
  <c r="G174" i="5"/>
  <c r="X183" i="2" l="1"/>
  <c r="H250" i="9"/>
  <c r="G250" s="1"/>
  <c r="I253" i="7"/>
  <c r="G223" i="11"/>
  <c r="I223" s="1"/>
  <c r="J223" s="1"/>
  <c r="H224" s="1"/>
  <c r="I264" i="10"/>
  <c r="I264" i="8"/>
  <c r="G243" i="4"/>
  <c r="I243" s="1"/>
  <c r="H291" i="10"/>
  <c r="H295" i="9"/>
  <c r="H283" i="8"/>
  <c r="H295" i="7"/>
  <c r="K166" i="3"/>
  <c r="K166" i="6"/>
  <c r="N166" s="1"/>
  <c r="G166" i="3"/>
  <c r="G183" i="2"/>
  <c r="I174" i="5"/>
  <c r="I250" i="9" l="1"/>
  <c r="M250"/>
  <c r="P250" s="1"/>
  <c r="X250"/>
  <c r="K250"/>
  <c r="N250" s="1"/>
  <c r="J253" i="7"/>
  <c r="G224" i="11"/>
  <c r="I224" s="1"/>
  <c r="J224" s="1"/>
  <c r="H225" s="1"/>
  <c r="J264" i="10"/>
  <c r="J264" i="8"/>
  <c r="G265" s="1"/>
  <c r="H296" i="9"/>
  <c r="H284" i="8"/>
  <c r="J243" i="4"/>
  <c r="I166" i="3"/>
  <c r="M166" i="6"/>
  <c r="P166" s="1"/>
  <c r="M166" i="3"/>
  <c r="N166"/>
  <c r="I183" i="2"/>
  <c r="J174" i="5"/>
  <c r="L250" i="9" l="1"/>
  <c r="O250" s="1"/>
  <c r="J250"/>
  <c r="H254" i="7"/>
  <c r="G225" i="11"/>
  <c r="I225" s="1"/>
  <c r="J225" s="1"/>
  <c r="H226" s="1"/>
  <c r="G265" i="10"/>
  <c r="I265" i="8"/>
  <c r="H297" i="9"/>
  <c r="H285" i="8"/>
  <c r="H244" i="4"/>
  <c r="X244" s="1"/>
  <c r="P166" i="3"/>
  <c r="L166" i="6"/>
  <c r="O166" s="1"/>
  <c r="L166" i="3"/>
  <c r="J166"/>
  <c r="J183" i="2"/>
  <c r="H175" i="5"/>
  <c r="X175" l="1"/>
  <c r="H251" i="9"/>
  <c r="X254" i="7"/>
  <c r="G254"/>
  <c r="K226" i="11"/>
  <c r="N226" s="1"/>
  <c r="I265" i="10"/>
  <c r="J265" i="8"/>
  <c r="G266" s="1"/>
  <c r="G244" i="4"/>
  <c r="I244" s="1"/>
  <c r="J244" s="1"/>
  <c r="H245" s="1"/>
  <c r="X245" s="1"/>
  <c r="G226" i="11"/>
  <c r="H292" i="10"/>
  <c r="H298" i="9"/>
  <c r="K298" s="1"/>
  <c r="H286" i="8"/>
  <c r="K286" s="1"/>
  <c r="H296" i="7"/>
  <c r="H167" i="3"/>
  <c r="O166"/>
  <c r="H184" i="2"/>
  <c r="G175" i="5"/>
  <c r="X184" i="2" l="1"/>
  <c r="X251" i="9"/>
  <c r="G251"/>
  <c r="I254" i="7"/>
  <c r="J265" i="10"/>
  <c r="I266" i="8"/>
  <c r="G245" i="4"/>
  <c r="I245" s="1"/>
  <c r="J245" s="1"/>
  <c r="H246" s="1"/>
  <c r="X246" s="1"/>
  <c r="I226" i="11"/>
  <c r="M226"/>
  <c r="P226" s="1"/>
  <c r="H293" i="10"/>
  <c r="N286" i="8"/>
  <c r="G167" i="3"/>
  <c r="G184" i="2"/>
  <c r="I175" i="5"/>
  <c r="I251" i="9" l="1"/>
  <c r="J254" i="7"/>
  <c r="G266" i="10"/>
  <c r="J266" i="8"/>
  <c r="G267" s="1"/>
  <c r="G246" i="4"/>
  <c r="I246" s="1"/>
  <c r="J246" s="1"/>
  <c r="H247" s="1"/>
  <c r="X247" s="1"/>
  <c r="L226" i="11"/>
  <c r="O226" s="1"/>
  <c r="J226"/>
  <c r="H294" i="10"/>
  <c r="I167" i="3"/>
  <c r="I184" i="2"/>
  <c r="J175" i="5"/>
  <c r="J251" i="9" l="1"/>
  <c r="H255" i="7"/>
  <c r="I266" i="10"/>
  <c r="I267" i="8"/>
  <c r="G247" i="4"/>
  <c r="I247" s="1"/>
  <c r="J247" s="1"/>
  <c r="H248" s="1"/>
  <c r="X248" s="1"/>
  <c r="H227" i="11"/>
  <c r="H295" i="10"/>
  <c r="H297" i="7"/>
  <c r="J167" i="3"/>
  <c r="J184" i="2"/>
  <c r="H176" i="5"/>
  <c r="X176" l="1"/>
  <c r="H252" i="9"/>
  <c r="X255" i="7"/>
  <c r="G255"/>
  <c r="G227" i="11"/>
  <c r="I227" s="1"/>
  <c r="J266" i="10"/>
  <c r="J267" i="8"/>
  <c r="G268" s="1"/>
  <c r="I268" s="1"/>
  <c r="J268" s="1"/>
  <c r="G269" s="1"/>
  <c r="I269" s="1"/>
  <c r="J269" s="1"/>
  <c r="G248" i="4"/>
  <c r="I248" s="1"/>
  <c r="J248" s="1"/>
  <c r="H249" s="1"/>
  <c r="X249" s="1"/>
  <c r="H296" i="10"/>
  <c r="H299" i="9"/>
  <c r="H287" i="8"/>
  <c r="H168" i="3"/>
  <c r="H185" i="2"/>
  <c r="G176" i="5"/>
  <c r="X185" i="2" l="1"/>
  <c r="X252" i="9"/>
  <c r="G252"/>
  <c r="I255" i="7"/>
  <c r="G267" i="10"/>
  <c r="G270" i="8"/>
  <c r="I270" s="1"/>
  <c r="J270" s="1"/>
  <c r="G249" i="4"/>
  <c r="I249" s="1"/>
  <c r="J249" s="1"/>
  <c r="H250" s="1"/>
  <c r="X250" s="1"/>
  <c r="J227" i="11"/>
  <c r="H297" i="10"/>
  <c r="G168" i="3"/>
  <c r="G185" i="2"/>
  <c r="I176" i="5"/>
  <c r="I252" i="9" l="1"/>
  <c r="J255" i="7"/>
  <c r="I267" i="10"/>
  <c r="G271" i="8"/>
  <c r="I271" s="1"/>
  <c r="J271" s="1"/>
  <c r="K250" i="4"/>
  <c r="N250" s="1"/>
  <c r="H228" i="11"/>
  <c r="H298" i="10"/>
  <c r="K298" s="1"/>
  <c r="H298" i="7"/>
  <c r="G250" i="4"/>
  <c r="I168" i="3"/>
  <c r="I185" i="2"/>
  <c r="J176" i="5"/>
  <c r="J252" i="9" l="1"/>
  <c r="H256" i="7"/>
  <c r="G228" i="11"/>
  <c r="I228" s="1"/>
  <c r="J267" i="10"/>
  <c r="G272" i="8"/>
  <c r="I272" s="1"/>
  <c r="J272" s="1"/>
  <c r="N298" i="10"/>
  <c r="H300" i="9"/>
  <c r="H288" i="8"/>
  <c r="I250" i="4"/>
  <c r="M250"/>
  <c r="P250" s="1"/>
  <c r="J168" i="3"/>
  <c r="J185" i="2"/>
  <c r="H177" i="5"/>
  <c r="X177" l="1"/>
  <c r="H253" i="9"/>
  <c r="X256" i="7"/>
  <c r="G256"/>
  <c r="I256" s="1"/>
  <c r="J256" s="1"/>
  <c r="G268" i="10"/>
  <c r="I268" s="1"/>
  <c r="J268" s="1"/>
  <c r="G269" s="1"/>
  <c r="I269" s="1"/>
  <c r="J269" s="1"/>
  <c r="G270" s="1"/>
  <c r="I270" s="1"/>
  <c r="J270" s="1"/>
  <c r="G271" s="1"/>
  <c r="I271" s="1"/>
  <c r="J271" s="1"/>
  <c r="G272" s="1"/>
  <c r="I272" s="1"/>
  <c r="J272" s="1"/>
  <c r="G273" s="1"/>
  <c r="I273" s="1"/>
  <c r="J273" s="1"/>
  <c r="G273" i="8"/>
  <c r="I273" s="1"/>
  <c r="J273" s="1"/>
  <c r="J228" i="11"/>
  <c r="L250" i="4"/>
  <c r="O250" s="1"/>
  <c r="J250"/>
  <c r="H169" i="3"/>
  <c r="H186" i="2"/>
  <c r="G177" i="5"/>
  <c r="X186" i="2" l="1"/>
  <c r="X253" i="9"/>
  <c r="G253"/>
  <c r="H257" i="7"/>
  <c r="G274" i="10"/>
  <c r="G274" i="8"/>
  <c r="H229" i="11"/>
  <c r="H251" i="4"/>
  <c r="X251" s="1"/>
  <c r="G169" i="3"/>
  <c r="G186" i="2"/>
  <c r="I177" i="5"/>
  <c r="I253" i="9" l="1"/>
  <c r="K262" i="7"/>
  <c r="N262" s="1"/>
  <c r="N274" s="1"/>
  <c r="N286" s="1"/>
  <c r="G257"/>
  <c r="I257" s="1"/>
  <c r="J257" s="1"/>
  <c r="G258" s="1"/>
  <c r="I258" s="1"/>
  <c r="J258" s="1"/>
  <c r="G259" s="1"/>
  <c r="I259" s="1"/>
  <c r="J259" s="1"/>
  <c r="G260" s="1"/>
  <c r="I260" s="1"/>
  <c r="J260" s="1"/>
  <c r="G229" i="11"/>
  <c r="I229" s="1"/>
  <c r="I274" i="10"/>
  <c r="M274"/>
  <c r="P274" s="1"/>
  <c r="I274" i="8"/>
  <c r="M274"/>
  <c r="P274" s="1"/>
  <c r="H299" i="10"/>
  <c r="H301" i="9"/>
  <c r="H289" i="8"/>
  <c r="H299" i="7"/>
  <c r="G251" i="4"/>
  <c r="I169" i="3"/>
  <c r="I186" i="2"/>
  <c r="J177" i="5"/>
  <c r="J253" i="9" l="1"/>
  <c r="G261" i="7"/>
  <c r="I261" s="1"/>
  <c r="J261" s="1"/>
  <c r="L274" i="10"/>
  <c r="O274" s="1"/>
  <c r="J274"/>
  <c r="L274" i="8"/>
  <c r="O274" s="1"/>
  <c r="J274"/>
  <c r="G275" s="1"/>
  <c r="J229" i="11"/>
  <c r="H300" i="7"/>
  <c r="I251" i="4"/>
  <c r="J169" i="3"/>
  <c r="J186" i="2"/>
  <c r="H178" i="5"/>
  <c r="X178" l="1"/>
  <c r="H254" i="9"/>
  <c r="G262" i="7"/>
  <c r="G275" i="10"/>
  <c r="I275" i="8"/>
  <c r="H230" i="11"/>
  <c r="H301" i="7"/>
  <c r="J251" i="4"/>
  <c r="H170" i="3"/>
  <c r="H187" i="2"/>
  <c r="X187" s="1"/>
  <c r="G178" i="5"/>
  <c r="K178"/>
  <c r="G254" i="9" l="1"/>
  <c r="I262" i="7"/>
  <c r="M262"/>
  <c r="P262" s="1"/>
  <c r="G230" i="11"/>
  <c r="I230" s="1"/>
  <c r="I275" i="10"/>
  <c r="J275" i="8"/>
  <c r="G276" s="1"/>
  <c r="H300" i="10"/>
  <c r="H302" i="9"/>
  <c r="H290" i="8"/>
  <c r="H302" i="7"/>
  <c r="H252" i="4"/>
  <c r="X252" s="1"/>
  <c r="G170" i="3"/>
  <c r="G187" i="2"/>
  <c r="N178" i="5"/>
  <c r="I178"/>
  <c r="M178"/>
  <c r="I254" i="9" l="1"/>
  <c r="L262" i="7"/>
  <c r="O262" s="1"/>
  <c r="J262"/>
  <c r="G263" s="1"/>
  <c r="J275" i="10"/>
  <c r="I276" i="8"/>
  <c r="J230" i="11"/>
  <c r="H303" i="7"/>
  <c r="G252" i="4"/>
  <c r="I170" i="3"/>
  <c r="I187" i="2"/>
  <c r="P178" i="5"/>
  <c r="L178"/>
  <c r="J178"/>
  <c r="J254" i="9" l="1"/>
  <c r="I263" i="7"/>
  <c r="G276" i="10"/>
  <c r="J276" i="8"/>
  <c r="H231" i="11"/>
  <c r="H304" i="7"/>
  <c r="I252" i="4"/>
  <c r="J170" i="3"/>
  <c r="J187" i="2"/>
  <c r="H179" i="5"/>
  <c r="O178"/>
  <c r="X179" l="1"/>
  <c r="H255" i="9"/>
  <c r="K262" s="1"/>
  <c r="N262" s="1"/>
  <c r="N274" s="1"/>
  <c r="N286" s="1"/>
  <c r="N298" s="1"/>
  <c r="J263" i="7"/>
  <c r="G264" s="1"/>
  <c r="G231" i="11"/>
  <c r="I231" s="1"/>
  <c r="I276" i="10"/>
  <c r="G277" i="8"/>
  <c r="H301" i="10"/>
  <c r="H303" i="9"/>
  <c r="H291" i="8"/>
  <c r="J252" i="4"/>
  <c r="H253" s="1"/>
  <c r="H171" i="3"/>
  <c r="H188" i="2"/>
  <c r="X188" s="1"/>
  <c r="G179" i="5"/>
  <c r="G255" i="9" l="1"/>
  <c r="I264" i="7"/>
  <c r="J276" i="10"/>
  <c r="I277" i="8"/>
  <c r="J231" i="11"/>
  <c r="H305" i="7"/>
  <c r="G253" i="4"/>
  <c r="G171" i="3"/>
  <c r="G188" i="2"/>
  <c r="I179" i="5"/>
  <c r="I255" i="9" l="1"/>
  <c r="J264" i="7"/>
  <c r="G265" s="1"/>
  <c r="G277" i="10"/>
  <c r="J277" i="8"/>
  <c r="H232" i="11"/>
  <c r="I253" i="4"/>
  <c r="I171" i="3"/>
  <c r="I188" i="2"/>
  <c r="J179" i="5"/>
  <c r="J255" i="9" l="1"/>
  <c r="G256" s="1"/>
  <c r="I256" s="1"/>
  <c r="J256" s="1"/>
  <c r="G257" s="1"/>
  <c r="I257" s="1"/>
  <c r="J257" s="1"/>
  <c r="G258" s="1"/>
  <c r="I258" s="1"/>
  <c r="J258" s="1"/>
  <c r="G259" s="1"/>
  <c r="I259" s="1"/>
  <c r="J259" s="1"/>
  <c r="I265" i="7"/>
  <c r="G232" i="11"/>
  <c r="I232" s="1"/>
  <c r="J232" s="1"/>
  <c r="I277" i="10"/>
  <c r="G278" i="8"/>
  <c r="H233" i="11"/>
  <c r="H302" i="10"/>
  <c r="H304" i="9"/>
  <c r="H292" i="8"/>
  <c r="J253" i="4"/>
  <c r="H254" s="1"/>
  <c r="J171" i="3"/>
  <c r="J188" i="2"/>
  <c r="H180" i="5"/>
  <c r="X180" l="1"/>
  <c r="G260" i="9"/>
  <c r="I260" s="1"/>
  <c r="J260" s="1"/>
  <c r="J265" i="7"/>
  <c r="G266" s="1"/>
  <c r="G233" i="11"/>
  <c r="I233" s="1"/>
  <c r="J233" s="1"/>
  <c r="H234" s="1"/>
  <c r="J277" i="10"/>
  <c r="I278" i="8"/>
  <c r="H305" i="9"/>
  <c r="H293" i="8"/>
  <c r="H306" i="7"/>
  <c r="G254" i="4"/>
  <c r="H172" i="3"/>
  <c r="H189" i="2"/>
  <c r="X189" s="1"/>
  <c r="G180" i="5"/>
  <c r="G261" i="9" l="1"/>
  <c r="I261" s="1"/>
  <c r="J261" s="1"/>
  <c r="I266" i="7"/>
  <c r="G234" i="11"/>
  <c r="I234" s="1"/>
  <c r="J234" s="1"/>
  <c r="H235" s="1"/>
  <c r="G278" i="10"/>
  <c r="J278" i="8"/>
  <c r="H306" i="9"/>
  <c r="H294" i="8"/>
  <c r="I254" i="4"/>
  <c r="G172" i="3"/>
  <c r="G189" i="2"/>
  <c r="I180" i="5"/>
  <c r="G262" i="9" l="1"/>
  <c r="J266" i="7"/>
  <c r="G235" i="11"/>
  <c r="I235" s="1"/>
  <c r="J235" s="1"/>
  <c r="H236" s="1"/>
  <c r="I278" i="10"/>
  <c r="G279" i="8"/>
  <c r="H303" i="10"/>
  <c r="H307" i="9"/>
  <c r="H295" i="8"/>
  <c r="J254" i="4"/>
  <c r="H255" s="1"/>
  <c r="I172" i="3"/>
  <c r="I189" i="2"/>
  <c r="J180" i="5"/>
  <c r="I262" i="9" l="1"/>
  <c r="M262"/>
  <c r="P262" s="1"/>
  <c r="G267" i="7"/>
  <c r="G236" i="11"/>
  <c r="I236" s="1"/>
  <c r="J236" s="1"/>
  <c r="H237" s="1"/>
  <c r="J278" i="10"/>
  <c r="I279" i="8"/>
  <c r="H308" i="9"/>
  <c r="H296" i="8"/>
  <c r="H307" i="7"/>
  <c r="G255" i="4"/>
  <c r="J172" i="3"/>
  <c r="J189" i="2"/>
  <c r="H181" i="5"/>
  <c r="X181" l="1"/>
  <c r="L262" i="9"/>
  <c r="O262" s="1"/>
  <c r="J262"/>
  <c r="G263" s="1"/>
  <c r="I267" i="7"/>
  <c r="G237" i="11"/>
  <c r="I237" s="1"/>
  <c r="J237" s="1"/>
  <c r="H238" s="1"/>
  <c r="G279" i="10"/>
  <c r="J279" i="8"/>
  <c r="H309" i="9"/>
  <c r="H297" i="8"/>
  <c r="I255" i="4"/>
  <c r="H173" i="3"/>
  <c r="H190" i="2"/>
  <c r="X190" s="1"/>
  <c r="G181" i="5"/>
  <c r="I263" i="9" l="1"/>
  <c r="J267" i="7"/>
  <c r="G268" s="1"/>
  <c r="I268" s="1"/>
  <c r="J268" s="1"/>
  <c r="G269" s="1"/>
  <c r="I269" s="1"/>
  <c r="J269" s="1"/>
  <c r="G270" s="1"/>
  <c r="I270" s="1"/>
  <c r="J270" s="1"/>
  <c r="G271" s="1"/>
  <c r="I271" s="1"/>
  <c r="J271" s="1"/>
  <c r="K238" i="11"/>
  <c r="N238" s="1"/>
  <c r="I279" i="10"/>
  <c r="G280" i="8"/>
  <c r="I280" s="1"/>
  <c r="J280" s="1"/>
  <c r="G190" i="2"/>
  <c r="M190" s="1"/>
  <c r="P190" s="1"/>
  <c r="G238" i="11"/>
  <c r="H304" i="10"/>
  <c r="H310" i="9"/>
  <c r="K310" s="1"/>
  <c r="H298" i="8"/>
  <c r="K298" s="1"/>
  <c r="J255" i="4"/>
  <c r="G173" i="3"/>
  <c r="K190" i="2"/>
  <c r="I181" i="5"/>
  <c r="I190" i="2" l="1"/>
  <c r="J190" s="1"/>
  <c r="J263" i="9"/>
  <c r="G264" s="1"/>
  <c r="G272" i="7"/>
  <c r="I272" s="1"/>
  <c r="J272" s="1"/>
  <c r="J279" i="10"/>
  <c r="G280" s="1"/>
  <c r="I280" s="1"/>
  <c r="J280" s="1"/>
  <c r="G281" s="1"/>
  <c r="I281" s="1"/>
  <c r="J281" s="1"/>
  <c r="G282" s="1"/>
  <c r="I282" s="1"/>
  <c r="J282" s="1"/>
  <c r="G283" s="1"/>
  <c r="I283" s="1"/>
  <c r="J283" s="1"/>
  <c r="G284" s="1"/>
  <c r="I284" s="1"/>
  <c r="J284" s="1"/>
  <c r="G285" s="1"/>
  <c r="I285" s="1"/>
  <c r="J285" s="1"/>
  <c r="G281" i="8"/>
  <c r="I281" s="1"/>
  <c r="J281" s="1"/>
  <c r="G282" s="1"/>
  <c r="I282" s="1"/>
  <c r="J282" s="1"/>
  <c r="G283" s="1"/>
  <c r="I283" s="1"/>
  <c r="J283" s="1"/>
  <c r="G284" s="1"/>
  <c r="I284" s="1"/>
  <c r="J284" s="1"/>
  <c r="G285" s="1"/>
  <c r="I285" s="1"/>
  <c r="J285" s="1"/>
  <c r="I238" i="11"/>
  <c r="M238"/>
  <c r="P238" s="1"/>
  <c r="H305" i="10"/>
  <c r="N310" i="9"/>
  <c r="N298" i="8"/>
  <c r="H308" i="7"/>
  <c r="H256" i="4"/>
  <c r="G256" s="1"/>
  <c r="I256" s="1"/>
  <c r="J256" s="1"/>
  <c r="I173" i="3"/>
  <c r="L190" i="2"/>
  <c r="O190" s="1"/>
  <c r="N190"/>
  <c r="J181" i="5"/>
  <c r="I264" i="9" l="1"/>
  <c r="G273" i="7"/>
  <c r="I273" s="1"/>
  <c r="J273" s="1"/>
  <c r="G286" i="10"/>
  <c r="G286" i="8"/>
  <c r="L238" i="11"/>
  <c r="O238" s="1"/>
  <c r="J238"/>
  <c r="H306" i="10"/>
  <c r="H257" i="4"/>
  <c r="G257" s="1"/>
  <c r="I257" s="1"/>
  <c r="J257" s="1"/>
  <c r="J173" i="3"/>
  <c r="H191" i="2"/>
  <c r="X191" s="1"/>
  <c r="H182" i="5"/>
  <c r="X182" l="1"/>
  <c r="J264" i="9"/>
  <c r="G265" s="1"/>
  <c r="G274" i="7"/>
  <c r="I286" i="10"/>
  <c r="M286"/>
  <c r="P286" s="1"/>
  <c r="I286" i="8"/>
  <c r="M286"/>
  <c r="P286" s="1"/>
  <c r="H239" i="11"/>
  <c r="H307" i="10"/>
  <c r="H258" i="4"/>
  <c r="G258" s="1"/>
  <c r="I258" s="1"/>
  <c r="J258" s="1"/>
  <c r="H174" i="3"/>
  <c r="G191" i="2"/>
  <c r="G182" i="5"/>
  <c r="I265" i="9" l="1"/>
  <c r="I274" i="7"/>
  <c r="M274"/>
  <c r="P274" s="1"/>
  <c r="G239" i="11"/>
  <c r="I239" s="1"/>
  <c r="L286" i="10"/>
  <c r="O286" s="1"/>
  <c r="J286"/>
  <c r="L286" i="8"/>
  <c r="O286" s="1"/>
  <c r="J286"/>
  <c r="H308" i="10"/>
  <c r="H311" i="9"/>
  <c r="H299" i="8"/>
  <c r="H309" i="7"/>
  <c r="H259" i="4"/>
  <c r="G259" s="1"/>
  <c r="G174" i="3"/>
  <c r="I191" i="2"/>
  <c r="I182" i="5"/>
  <c r="J265" i="9" l="1"/>
  <c r="G266" s="1"/>
  <c r="L274" i="7"/>
  <c r="O274" s="1"/>
  <c r="J274"/>
  <c r="G275" s="1"/>
  <c r="G287" i="10"/>
  <c r="G287" i="8"/>
  <c r="J239" i="11"/>
  <c r="H309" i="10"/>
  <c r="I259" i="4"/>
  <c r="J259" s="1"/>
  <c r="I174" i="3"/>
  <c r="J191" i="2"/>
  <c r="J182" i="5"/>
  <c r="I266" i="9" l="1"/>
  <c r="I275" i="7"/>
  <c r="I287" i="10"/>
  <c r="I287" i="8"/>
  <c r="H240" i="11"/>
  <c r="H310" i="10"/>
  <c r="K310" s="1"/>
  <c r="H310" i="7"/>
  <c r="K310" s="1"/>
  <c r="H260" i="4"/>
  <c r="G260" s="1"/>
  <c r="J174" i="3"/>
  <c r="H192" i="2"/>
  <c r="X192" s="1"/>
  <c r="H183" i="5"/>
  <c r="X183" l="1"/>
  <c r="J266" i="9"/>
  <c r="J275" i="7"/>
  <c r="G276" s="1"/>
  <c r="G240" i="11"/>
  <c r="I240" s="1"/>
  <c r="J287" i="10"/>
  <c r="J287" i="8"/>
  <c r="N310" i="10"/>
  <c r="H312" i="9"/>
  <c r="H300" i="8"/>
  <c r="I260" i="4"/>
  <c r="H175" i="3"/>
  <c r="G192" i="2"/>
  <c r="G183" i="5"/>
  <c r="G267" i="9" l="1"/>
  <c r="I276" i="7"/>
  <c r="G288" i="10"/>
  <c r="G288" i="8"/>
  <c r="J240" i="11"/>
  <c r="J260" i="4"/>
  <c r="G175" i="3"/>
  <c r="I192" i="2"/>
  <c r="I183" i="5"/>
  <c r="I267" i="9" l="1"/>
  <c r="J276" i="7"/>
  <c r="G277" s="1"/>
  <c r="I288" i="10"/>
  <c r="I288" i="8"/>
  <c r="H241" i="11"/>
  <c r="H261" i="4"/>
  <c r="G261" s="1"/>
  <c r="I175" i="3"/>
  <c r="J192" i="2"/>
  <c r="J183" i="5"/>
  <c r="J267" i="9" l="1"/>
  <c r="G268" s="1"/>
  <c r="I268" s="1"/>
  <c r="J268" s="1"/>
  <c r="G269" s="1"/>
  <c r="I269" s="1"/>
  <c r="J269" s="1"/>
  <c r="G270" s="1"/>
  <c r="I270" s="1"/>
  <c r="J270" s="1"/>
  <c r="I277" i="7"/>
  <c r="G241" i="11"/>
  <c r="I241" s="1"/>
  <c r="J288" i="10"/>
  <c r="J288" i="8"/>
  <c r="H311" i="10"/>
  <c r="H313" i="9"/>
  <c r="H301" i="8"/>
  <c r="H311" i="7"/>
  <c r="I261" i="4"/>
  <c r="J175" i="3"/>
  <c r="H193" i="2"/>
  <c r="X193" s="1"/>
  <c r="H184" i="5"/>
  <c r="X184" l="1"/>
  <c r="G271" i="9"/>
  <c r="I271" s="1"/>
  <c r="J271" s="1"/>
  <c r="J277" i="7"/>
  <c r="G278" s="1"/>
  <c r="G289" i="10"/>
  <c r="G289" i="8"/>
  <c r="J241" i="11"/>
  <c r="J261" i="4"/>
  <c r="H176" i="3"/>
  <c r="G193" i="2"/>
  <c r="G184" i="5"/>
  <c r="G272" i="9" l="1"/>
  <c r="I272" s="1"/>
  <c r="J272" s="1"/>
  <c r="I278" i="7"/>
  <c r="I289" i="10"/>
  <c r="I289" i="8"/>
  <c r="H242" i="11"/>
  <c r="H312" i="7"/>
  <c r="H262" i="4"/>
  <c r="K262" s="1"/>
  <c r="G176" i="3"/>
  <c r="I193" i="2"/>
  <c r="I184" i="5"/>
  <c r="G273" i="9" l="1"/>
  <c r="I273" s="1"/>
  <c r="J273" s="1"/>
  <c r="J278" i="7"/>
  <c r="G279" s="1"/>
  <c r="G242" i="11"/>
  <c r="I242" s="1"/>
  <c r="J289" i="10"/>
  <c r="J289" i="8"/>
  <c r="H312" i="10"/>
  <c r="H314" i="9"/>
  <c r="H302" i="8"/>
  <c r="N262" i="4"/>
  <c r="G262"/>
  <c r="I176" i="3"/>
  <c r="J193" i="2"/>
  <c r="J184" i="5"/>
  <c r="G274" i="9" l="1"/>
  <c r="I279" i="7"/>
  <c r="G290" i="10"/>
  <c r="G290" i="8"/>
  <c r="J242" i="11"/>
  <c r="I262" i="4"/>
  <c r="M262"/>
  <c r="P262" s="1"/>
  <c r="J176" i="3"/>
  <c r="H194" i="2"/>
  <c r="X194" s="1"/>
  <c r="H185" i="5"/>
  <c r="X185" l="1"/>
  <c r="I274" i="9"/>
  <c r="M274"/>
  <c r="P274" s="1"/>
  <c r="J279" i="7"/>
  <c r="G280" s="1"/>
  <c r="I280" s="1"/>
  <c r="J280" s="1"/>
  <c r="G281" s="1"/>
  <c r="I281" s="1"/>
  <c r="J281" s="1"/>
  <c r="G282" s="1"/>
  <c r="I282" s="1"/>
  <c r="J282" s="1"/>
  <c r="G283" s="1"/>
  <c r="I283" s="1"/>
  <c r="J283" s="1"/>
  <c r="I290" i="10"/>
  <c r="I290" i="8"/>
  <c r="H243" i="11"/>
  <c r="H313" i="7"/>
  <c r="L262" i="4"/>
  <c r="O262" s="1"/>
  <c r="J262"/>
  <c r="H177" i="3"/>
  <c r="G194" i="2"/>
  <c r="G185" i="5"/>
  <c r="L274" i="9" l="1"/>
  <c r="O274" s="1"/>
  <c r="J274"/>
  <c r="G275" s="1"/>
  <c r="G284" i="7"/>
  <c r="I284" s="1"/>
  <c r="J284" s="1"/>
  <c r="G243" i="11"/>
  <c r="I243" s="1"/>
  <c r="J290" i="10"/>
  <c r="J290" i="8"/>
  <c r="H313" i="10"/>
  <c r="H315" i="9"/>
  <c r="H303" i="8"/>
  <c r="H263" i="4"/>
  <c r="G177" i="3"/>
  <c r="I194" i="2"/>
  <c r="I185" i="5"/>
  <c r="G263" i="4" l="1"/>
  <c r="I263" s="1"/>
  <c r="I275" i="9"/>
  <c r="G285" i="7"/>
  <c r="I285" s="1"/>
  <c r="J285" s="1"/>
  <c r="G291" i="10"/>
  <c r="G291" i="8"/>
  <c r="J243" i="11"/>
  <c r="H264" i="4"/>
  <c r="I177" i="3"/>
  <c r="J194" i="2"/>
  <c r="J185" i="5"/>
  <c r="J263" i="4" l="1"/>
  <c r="G264" s="1"/>
  <c r="I264" s="1"/>
  <c r="J264" s="1"/>
  <c r="J275" i="9"/>
  <c r="G276" s="1"/>
  <c r="G286" i="7"/>
  <c r="I291" i="10"/>
  <c r="I291" i="8"/>
  <c r="H244" i="11"/>
  <c r="H314" i="7"/>
  <c r="H265" i="4"/>
  <c r="J177" i="3"/>
  <c r="H195" i="2"/>
  <c r="X195" s="1"/>
  <c r="H186" i="5"/>
  <c r="X186" l="1"/>
  <c r="G265" i="4"/>
  <c r="I265" s="1"/>
  <c r="J265" s="1"/>
  <c r="I276" i="9"/>
  <c r="I286" i="7"/>
  <c r="M286"/>
  <c r="P286" s="1"/>
  <c r="G244" i="11"/>
  <c r="I244" s="1"/>
  <c r="J244" s="1"/>
  <c r="H245" s="1"/>
  <c r="J291" i="10"/>
  <c r="G292" s="1"/>
  <c r="I292" s="1"/>
  <c r="J292" s="1"/>
  <c r="G293" s="1"/>
  <c r="I293" s="1"/>
  <c r="J293" s="1"/>
  <c r="G294" s="1"/>
  <c r="I294" s="1"/>
  <c r="J294" s="1"/>
  <c r="G295" s="1"/>
  <c r="I295" s="1"/>
  <c r="J295" s="1"/>
  <c r="G296" s="1"/>
  <c r="I296" s="1"/>
  <c r="J296" s="1"/>
  <c r="G297" s="1"/>
  <c r="I297" s="1"/>
  <c r="J297" s="1"/>
  <c r="J291" i="8"/>
  <c r="G292" s="1"/>
  <c r="I292" s="1"/>
  <c r="J292" s="1"/>
  <c r="G293" s="1"/>
  <c r="I293" s="1"/>
  <c r="J293" s="1"/>
  <c r="G294" s="1"/>
  <c r="I294" s="1"/>
  <c r="J294" s="1"/>
  <c r="G295" s="1"/>
  <c r="I295" s="1"/>
  <c r="J295" s="1"/>
  <c r="G296" s="1"/>
  <c r="I296" s="1"/>
  <c r="J296" s="1"/>
  <c r="G297" s="1"/>
  <c r="I297" s="1"/>
  <c r="J297" s="1"/>
  <c r="H314" i="10"/>
  <c r="H316" i="9"/>
  <c r="H304" i="8"/>
  <c r="H266" i="4"/>
  <c r="H178" i="3"/>
  <c r="G195" i="2"/>
  <c r="G186" i="5"/>
  <c r="G266" i="4" l="1"/>
  <c r="I266" s="1"/>
  <c r="J276" i="9"/>
  <c r="G277" s="1"/>
  <c r="L286" i="7"/>
  <c r="O286" s="1"/>
  <c r="J286"/>
  <c r="G287" s="1"/>
  <c r="G245" i="11"/>
  <c r="I245" s="1"/>
  <c r="J245" s="1"/>
  <c r="H246" s="1"/>
  <c r="G298" i="10"/>
  <c r="G298" i="8"/>
  <c r="H317" i="9"/>
  <c r="H305" i="8"/>
  <c r="H267" i="4"/>
  <c r="K178" i="3"/>
  <c r="G178"/>
  <c r="I195" i="2"/>
  <c r="I186" i="5"/>
  <c r="J266" i="4" l="1"/>
  <c r="G267" s="1"/>
  <c r="I267" s="1"/>
  <c r="J267" s="1"/>
  <c r="I277" i="9"/>
  <c r="I287" i="7"/>
  <c r="G246" i="11"/>
  <c r="I246" s="1"/>
  <c r="J246" s="1"/>
  <c r="I298" i="10"/>
  <c r="M298"/>
  <c r="P298" s="1"/>
  <c r="I298" i="8"/>
  <c r="M298"/>
  <c r="P298" s="1"/>
  <c r="K178" i="6"/>
  <c r="N178" s="1"/>
  <c r="H247" i="11"/>
  <c r="H318" i="9"/>
  <c r="H306" i="8"/>
  <c r="H315" i="7"/>
  <c r="H268" i="4"/>
  <c r="I178" i="3"/>
  <c r="M178" i="6"/>
  <c r="P178" s="1"/>
  <c r="M178" i="3"/>
  <c r="N178"/>
  <c r="J195" i="2"/>
  <c r="J186" i="5"/>
  <c r="G268" i="4" l="1"/>
  <c r="I268" s="1"/>
  <c r="J268" s="1"/>
  <c r="J277" i="9"/>
  <c r="G278" s="1"/>
  <c r="J287" i="7"/>
  <c r="G288" s="1"/>
  <c r="G247" i="11"/>
  <c r="I247" s="1"/>
  <c r="J247" s="1"/>
  <c r="H248" s="1"/>
  <c r="L298" i="10"/>
  <c r="O298" s="1"/>
  <c r="J298"/>
  <c r="L298" i="8"/>
  <c r="O298" s="1"/>
  <c r="J298"/>
  <c r="H315" i="10"/>
  <c r="H319" i="9"/>
  <c r="H307" i="8"/>
  <c r="H269" i="4"/>
  <c r="P178" i="3"/>
  <c r="L178"/>
  <c r="J178"/>
  <c r="H196" i="2"/>
  <c r="X196" s="1"/>
  <c r="H187" i="5"/>
  <c r="X187" l="1"/>
  <c r="G269" i="4"/>
  <c r="I269" s="1"/>
  <c r="J269" s="1"/>
  <c r="I278" i="9"/>
  <c r="I288" i="7"/>
  <c r="L178" i="6"/>
  <c r="O178" s="1"/>
  <c r="G248" i="11"/>
  <c r="I248" s="1"/>
  <c r="J248" s="1"/>
  <c r="H249" s="1"/>
  <c r="G299" i="10"/>
  <c r="G299" i="8"/>
  <c r="I299" s="1"/>
  <c r="J299" s="1"/>
  <c r="H320" i="9"/>
  <c r="H308" i="8"/>
  <c r="H270" i="4"/>
  <c r="G196" i="2"/>
  <c r="I196" s="1"/>
  <c r="H179" i="3"/>
  <c r="O178"/>
  <c r="G187" i="5"/>
  <c r="G270" i="4" l="1"/>
  <c r="I270" s="1"/>
  <c r="J270" s="1"/>
  <c r="J278" i="9"/>
  <c r="G279" s="1"/>
  <c r="J288" i="7"/>
  <c r="G289" s="1"/>
  <c r="G249" i="11"/>
  <c r="I249" s="1"/>
  <c r="J249" s="1"/>
  <c r="H250" s="1"/>
  <c r="I299" i="10"/>
  <c r="G300" i="8"/>
  <c r="I300" s="1"/>
  <c r="J300" s="1"/>
  <c r="H321" i="9"/>
  <c r="H309" i="8"/>
  <c r="H316" i="7"/>
  <c r="H271" i="4"/>
  <c r="G179" i="3"/>
  <c r="J196" i="2"/>
  <c r="H197" s="1"/>
  <c r="X197" s="1"/>
  <c r="I187" i="5"/>
  <c r="G271" i="4" l="1"/>
  <c r="I279" i="9"/>
  <c r="I289" i="7"/>
  <c r="K250" i="11"/>
  <c r="N250" s="1"/>
  <c r="J299" i="10"/>
  <c r="G301" i="8"/>
  <c r="I301" s="1"/>
  <c r="J301" s="1"/>
  <c r="G250" i="11"/>
  <c r="H316" i="10"/>
  <c r="H322" i="9"/>
  <c r="K322" s="1"/>
  <c r="N322" s="1"/>
  <c r="H310" i="8"/>
  <c r="K310" s="1"/>
  <c r="H317" i="7"/>
  <c r="I271" i="4"/>
  <c r="J271" s="1"/>
  <c r="I179" i="3"/>
  <c r="G197" i="2"/>
  <c r="J187" i="5"/>
  <c r="J279" i="9" l="1"/>
  <c r="G280" s="1"/>
  <c r="I280" s="1"/>
  <c r="J280" s="1"/>
  <c r="J289" i="7"/>
  <c r="G290" s="1"/>
  <c r="G300" i="10"/>
  <c r="G302" i="8"/>
  <c r="I302" s="1"/>
  <c r="J302" s="1"/>
  <c r="I250" i="11"/>
  <c r="M250"/>
  <c r="P250" s="1"/>
  <c r="H317" i="10"/>
  <c r="N310" i="8"/>
  <c r="H318" i="7"/>
  <c r="H272" i="4"/>
  <c r="G272" s="1"/>
  <c r="J179" i="3"/>
  <c r="I197" i="2"/>
  <c r="H188" i="5"/>
  <c r="X188" l="1"/>
  <c r="G281" i="9"/>
  <c r="I281" s="1"/>
  <c r="J281" s="1"/>
  <c r="I290" i="7"/>
  <c r="I300" i="10"/>
  <c r="G303" i="8"/>
  <c r="I303" s="1"/>
  <c r="J303" s="1"/>
  <c r="G304" s="1"/>
  <c r="L250" i="11"/>
  <c r="O250" s="1"/>
  <c r="J250"/>
  <c r="H318" i="10"/>
  <c r="H319" i="7"/>
  <c r="I272" i="4"/>
  <c r="H180" i="3"/>
  <c r="J197" i="2"/>
  <c r="H198" s="1"/>
  <c r="X198" s="1"/>
  <c r="G188" i="5"/>
  <c r="I188" l="1"/>
  <c r="G282" i="9"/>
  <c r="I282" s="1"/>
  <c r="J282" s="1"/>
  <c r="J290" i="7"/>
  <c r="G291" s="1"/>
  <c r="J300" i="10"/>
  <c r="I304" i="8"/>
  <c r="J304" s="1"/>
  <c r="G305" s="1"/>
  <c r="I305" s="1"/>
  <c r="J305" s="1"/>
  <c r="G306" s="1"/>
  <c r="I306" s="1"/>
  <c r="J306" s="1"/>
  <c r="G307" s="1"/>
  <c r="I307" s="1"/>
  <c r="J307" s="1"/>
  <c r="G308" s="1"/>
  <c r="I308" s="1"/>
  <c r="J308" s="1"/>
  <c r="G309" s="1"/>
  <c r="I309" s="1"/>
  <c r="J309" s="1"/>
  <c r="G310" s="1"/>
  <c r="I310" s="1"/>
  <c r="H251" i="11"/>
  <c r="H319" i="10"/>
  <c r="H320" i="7"/>
  <c r="J272" i="4"/>
  <c r="G180" i="3"/>
  <c r="G198" i="2"/>
  <c r="J188" i="5"/>
  <c r="G283" i="9" l="1"/>
  <c r="I283" s="1"/>
  <c r="J283" s="1"/>
  <c r="I291" i="7"/>
  <c r="L310" i="8"/>
  <c r="O310" s="1"/>
  <c r="G301" i="10"/>
  <c r="J310" i="8"/>
  <c r="M310"/>
  <c r="P310" s="1"/>
  <c r="G251" i="11"/>
  <c r="H320" i="10"/>
  <c r="H323" i="9"/>
  <c r="H311" i="8"/>
  <c r="H321" i="7"/>
  <c r="H273" i="4"/>
  <c r="G273" s="1"/>
  <c r="I180" i="3"/>
  <c r="I198" i="2"/>
  <c r="H189" i="5"/>
  <c r="X189" l="1"/>
  <c r="G284" i="9"/>
  <c r="I284" s="1"/>
  <c r="J284" s="1"/>
  <c r="G311" i="8"/>
  <c r="J291" i="7"/>
  <c r="I301" i="10"/>
  <c r="I251" i="11"/>
  <c r="H321" i="10"/>
  <c r="I311" i="8"/>
  <c r="H322" i="7"/>
  <c r="K322" s="1"/>
  <c r="N322" s="1"/>
  <c r="I273" i="4"/>
  <c r="J180" i="3"/>
  <c r="J198" i="2"/>
  <c r="H199" s="1"/>
  <c r="X199" s="1"/>
  <c r="G189" i="5"/>
  <c r="I189" l="1"/>
  <c r="G285" i="9"/>
  <c r="I285" s="1"/>
  <c r="J285" s="1"/>
  <c r="H292" i="7"/>
  <c r="K298" s="1"/>
  <c r="N298" s="1"/>
  <c r="N310" s="1"/>
  <c r="J301" i="10"/>
  <c r="J251" i="11"/>
  <c r="H322" i="10"/>
  <c r="K322" s="1"/>
  <c r="N322" s="1"/>
  <c r="J311" i="8"/>
  <c r="J273" i="4"/>
  <c r="H181" i="3"/>
  <c r="S188" s="1"/>
  <c r="G199" i="2"/>
  <c r="J189" i="5"/>
  <c r="G286" i="9" l="1"/>
  <c r="G292" i="7"/>
  <c r="I292" s="1"/>
  <c r="J292" s="1"/>
  <c r="G293" s="1"/>
  <c r="I293" s="1"/>
  <c r="J293" s="1"/>
  <c r="G294" s="1"/>
  <c r="I294" s="1"/>
  <c r="J294" s="1"/>
  <c r="G302" i="10"/>
  <c r="H252" i="11"/>
  <c r="H324" i="9"/>
  <c r="H312" i="8"/>
  <c r="G312" s="1"/>
  <c r="H274" i="4"/>
  <c r="K274" s="1"/>
  <c r="G181" i="3"/>
  <c r="I199" i="2"/>
  <c r="H190" i="5"/>
  <c r="X190" l="1"/>
  <c r="I286" i="9"/>
  <c r="M286"/>
  <c r="P286" s="1"/>
  <c r="G295" i="7"/>
  <c r="I295" s="1"/>
  <c r="J295" s="1"/>
  <c r="G252" i="11"/>
  <c r="I252" s="1"/>
  <c r="I302" i="10"/>
  <c r="G190" i="5"/>
  <c r="I312" i="8"/>
  <c r="N274" i="4"/>
  <c r="G274"/>
  <c r="I181" i="3"/>
  <c r="S187" s="1"/>
  <c r="J199" i="2"/>
  <c r="H200" s="1"/>
  <c r="X200" s="1"/>
  <c r="K190" i="5"/>
  <c r="M190" l="1"/>
  <c r="L286" i="9"/>
  <c r="O286" s="1"/>
  <c r="J286"/>
  <c r="G287" s="1"/>
  <c r="G296" i="7"/>
  <c r="I296" s="1"/>
  <c r="J296" s="1"/>
  <c r="J302" i="10"/>
  <c r="I190" i="5"/>
  <c r="J252" i="11"/>
  <c r="J312" i="8"/>
  <c r="H323" i="7"/>
  <c r="I274" i="4"/>
  <c r="M274"/>
  <c r="P274" s="1"/>
  <c r="J181" i="3"/>
  <c r="G200" i="2"/>
  <c r="P190" i="5"/>
  <c r="N190"/>
  <c r="J190" l="1"/>
  <c r="L190"/>
  <c r="O190" s="1"/>
  <c r="I287" i="9"/>
  <c r="G297" i="7"/>
  <c r="I297" s="1"/>
  <c r="J297" s="1"/>
  <c r="G303" i="10"/>
  <c r="H253" i="11"/>
  <c r="H323" i="10"/>
  <c r="H325" i="9"/>
  <c r="H313" i="8"/>
  <c r="G313" s="1"/>
  <c r="L274" i="4"/>
  <c r="O274" s="1"/>
  <c r="J274"/>
  <c r="H182" i="3"/>
  <c r="I200" i="2"/>
  <c r="H191" i="5"/>
  <c r="X191" l="1"/>
  <c r="X182" i="3"/>
  <c r="J287" i="9"/>
  <c r="G298" i="7"/>
  <c r="G253" i="11"/>
  <c r="I303" i="10"/>
  <c r="G191" i="5"/>
  <c r="I253" i="11"/>
  <c r="I313" i="8"/>
  <c r="H275" i="4"/>
  <c r="G275" s="1"/>
  <c r="I275" s="1"/>
  <c r="J275" s="1"/>
  <c r="G182" i="3"/>
  <c r="J200" i="2"/>
  <c r="H201" s="1"/>
  <c r="X201" s="1"/>
  <c r="I191" i="5" l="1"/>
  <c r="G288" i="9"/>
  <c r="I298" i="7"/>
  <c r="M298"/>
  <c r="P298" s="1"/>
  <c r="J303" i="10"/>
  <c r="G304" s="1"/>
  <c r="I304" s="1"/>
  <c r="J304" s="1"/>
  <c r="G305" s="1"/>
  <c r="I305" s="1"/>
  <c r="J305" s="1"/>
  <c r="G306" s="1"/>
  <c r="I306" s="1"/>
  <c r="J306" s="1"/>
  <c r="G307" s="1"/>
  <c r="I307" s="1"/>
  <c r="J307" s="1"/>
  <c r="G308" s="1"/>
  <c r="I308" s="1"/>
  <c r="J308" s="1"/>
  <c r="G309" s="1"/>
  <c r="I309" s="1"/>
  <c r="J309" s="1"/>
  <c r="J253" i="11"/>
  <c r="J313" i="8"/>
  <c r="H324" i="7"/>
  <c r="H276" i="4"/>
  <c r="G276" s="1"/>
  <c r="I276" s="1"/>
  <c r="J276" s="1"/>
  <c r="I182" i="3"/>
  <c r="G201" i="2"/>
  <c r="J191" i="5"/>
  <c r="I288" i="9" l="1"/>
  <c r="L298" i="7"/>
  <c r="O298" s="1"/>
  <c r="J298"/>
  <c r="G299" s="1"/>
  <c r="G310" i="10"/>
  <c r="H254" i="11"/>
  <c r="H324" i="10"/>
  <c r="H326" i="9"/>
  <c r="H314" i="8"/>
  <c r="G314" s="1"/>
  <c r="H277" i="4"/>
  <c r="G277" s="1"/>
  <c r="I277" s="1"/>
  <c r="J277" s="1"/>
  <c r="J182" i="3"/>
  <c r="I201" i="2"/>
  <c r="H192" i="5"/>
  <c r="X192" l="1"/>
  <c r="J288" i="9"/>
  <c r="I299" i="7"/>
  <c r="I310" i="10"/>
  <c r="M310"/>
  <c r="P310" s="1"/>
  <c r="G192" i="5"/>
  <c r="G254" i="11"/>
  <c r="I254" s="1"/>
  <c r="I314" i="8"/>
  <c r="H278" i="4"/>
  <c r="G278" s="1"/>
  <c r="I278" s="1"/>
  <c r="J278" s="1"/>
  <c r="H183" i="3"/>
  <c r="J201" i="2"/>
  <c r="H202" s="1"/>
  <c r="X202" s="1"/>
  <c r="I192" i="5"/>
  <c r="X183" i="3" l="1"/>
  <c r="G289" i="9"/>
  <c r="J299" i="7"/>
  <c r="G300" s="1"/>
  <c r="L310" i="10"/>
  <c r="O310" s="1"/>
  <c r="J310"/>
  <c r="J254" i="11"/>
  <c r="H255" s="1"/>
  <c r="J314" i="8"/>
  <c r="H325" i="7"/>
  <c r="H279" i="4"/>
  <c r="G279" s="1"/>
  <c r="I279" s="1"/>
  <c r="J279" s="1"/>
  <c r="K202" i="2"/>
  <c r="G183" i="3"/>
  <c r="G202" i="2"/>
  <c r="J192" i="5"/>
  <c r="I289" i="9" l="1"/>
  <c r="I300" i="7"/>
  <c r="G311" i="10"/>
  <c r="G255" i="11"/>
  <c r="H325" i="10"/>
  <c r="H327" i="9"/>
  <c r="H315" i="8"/>
  <c r="G315" s="1"/>
  <c r="H280" i="4"/>
  <c r="G280" s="1"/>
  <c r="I280" s="1"/>
  <c r="J280" s="1"/>
  <c r="N202" i="2"/>
  <c r="I183" i="3"/>
  <c r="I202" i="2"/>
  <c r="M202"/>
  <c r="H193" i="5"/>
  <c r="X193" l="1"/>
  <c r="J289" i="9"/>
  <c r="J300" i="7"/>
  <c r="G301" s="1"/>
  <c r="I311" i="10"/>
  <c r="I255" i="11"/>
  <c r="I315" i="8"/>
  <c r="H281" i="4"/>
  <c r="G281" s="1"/>
  <c r="I281" s="1"/>
  <c r="J281" s="1"/>
  <c r="J183" i="3"/>
  <c r="P202" i="2"/>
  <c r="L202"/>
  <c r="J202"/>
  <c r="H203" s="1"/>
  <c r="X203" s="1"/>
  <c r="G193" i="5"/>
  <c r="G290" i="9" l="1"/>
  <c r="I301" i="7"/>
  <c r="J311" i="10"/>
  <c r="J255" i="11"/>
  <c r="J315" i="8"/>
  <c r="H326" i="7"/>
  <c r="H282" i="4"/>
  <c r="G282" s="1"/>
  <c r="I282" s="1"/>
  <c r="J282" s="1"/>
  <c r="H184" i="3"/>
  <c r="G203" i="2"/>
  <c r="O202"/>
  <c r="I193" i="5"/>
  <c r="X184" i="3" l="1"/>
  <c r="I290" i="9"/>
  <c r="J301" i="7"/>
  <c r="G302" s="1"/>
  <c r="G312" i="10"/>
  <c r="H256" i="11"/>
  <c r="G256" s="1"/>
  <c r="I256" s="1"/>
  <c r="J256" s="1"/>
  <c r="H326" i="10"/>
  <c r="H328" i="9"/>
  <c r="H316" i="8"/>
  <c r="G316" s="1"/>
  <c r="I316" s="1"/>
  <c r="J316" s="1"/>
  <c r="H283" i="4"/>
  <c r="G283" s="1"/>
  <c r="G184" i="3"/>
  <c r="I203" i="2"/>
  <c r="J193" i="5"/>
  <c r="J290" i="9" l="1"/>
  <c r="I302" i="7"/>
  <c r="I312" i="10"/>
  <c r="H257" i="11"/>
  <c r="G257" s="1"/>
  <c r="I257" s="1"/>
  <c r="J257" s="1"/>
  <c r="H329" i="9"/>
  <c r="H317" i="8"/>
  <c r="G317" s="1"/>
  <c r="I317" s="1"/>
  <c r="J317" s="1"/>
  <c r="H194" i="5"/>
  <c r="I283" i="4"/>
  <c r="J283" s="1"/>
  <c r="I184" i="3"/>
  <c r="J203" i="2"/>
  <c r="X194" i="5" l="1"/>
  <c r="G291" i="9"/>
  <c r="J302" i="7"/>
  <c r="G303" s="1"/>
  <c r="J312" i="10"/>
  <c r="G194" i="5"/>
  <c r="H204" i="2"/>
  <c r="X204" s="1"/>
  <c r="H258" i="11"/>
  <c r="G258" s="1"/>
  <c r="H330" i="9"/>
  <c r="H318" i="8"/>
  <c r="G318" s="1"/>
  <c r="I318" s="1"/>
  <c r="J318" s="1"/>
  <c r="H327" i="7"/>
  <c r="H284" i="4"/>
  <c r="G284" s="1"/>
  <c r="J184" i="3"/>
  <c r="I194" i="5" l="1"/>
  <c r="I291" i="9"/>
  <c r="I303" i="7"/>
  <c r="G313" i="10"/>
  <c r="G204" i="2"/>
  <c r="I258" i="11"/>
  <c r="J258" s="1"/>
  <c r="H327" i="10"/>
  <c r="H331" i="9"/>
  <c r="H319" i="8"/>
  <c r="G319" s="1"/>
  <c r="I319" s="1"/>
  <c r="J319" s="1"/>
  <c r="I284" i="4"/>
  <c r="H185" i="3"/>
  <c r="J194" i="5"/>
  <c r="X185" i="3" l="1"/>
  <c r="J291" i="9"/>
  <c r="J303" i="7"/>
  <c r="G304" s="1"/>
  <c r="I304" s="1"/>
  <c r="J304" s="1"/>
  <c r="I313" i="10"/>
  <c r="I204" i="2"/>
  <c r="H259" i="11"/>
  <c r="H332" i="9"/>
  <c r="H320" i="8"/>
  <c r="G320" s="1"/>
  <c r="I320" s="1"/>
  <c r="J320" s="1"/>
  <c r="H195" i="5"/>
  <c r="J284" i="4"/>
  <c r="G185" i="3"/>
  <c r="J204" i="2"/>
  <c r="X195" i="5" l="1"/>
  <c r="G292" i="9"/>
  <c r="I292" s="1"/>
  <c r="J292" s="1"/>
  <c r="G293" s="1"/>
  <c r="I293" s="1"/>
  <c r="J293" s="1"/>
  <c r="G294" s="1"/>
  <c r="I294" s="1"/>
  <c r="J294" s="1"/>
  <c r="G295" s="1"/>
  <c r="I295" s="1"/>
  <c r="J295" s="1"/>
  <c r="G296" s="1"/>
  <c r="I296" s="1"/>
  <c r="J296" s="1"/>
  <c r="G297" s="1"/>
  <c r="I297" s="1"/>
  <c r="J297" s="1"/>
  <c r="G305" i="7"/>
  <c r="I305" s="1"/>
  <c r="J305" s="1"/>
  <c r="J313" i="10"/>
  <c r="G195" i="5"/>
  <c r="H205" i="2"/>
  <c r="X205" s="1"/>
  <c r="G259" i="11"/>
  <c r="H333" i="9"/>
  <c r="H321" i="8"/>
  <c r="G321" s="1"/>
  <c r="I321" s="1"/>
  <c r="J321" s="1"/>
  <c r="H328" i="7"/>
  <c r="H285" i="4"/>
  <c r="G285" s="1"/>
  <c r="I185" i="3"/>
  <c r="I195" i="5" l="1"/>
  <c r="G298" i="9"/>
  <c r="G306" i="7"/>
  <c r="I306" s="1"/>
  <c r="J306" s="1"/>
  <c r="G314" i="10"/>
  <c r="G205" i="2"/>
  <c r="I259" i="11"/>
  <c r="H328" i="10"/>
  <c r="H334" i="9"/>
  <c r="K334" s="1"/>
  <c r="N334" s="1"/>
  <c r="H322" i="8"/>
  <c r="K322" s="1"/>
  <c r="N322" s="1"/>
  <c r="H329" i="7"/>
  <c r="I285" i="4"/>
  <c r="J185" i="3"/>
  <c r="J195" i="5"/>
  <c r="I298" i="9" l="1"/>
  <c r="M298"/>
  <c r="P298" s="1"/>
  <c r="G307" i="7"/>
  <c r="I307" s="1"/>
  <c r="J307" s="1"/>
  <c r="I314" i="10"/>
  <c r="I205" i="2"/>
  <c r="J205" s="1"/>
  <c r="J259" i="11"/>
  <c r="H329" i="10"/>
  <c r="G322" i="8"/>
  <c r="H330" i="7"/>
  <c r="H196" i="5"/>
  <c r="J285" i="4"/>
  <c r="H186" i="3"/>
  <c r="X196" i="5" l="1"/>
  <c r="X186" i="3"/>
  <c r="L298" i="9"/>
  <c r="O298" s="1"/>
  <c r="J298"/>
  <c r="G308" i="7"/>
  <c r="I308" s="1"/>
  <c r="J308" s="1"/>
  <c r="J314" i="10"/>
  <c r="G196" i="5"/>
  <c r="H206" i="2"/>
  <c r="X206" s="1"/>
  <c r="H260" i="11"/>
  <c r="G260" s="1"/>
  <c r="H330" i="10"/>
  <c r="I322" i="8"/>
  <c r="M322"/>
  <c r="P322" s="1"/>
  <c r="H331" i="7"/>
  <c r="H286" i="4"/>
  <c r="K286" s="1"/>
  <c r="G186" i="3"/>
  <c r="I196" i="5" l="1"/>
  <c r="G299" i="9"/>
  <c r="G309" i="7"/>
  <c r="I309" s="1"/>
  <c r="J309" s="1"/>
  <c r="G315" i="10"/>
  <c r="G206" i="2"/>
  <c r="I260" i="11"/>
  <c r="H331" i="10"/>
  <c r="L322" i="8"/>
  <c r="O322" s="1"/>
  <c r="J322"/>
  <c r="H332" i="7"/>
  <c r="N286" i="4"/>
  <c r="G286"/>
  <c r="I186" i="3"/>
  <c r="I206" i="2"/>
  <c r="J196" i="5"/>
  <c r="I299" i="9" l="1"/>
  <c r="G310" i="7"/>
  <c r="I315" i="10"/>
  <c r="J260" i="11"/>
  <c r="H332" i="10"/>
  <c r="H335" i="9"/>
  <c r="H323" i="8"/>
  <c r="G323" s="1"/>
  <c r="H333" i="7"/>
  <c r="H197" i="5"/>
  <c r="I286" i="4"/>
  <c r="M286"/>
  <c r="P286" s="1"/>
  <c r="J186" i="3"/>
  <c r="J206" i="2"/>
  <c r="X197" i="5" l="1"/>
  <c r="J299" i="9"/>
  <c r="I310" i="7"/>
  <c r="M310"/>
  <c r="P310" s="1"/>
  <c r="J315" i="10"/>
  <c r="G316" s="1"/>
  <c r="I316" s="1"/>
  <c r="J316" s="1"/>
  <c r="G317" s="1"/>
  <c r="I317" s="1"/>
  <c r="J317" s="1"/>
  <c r="G318" s="1"/>
  <c r="I318" s="1"/>
  <c r="J318" s="1"/>
  <c r="G319" s="1"/>
  <c r="I319" s="1"/>
  <c r="J319" s="1"/>
  <c r="G320" s="1"/>
  <c r="I320" s="1"/>
  <c r="J320" s="1"/>
  <c r="G321" s="1"/>
  <c r="I321" s="1"/>
  <c r="J321" s="1"/>
  <c r="G197" i="5"/>
  <c r="H207" i="2"/>
  <c r="X207" s="1"/>
  <c r="H261" i="11"/>
  <c r="G261" s="1"/>
  <c r="H333" i="10"/>
  <c r="I323" i="8"/>
  <c r="H334" i="7"/>
  <c r="K334" s="1"/>
  <c r="N334" s="1"/>
  <c r="N418" s="1"/>
  <c r="N430" s="1"/>
  <c r="L286" i="4"/>
  <c r="O286" s="1"/>
  <c r="J286"/>
  <c r="H187" i="3"/>
  <c r="X187" s="1"/>
  <c r="I197" i="5" l="1"/>
  <c r="G300" i="9"/>
  <c r="L310" i="7"/>
  <c r="O310" s="1"/>
  <c r="J310"/>
  <c r="G311" s="1"/>
  <c r="G322" i="10"/>
  <c r="G207" i="2"/>
  <c r="I261" i="11"/>
  <c r="H334" i="10"/>
  <c r="K334" s="1"/>
  <c r="N334" s="1"/>
  <c r="J323" i="8"/>
  <c r="H287" i="4"/>
  <c r="G287" s="1"/>
  <c r="I287" s="1"/>
  <c r="J287" s="1"/>
  <c r="G187" i="3"/>
  <c r="J197" i="5"/>
  <c r="I300" i="9" l="1"/>
  <c r="I311" i="7"/>
  <c r="I322" i="10"/>
  <c r="M322"/>
  <c r="P322" s="1"/>
  <c r="I207" i="2"/>
  <c r="J261" i="11"/>
  <c r="H336" i="9"/>
  <c r="H324" i="8"/>
  <c r="G324" s="1"/>
  <c r="H198" i="5"/>
  <c r="H288" i="4"/>
  <c r="G288" s="1"/>
  <c r="I288" s="1"/>
  <c r="J288" s="1"/>
  <c r="I187" i="3"/>
  <c r="X198" i="5" l="1"/>
  <c r="J300" i="9"/>
  <c r="J311" i="7"/>
  <c r="L322" i="10"/>
  <c r="O322" s="1"/>
  <c r="J322"/>
  <c r="G198" i="5"/>
  <c r="J207" i="2"/>
  <c r="H262" i="11"/>
  <c r="K262" s="1"/>
  <c r="I324" i="8"/>
  <c r="H289" i="4"/>
  <c r="G289" s="1"/>
  <c r="I289" s="1"/>
  <c r="J289" s="1"/>
  <c r="J187" i="3"/>
  <c r="I198" i="5" l="1"/>
  <c r="G301" i="9"/>
  <c r="G312" i="7"/>
  <c r="G323" i="10"/>
  <c r="H208" i="2"/>
  <c r="X208" s="1"/>
  <c r="N262" i="11"/>
  <c r="G262"/>
  <c r="J324" i="8"/>
  <c r="H335" i="7"/>
  <c r="H290" i="4"/>
  <c r="G290" s="1"/>
  <c r="I290" s="1"/>
  <c r="J290" s="1"/>
  <c r="H188" i="3"/>
  <c r="X188" s="1"/>
  <c r="J198" i="5"/>
  <c r="I301" i="9" l="1"/>
  <c r="I312" i="7"/>
  <c r="I323" i="10"/>
  <c r="G208" i="2"/>
  <c r="I208" s="1"/>
  <c r="I262" i="11"/>
  <c r="M262"/>
  <c r="P262" s="1"/>
  <c r="H335" i="10"/>
  <c r="H337" i="9"/>
  <c r="H325" i="8"/>
  <c r="G325" s="1"/>
  <c r="H199" i="5"/>
  <c r="H291" i="4"/>
  <c r="G291" s="1"/>
  <c r="I291" s="1"/>
  <c r="J291" s="1"/>
  <c r="G188" i="3"/>
  <c r="X199" i="5" l="1"/>
  <c r="J301" i="9"/>
  <c r="J312" i="7"/>
  <c r="J323" i="10"/>
  <c r="J208" i="2"/>
  <c r="L262" i="11"/>
  <c r="O262" s="1"/>
  <c r="J262"/>
  <c r="I325" i="8"/>
  <c r="G199" i="5"/>
  <c r="H292" i="4"/>
  <c r="G292" s="1"/>
  <c r="I292" s="1"/>
  <c r="J292" s="1"/>
  <c r="I188" i="3"/>
  <c r="I199" i="5" l="1"/>
  <c r="G302" i="9"/>
  <c r="G313" i="7"/>
  <c r="G324" i="10"/>
  <c r="H209" i="2"/>
  <c r="X209" s="1"/>
  <c r="H263" i="11"/>
  <c r="G263" s="1"/>
  <c r="I263" s="1"/>
  <c r="J263" s="1"/>
  <c r="J325" i="8"/>
  <c r="H336" i="7"/>
  <c r="H293" i="4"/>
  <c r="G293" s="1"/>
  <c r="I293" s="1"/>
  <c r="J293" s="1"/>
  <c r="J188" i="3"/>
  <c r="J199" i="5" l="1"/>
  <c r="I302" i="9"/>
  <c r="I313" i="7"/>
  <c r="I324" i="10"/>
  <c r="G209" i="2"/>
  <c r="H264" i="11"/>
  <c r="G264" s="1"/>
  <c r="I264" s="1"/>
  <c r="J264" s="1"/>
  <c r="H336" i="10"/>
  <c r="H338" i="9"/>
  <c r="H326" i="8"/>
  <c r="G326" s="1"/>
  <c r="H294" i="4"/>
  <c r="G294" s="1"/>
  <c r="I294" s="1"/>
  <c r="J294" s="1"/>
  <c r="H189" i="3"/>
  <c r="X189" s="1"/>
  <c r="H200" i="5" l="1"/>
  <c r="X200" s="1"/>
  <c r="J302" i="9"/>
  <c r="J313" i="7"/>
  <c r="J324" i="10"/>
  <c r="I209" i="2"/>
  <c r="H265" i="11"/>
  <c r="G265" s="1"/>
  <c r="I265" s="1"/>
  <c r="J265" s="1"/>
  <c r="I326" i="8"/>
  <c r="H295" i="4"/>
  <c r="G295" s="1"/>
  <c r="G189" i="3"/>
  <c r="G200" i="5" l="1"/>
  <c r="I200" s="1"/>
  <c r="G303" i="9"/>
  <c r="G314" i="7"/>
  <c r="G325" i="10"/>
  <c r="J209" i="2"/>
  <c r="H266" i="11"/>
  <c r="G266" s="1"/>
  <c r="J326" i="8"/>
  <c r="H337" i="7"/>
  <c r="I295" i="4"/>
  <c r="J295" s="1"/>
  <c r="I189" i="3"/>
  <c r="J200" i="5" l="1"/>
  <c r="I303" i="9"/>
  <c r="I314" i="7"/>
  <c r="I325" i="10"/>
  <c r="H210" i="2"/>
  <c r="X210" s="1"/>
  <c r="I266" i="11"/>
  <c r="J266" s="1"/>
  <c r="H337" i="10"/>
  <c r="H339" i="9"/>
  <c r="H327" i="8"/>
  <c r="G327" s="1"/>
  <c r="H201" i="5"/>
  <c r="H296" i="4"/>
  <c r="G296" s="1"/>
  <c r="J189" i="3"/>
  <c r="X201" i="5" l="1"/>
  <c r="J303" i="9"/>
  <c r="G304" s="1"/>
  <c r="I304" s="1"/>
  <c r="J304" s="1"/>
  <c r="G305" s="1"/>
  <c r="I305" s="1"/>
  <c r="J305" s="1"/>
  <c r="G306" s="1"/>
  <c r="I306" s="1"/>
  <c r="J306" s="1"/>
  <c r="G307" s="1"/>
  <c r="I307" s="1"/>
  <c r="J307" s="1"/>
  <c r="G308" s="1"/>
  <c r="I308" s="1"/>
  <c r="J308" s="1"/>
  <c r="G309" s="1"/>
  <c r="I309" s="1"/>
  <c r="J309" s="1"/>
  <c r="J314" i="7"/>
  <c r="J325" i="10"/>
  <c r="G210" i="2"/>
  <c r="H267" i="11"/>
  <c r="G267" s="1"/>
  <c r="I327" i="8"/>
  <c r="G201" i="5"/>
  <c r="I296" i="4"/>
  <c r="H190" i="3"/>
  <c r="X190" s="1"/>
  <c r="G310" i="9" l="1"/>
  <c r="G315" i="7"/>
  <c r="G326" i="10"/>
  <c r="I210" i="2"/>
  <c r="I267" i="11"/>
  <c r="J327" i="8"/>
  <c r="H338" i="7"/>
  <c r="I201" i="5"/>
  <c r="J296" i="4"/>
  <c r="K190" i="3"/>
  <c r="G190"/>
  <c r="J201" i="5" l="1"/>
  <c r="I310" i="9"/>
  <c r="M310"/>
  <c r="P310" s="1"/>
  <c r="I315" i="7"/>
  <c r="I326" i="10"/>
  <c r="K190" i="6"/>
  <c r="N190" s="1"/>
  <c r="J210" i="2"/>
  <c r="J267" i="11"/>
  <c r="H338" i="10"/>
  <c r="H340" i="9"/>
  <c r="H328" i="8"/>
  <c r="G328" s="1"/>
  <c r="I328" s="1"/>
  <c r="J328" s="1"/>
  <c r="H202" i="5"/>
  <c r="H297" i="4"/>
  <c r="G297" s="1"/>
  <c r="I190" i="3"/>
  <c r="M190" i="6"/>
  <c r="P190" s="1"/>
  <c r="M190" i="3"/>
  <c r="N190"/>
  <c r="X202" i="5" l="1"/>
  <c r="L310" i="9"/>
  <c r="O310" s="1"/>
  <c r="J310"/>
  <c r="J315" i="7"/>
  <c r="G316" s="1"/>
  <c r="I316" s="1"/>
  <c r="J316" s="1"/>
  <c r="G317" s="1"/>
  <c r="I317" s="1"/>
  <c r="J317" s="1"/>
  <c r="G318" s="1"/>
  <c r="I318" s="1"/>
  <c r="J318" s="1"/>
  <c r="G319" s="1"/>
  <c r="I319" s="1"/>
  <c r="J319" s="1"/>
  <c r="G320" s="1"/>
  <c r="I320" s="1"/>
  <c r="J320" s="1"/>
  <c r="G321" s="1"/>
  <c r="I321" s="1"/>
  <c r="J321" s="1"/>
  <c r="J326" i="10"/>
  <c r="G202" i="5"/>
  <c r="H211" i="2"/>
  <c r="X211" s="1"/>
  <c r="H268" i="11"/>
  <c r="G268" s="1"/>
  <c r="H341" i="9"/>
  <c r="H329" i="8"/>
  <c r="G329" s="1"/>
  <c r="I329" s="1"/>
  <c r="J329" s="1"/>
  <c r="K202" i="5"/>
  <c r="I297" i="4"/>
  <c r="P190" i="3"/>
  <c r="L190" i="6"/>
  <c r="L190" i="3"/>
  <c r="J190"/>
  <c r="I202" i="5" l="1"/>
  <c r="G311" i="9"/>
  <c r="G322" i="7"/>
  <c r="G327" i="10"/>
  <c r="M202" i="5"/>
  <c r="P202" s="1"/>
  <c r="G211" i="2"/>
  <c r="O190" i="6"/>
  <c r="I268" i="11"/>
  <c r="H342" i="9"/>
  <c r="H330" i="8"/>
  <c r="G330" s="1"/>
  <c r="I330" s="1"/>
  <c r="J330" s="1"/>
  <c r="H339" i="7"/>
  <c r="N202" i="5"/>
  <c r="J297" i="4"/>
  <c r="H191" i="3"/>
  <c r="X191" s="1"/>
  <c r="O190"/>
  <c r="L202" i="5"/>
  <c r="J202" l="1"/>
  <c r="I311" i="9"/>
  <c r="I322" i="7"/>
  <c r="M322"/>
  <c r="P322" s="1"/>
  <c r="I327" i="10"/>
  <c r="I211" i="2"/>
  <c r="J268" i="11"/>
  <c r="H339" i="10"/>
  <c r="H343" i="9"/>
  <c r="H331" i="8"/>
  <c r="G331" s="1"/>
  <c r="I331" s="1"/>
  <c r="J331" s="1"/>
  <c r="H203" i="5"/>
  <c r="H298" i="4"/>
  <c r="K298" s="1"/>
  <c r="G191" i="3"/>
  <c r="O202" i="5"/>
  <c r="X203" l="1"/>
  <c r="J311" i="9"/>
  <c r="L322" i="7"/>
  <c r="O322" s="1"/>
  <c r="J322"/>
  <c r="J327" i="10"/>
  <c r="G328" s="1"/>
  <c r="I328" s="1"/>
  <c r="J328" s="1"/>
  <c r="G329" s="1"/>
  <c r="I329" s="1"/>
  <c r="J329" s="1"/>
  <c r="G330" s="1"/>
  <c r="I330" s="1"/>
  <c r="J330" s="1"/>
  <c r="G331" s="1"/>
  <c r="I331" s="1"/>
  <c r="J331" s="1"/>
  <c r="G332" s="1"/>
  <c r="I332" s="1"/>
  <c r="J332" s="1"/>
  <c r="G333" s="1"/>
  <c r="I333" s="1"/>
  <c r="J333" s="1"/>
  <c r="G203" i="5"/>
  <c r="J211" i="2"/>
  <c r="H269" i="11"/>
  <c r="G269" s="1"/>
  <c r="H344" i="9"/>
  <c r="H332" i="8"/>
  <c r="G332" s="1"/>
  <c r="I332" s="1"/>
  <c r="J332" s="1"/>
  <c r="N298" i="4"/>
  <c r="G298"/>
  <c r="I191" i="3"/>
  <c r="I203" i="5" l="1"/>
  <c r="G312" i="9"/>
  <c r="G323" i="7"/>
  <c r="G334" i="10"/>
  <c r="H212" i="2"/>
  <c r="X212" s="1"/>
  <c r="I269" i="11"/>
  <c r="H345" i="9"/>
  <c r="H333" i="8"/>
  <c r="G333" s="1"/>
  <c r="I333" s="1"/>
  <c r="J333" s="1"/>
  <c r="H340" i="7"/>
  <c r="I298" i="4"/>
  <c r="M298"/>
  <c r="P298" s="1"/>
  <c r="J191" i="3"/>
  <c r="J203" i="5" l="1"/>
  <c r="H204" s="1"/>
  <c r="I312" i="9"/>
  <c r="I323" i="7"/>
  <c r="I334" i="10"/>
  <c r="M334"/>
  <c r="P334" s="1"/>
  <c r="G212" i="2"/>
  <c r="J269" i="11"/>
  <c r="H340" i="10"/>
  <c r="H346" i="9"/>
  <c r="K346" s="1"/>
  <c r="N346" s="1"/>
  <c r="H334" i="8"/>
  <c r="K334" s="1"/>
  <c r="N334" s="1"/>
  <c r="N418" s="1"/>
  <c r="N430" s="1"/>
  <c r="H341" i="7"/>
  <c r="L298" i="4"/>
  <c r="O298" s="1"/>
  <c r="J298"/>
  <c r="H192" i="3"/>
  <c r="X192" s="1"/>
  <c r="X204" i="5" l="1"/>
  <c r="G204"/>
  <c r="J312" i="9"/>
  <c r="J323" i="7"/>
  <c r="L334" i="10"/>
  <c r="O334" s="1"/>
  <c r="J334"/>
  <c r="I212" i="2"/>
  <c r="H270" i="11"/>
  <c r="G270" s="1"/>
  <c r="H341" i="10"/>
  <c r="G334" i="8"/>
  <c r="H342" i="7"/>
  <c r="H299" i="4"/>
  <c r="G299" s="1"/>
  <c r="I299" s="1"/>
  <c r="J299" s="1"/>
  <c r="G192" i="3"/>
  <c r="I204" i="5"/>
  <c r="G313" i="9" l="1"/>
  <c r="G324" i="7"/>
  <c r="G335" i="10"/>
  <c r="I335" s="1"/>
  <c r="J335" s="1"/>
  <c r="J212" i="2"/>
  <c r="I270" i="11"/>
  <c r="H342" i="10"/>
  <c r="I334" i="8"/>
  <c r="M334"/>
  <c r="P334" s="1"/>
  <c r="H343" i="7"/>
  <c r="H300" i="4"/>
  <c r="G300" s="1"/>
  <c r="I300" s="1"/>
  <c r="J300" s="1"/>
  <c r="I192" i="3"/>
  <c r="J204" i="5"/>
  <c r="H205" l="1"/>
  <c r="I313" i="9"/>
  <c r="I324" i="7"/>
  <c r="G336" i="10"/>
  <c r="I336" s="1"/>
  <c r="J336" s="1"/>
  <c r="H213" i="2"/>
  <c r="X213" s="1"/>
  <c r="J270" i="11"/>
  <c r="H343" i="10"/>
  <c r="L334" i="8"/>
  <c r="O334" s="1"/>
  <c r="J334"/>
  <c r="H344" i="7"/>
  <c r="H301" i="4"/>
  <c r="G301" s="1"/>
  <c r="I301" s="1"/>
  <c r="J301" s="1"/>
  <c r="J192" i="3"/>
  <c r="X205" i="5" l="1"/>
  <c r="G205"/>
  <c r="J313" i="9"/>
  <c r="J324" i="7"/>
  <c r="G337" i="10"/>
  <c r="I337" s="1"/>
  <c r="J337" s="1"/>
  <c r="G213" i="2"/>
  <c r="H271" i="11"/>
  <c r="G271" s="1"/>
  <c r="I271" s="1"/>
  <c r="H344" i="10"/>
  <c r="H347" i="9"/>
  <c r="H335" i="8"/>
  <c r="G335" s="1"/>
  <c r="H345" i="7"/>
  <c r="H302" i="4"/>
  <c r="G302" s="1"/>
  <c r="I302" s="1"/>
  <c r="J302" s="1"/>
  <c r="H193" i="3"/>
  <c r="X193" s="1"/>
  <c r="I205" i="5"/>
  <c r="G314" i="9" l="1"/>
  <c r="G325" i="7"/>
  <c r="G338" i="10"/>
  <c r="I338" s="1"/>
  <c r="J338" s="1"/>
  <c r="I213" i="2"/>
  <c r="J271" i="11"/>
  <c r="H345" i="10"/>
  <c r="I335" i="8"/>
  <c r="H346" i="7"/>
  <c r="K346" s="1"/>
  <c r="N346" s="1"/>
  <c r="H303" i="4"/>
  <c r="G303" s="1"/>
  <c r="I303" s="1"/>
  <c r="J303" s="1"/>
  <c r="H304" s="1"/>
  <c r="G193" i="3"/>
  <c r="J205" i="5"/>
  <c r="H206" l="1"/>
  <c r="I314" i="9"/>
  <c r="I325" i="7"/>
  <c r="G339" i="10"/>
  <c r="I339" s="1"/>
  <c r="J339" s="1"/>
  <c r="G340" s="1"/>
  <c r="I340" s="1"/>
  <c r="J340" s="1"/>
  <c r="G341" s="1"/>
  <c r="I341" s="1"/>
  <c r="J341" s="1"/>
  <c r="G342" s="1"/>
  <c r="I342" s="1"/>
  <c r="J342" s="1"/>
  <c r="G343" s="1"/>
  <c r="I343" s="1"/>
  <c r="J343" s="1"/>
  <c r="G344" s="1"/>
  <c r="I344" s="1"/>
  <c r="J344" s="1"/>
  <c r="G345" s="1"/>
  <c r="I345" s="1"/>
  <c r="J345" s="1"/>
  <c r="J213" i="2"/>
  <c r="H272" i="11"/>
  <c r="G272" s="1"/>
  <c r="I272" s="1"/>
  <c r="J272" s="1"/>
  <c r="H346" i="10"/>
  <c r="K346" s="1"/>
  <c r="N346" s="1"/>
  <c r="J335" i="8"/>
  <c r="G304" i="4"/>
  <c r="I304" s="1"/>
  <c r="J304" s="1"/>
  <c r="H305" s="1"/>
  <c r="I193" i="3"/>
  <c r="X206" i="5" l="1"/>
  <c r="G206"/>
  <c r="J314" i="9"/>
  <c r="J325" i="7"/>
  <c r="H214" i="2"/>
  <c r="X214" s="1"/>
  <c r="H273" i="11"/>
  <c r="G273" s="1"/>
  <c r="I273" s="1"/>
  <c r="J273" s="1"/>
  <c r="G346" i="10"/>
  <c r="H348" i="9"/>
  <c r="H336" i="8"/>
  <c r="G336" s="1"/>
  <c r="G305" i="4"/>
  <c r="I305" s="1"/>
  <c r="J305" s="1"/>
  <c r="J193" i="3"/>
  <c r="I206" i="5"/>
  <c r="G315" i="9" l="1"/>
  <c r="G326" i="7"/>
  <c r="G214" i="2"/>
  <c r="M214" s="1"/>
  <c r="P214" s="1"/>
  <c r="K214"/>
  <c r="N214" s="1"/>
  <c r="H274" i="11"/>
  <c r="K274" s="1"/>
  <c r="I346" i="10"/>
  <c r="M346"/>
  <c r="P346" s="1"/>
  <c r="I336" i="8"/>
  <c r="H306" i="4"/>
  <c r="G306" s="1"/>
  <c r="I306" s="1"/>
  <c r="J306" s="1"/>
  <c r="H194" i="3"/>
  <c r="X194" s="1"/>
  <c r="J206" i="5"/>
  <c r="H207" l="1"/>
  <c r="I315" i="9"/>
  <c r="I214" i="2"/>
  <c r="L214" s="1"/>
  <c r="O214" s="1"/>
  <c r="I326" i="7"/>
  <c r="N274" i="11"/>
  <c r="G274"/>
  <c r="L346" i="10"/>
  <c r="O346" s="1"/>
  <c r="J346"/>
  <c r="J336" i="8"/>
  <c r="H347" i="7"/>
  <c r="H307" i="4"/>
  <c r="G307" s="1"/>
  <c r="I307" s="1"/>
  <c r="J307" s="1"/>
  <c r="G194" i="3"/>
  <c r="X207" i="5" l="1"/>
  <c r="G207"/>
  <c r="J214" i="2"/>
  <c r="J315" i="9"/>
  <c r="G316" s="1"/>
  <c r="I316" s="1"/>
  <c r="J316" s="1"/>
  <c r="G317" s="1"/>
  <c r="I317" s="1"/>
  <c r="J317" s="1"/>
  <c r="G318" s="1"/>
  <c r="I318" s="1"/>
  <c r="J318" s="1"/>
  <c r="G319" s="1"/>
  <c r="I319" s="1"/>
  <c r="J319" s="1"/>
  <c r="G320" s="1"/>
  <c r="I320" s="1"/>
  <c r="J320" s="1"/>
  <c r="G321" s="1"/>
  <c r="I321" s="1"/>
  <c r="J321" s="1"/>
  <c r="J326" i="7"/>
  <c r="H215" i="2"/>
  <c r="X215" s="1"/>
  <c r="I274" i="11"/>
  <c r="M274"/>
  <c r="P274" s="1"/>
  <c r="H347" i="10"/>
  <c r="G347" s="1"/>
  <c r="H349" i="9"/>
  <c r="H337" i="8"/>
  <c r="G337" s="1"/>
  <c r="H308" i="4"/>
  <c r="G308" s="1"/>
  <c r="I308" s="1"/>
  <c r="J308" s="1"/>
  <c r="I194" i="3"/>
  <c r="I207" i="5"/>
  <c r="G322" i="9" l="1"/>
  <c r="G327" i="7"/>
  <c r="G215" i="2"/>
  <c r="L274" i="11"/>
  <c r="O274" s="1"/>
  <c r="J274"/>
  <c r="I347" i="10"/>
  <c r="I337" i="8"/>
  <c r="H309" i="4"/>
  <c r="G309" s="1"/>
  <c r="J194" i="3"/>
  <c r="J207" i="5"/>
  <c r="I322" i="9" l="1"/>
  <c r="M322"/>
  <c r="P322" s="1"/>
  <c r="I327" i="7"/>
  <c r="I215" i="2"/>
  <c r="H275" i="11"/>
  <c r="G275" s="1"/>
  <c r="J347" i="10"/>
  <c r="J337" i="8"/>
  <c r="H348" i="7"/>
  <c r="H208" i="5"/>
  <c r="I309" i="4"/>
  <c r="J309" s="1"/>
  <c r="H195" i="3"/>
  <c r="X195" s="1"/>
  <c r="X208" i="5" l="1"/>
  <c r="L322" i="9"/>
  <c r="O322" s="1"/>
  <c r="J322"/>
  <c r="J327" i="7"/>
  <c r="G328" s="1"/>
  <c r="I328" s="1"/>
  <c r="J328" s="1"/>
  <c r="G329" s="1"/>
  <c r="I329" s="1"/>
  <c r="J329" s="1"/>
  <c r="G330" s="1"/>
  <c r="I330" s="1"/>
  <c r="J330" s="1"/>
  <c r="G331" s="1"/>
  <c r="I331" s="1"/>
  <c r="J331" s="1"/>
  <c r="G332" s="1"/>
  <c r="I332" s="1"/>
  <c r="J332" s="1"/>
  <c r="G333" s="1"/>
  <c r="I333" s="1"/>
  <c r="J333" s="1"/>
  <c r="G208" i="5"/>
  <c r="J215" i="2"/>
  <c r="I275" i="11"/>
  <c r="J275" s="1"/>
  <c r="H348" i="10"/>
  <c r="G348" s="1"/>
  <c r="H350" i="9"/>
  <c r="H338" i="8"/>
  <c r="G338" s="1"/>
  <c r="H310" i="4"/>
  <c r="K310" s="1"/>
  <c r="G195" i="3"/>
  <c r="I208" i="5" l="1"/>
  <c r="G323" i="9"/>
  <c r="G334" i="7"/>
  <c r="H216" i="2"/>
  <c r="X216" s="1"/>
  <c r="H276" i="11"/>
  <c r="G276" s="1"/>
  <c r="I348" i="10"/>
  <c r="I338" i="8"/>
  <c r="N310" i="4"/>
  <c r="G310"/>
  <c r="I195" i="3"/>
  <c r="J208" i="5" l="1"/>
  <c r="I323" i="9"/>
  <c r="I334" i="7"/>
  <c r="M334"/>
  <c r="P334" s="1"/>
  <c r="G216" i="2"/>
  <c r="I276" i="11"/>
  <c r="J348" i="10"/>
  <c r="J338" i="8"/>
  <c r="H349" i="7"/>
  <c r="I310" i="4"/>
  <c r="M310"/>
  <c r="P310" s="1"/>
  <c r="J195" i="3"/>
  <c r="H209" i="5" l="1"/>
  <c r="J323" i="9"/>
  <c r="L334" i="7"/>
  <c r="O334" s="1"/>
  <c r="J334"/>
  <c r="I216" i="2"/>
  <c r="J276" i="11"/>
  <c r="H349" i="10"/>
  <c r="G349" s="1"/>
  <c r="H351" i="9"/>
  <c r="H339" i="8"/>
  <c r="G339" s="1"/>
  <c r="L310" i="4"/>
  <c r="O310" s="1"/>
  <c r="J310"/>
  <c r="H196" i="3"/>
  <c r="X196" s="1"/>
  <c r="X209" i="5" l="1"/>
  <c r="G209"/>
  <c r="G324" i="9"/>
  <c r="G335" i="7"/>
  <c r="J216" i="2"/>
  <c r="H277" i="11"/>
  <c r="G277" s="1"/>
  <c r="I349" i="10"/>
  <c r="I339" i="8"/>
  <c r="H311" i="4"/>
  <c r="G311" s="1"/>
  <c r="I311" s="1"/>
  <c r="J311" s="1"/>
  <c r="G196" i="3"/>
  <c r="I209" i="5" l="1"/>
  <c r="I324" i="9"/>
  <c r="I335" i="7"/>
  <c r="H217" i="2"/>
  <c r="X217" s="1"/>
  <c r="I277" i="11"/>
  <c r="J349" i="10"/>
  <c r="J339" i="8"/>
  <c r="H350" i="7"/>
  <c r="H312" i="4"/>
  <c r="G312" s="1"/>
  <c r="I312" s="1"/>
  <c r="J312" s="1"/>
  <c r="H313" s="1"/>
  <c r="I196" i="3"/>
  <c r="J209" i="5" l="1"/>
  <c r="J324" i="9"/>
  <c r="J335" i="7"/>
  <c r="G217" i="2"/>
  <c r="J277" i="11"/>
  <c r="H350" i="10"/>
  <c r="G350" s="1"/>
  <c r="H352" i="9"/>
  <c r="H340" i="8"/>
  <c r="G340" s="1"/>
  <c r="I340" s="1"/>
  <c r="J340" s="1"/>
  <c r="G313" i="4"/>
  <c r="J196" i="3"/>
  <c r="H210" i="5" l="1"/>
  <c r="G325" i="9"/>
  <c r="G336" i="7"/>
  <c r="I217" i="2"/>
  <c r="H278" i="11"/>
  <c r="G278" s="1"/>
  <c r="I350" i="10"/>
  <c r="H353" i="9"/>
  <c r="H341" i="8"/>
  <c r="G341" s="1"/>
  <c r="I341" s="1"/>
  <c r="J341" s="1"/>
  <c r="I313" i="4"/>
  <c r="H197" i="3"/>
  <c r="X197" s="1"/>
  <c r="X210" i="5" l="1"/>
  <c r="G210"/>
  <c r="I325" i="9"/>
  <c r="I336" i="7"/>
  <c r="J217" i="2"/>
  <c r="I278" i="11"/>
  <c r="J350" i="10"/>
  <c r="H354" i="9"/>
  <c r="H342" i="8"/>
  <c r="G342" s="1"/>
  <c r="I342" s="1"/>
  <c r="J342" s="1"/>
  <c r="H351" i="7"/>
  <c r="J313" i="4"/>
  <c r="H314" s="1"/>
  <c r="G197" i="3"/>
  <c r="I210" i="5" l="1"/>
  <c r="J325" i="9"/>
  <c r="J336" i="7"/>
  <c r="H218" i="2"/>
  <c r="X218" s="1"/>
  <c r="J278" i="11"/>
  <c r="H351" i="10"/>
  <c r="G351" s="1"/>
  <c r="H355" i="9"/>
  <c r="H343" i="8"/>
  <c r="G343" s="1"/>
  <c r="I343" s="1"/>
  <c r="J343" s="1"/>
  <c r="G314" i="4"/>
  <c r="I197" i="3"/>
  <c r="J210" i="5" l="1"/>
  <c r="G326" i="9"/>
  <c r="G337" i="7"/>
  <c r="G218" i="2"/>
  <c r="H279" i="11"/>
  <c r="G279" s="1"/>
  <c r="I351" i="10"/>
  <c r="H356" i="9"/>
  <c r="H344" i="8"/>
  <c r="G344" s="1"/>
  <c r="I344" s="1"/>
  <c r="J344" s="1"/>
  <c r="I314" i="4"/>
  <c r="J197" i="3"/>
  <c r="H198" s="1"/>
  <c r="X198" s="1"/>
  <c r="H211" i="5" l="1"/>
  <c r="I326" i="9"/>
  <c r="I337" i="7"/>
  <c r="I218" i="2"/>
  <c r="I279" i="11"/>
  <c r="J351" i="10"/>
  <c r="H357" i="9"/>
  <c r="H345" i="8"/>
  <c r="G345" s="1"/>
  <c r="I345" s="1"/>
  <c r="J345" s="1"/>
  <c r="H352" i="7"/>
  <c r="J314" i="4"/>
  <c r="H315" s="1"/>
  <c r="G198" i="3"/>
  <c r="X211" i="5" l="1"/>
  <c r="G211"/>
  <c r="J326" i="9"/>
  <c r="J337" i="7"/>
  <c r="J218" i="2"/>
  <c r="J279" i="11"/>
  <c r="H352" i="10"/>
  <c r="G352" s="1"/>
  <c r="I352" s="1"/>
  <c r="J352" s="1"/>
  <c r="H358" i="9"/>
  <c r="K358" s="1"/>
  <c r="N358" s="1"/>
  <c r="H346" i="8"/>
  <c r="K346" s="1"/>
  <c r="N346" s="1"/>
  <c r="H353" i="7"/>
  <c r="G315" i="4"/>
  <c r="I198" i="3"/>
  <c r="I211" i="5" l="1"/>
  <c r="G327" i="9"/>
  <c r="G338" i="7"/>
  <c r="H219" i="2"/>
  <c r="X219" s="1"/>
  <c r="H280" i="11"/>
  <c r="G280" s="1"/>
  <c r="I280" s="1"/>
  <c r="H353" i="10"/>
  <c r="G353" s="1"/>
  <c r="I353" s="1"/>
  <c r="J353" s="1"/>
  <c r="G346" i="8"/>
  <c r="H354" i="7"/>
  <c r="I315" i="4"/>
  <c r="J198" i="3"/>
  <c r="H199" s="1"/>
  <c r="X199" s="1"/>
  <c r="J211" i="5" l="1"/>
  <c r="I327" i="9"/>
  <c r="I338" i="7"/>
  <c r="G219" i="2"/>
  <c r="J280" i="11"/>
  <c r="H354" i="10"/>
  <c r="G354" s="1"/>
  <c r="I354" s="1"/>
  <c r="J354" s="1"/>
  <c r="I346" i="8"/>
  <c r="M346"/>
  <c r="P346" s="1"/>
  <c r="H355" i="7"/>
  <c r="J315" i="4"/>
  <c r="H316" s="1"/>
  <c r="G199" i="3"/>
  <c r="H212" i="5" l="1"/>
  <c r="G212" s="1"/>
  <c r="J327" i="9"/>
  <c r="G328" s="1"/>
  <c r="I328" s="1"/>
  <c r="J328" s="1"/>
  <c r="G329" s="1"/>
  <c r="I329" s="1"/>
  <c r="J329" s="1"/>
  <c r="G330" s="1"/>
  <c r="I330" s="1"/>
  <c r="J330" s="1"/>
  <c r="G331" s="1"/>
  <c r="I331" s="1"/>
  <c r="J331" s="1"/>
  <c r="G332" s="1"/>
  <c r="I332" s="1"/>
  <c r="J332" s="1"/>
  <c r="G333" s="1"/>
  <c r="I333" s="1"/>
  <c r="J333" s="1"/>
  <c r="J338" i="7"/>
  <c r="I219" i="2"/>
  <c r="H281" i="11"/>
  <c r="G281" s="1"/>
  <c r="I281" s="1"/>
  <c r="J281" s="1"/>
  <c r="H355" i="10"/>
  <c r="G355" s="1"/>
  <c r="I355" s="1"/>
  <c r="J355" s="1"/>
  <c r="L346" i="8"/>
  <c r="O346" s="1"/>
  <c r="J346"/>
  <c r="H356" i="7"/>
  <c r="G316" i="4"/>
  <c r="I316" s="1"/>
  <c r="J316" s="1"/>
  <c r="H317" s="1"/>
  <c r="I199" i="3"/>
  <c r="I212" i="5" l="1"/>
  <c r="X212"/>
  <c r="G334" i="9"/>
  <c r="G339" i="7"/>
  <c r="J219" i="2"/>
  <c r="H282" i="11"/>
  <c r="G282" s="1"/>
  <c r="I282" s="1"/>
  <c r="J282" s="1"/>
  <c r="H356" i="10"/>
  <c r="G356" s="1"/>
  <c r="I356" s="1"/>
  <c r="J356" s="1"/>
  <c r="H359" i="9"/>
  <c r="H347" i="8"/>
  <c r="G347" s="1"/>
  <c r="H357" i="7"/>
  <c r="G317" i="4"/>
  <c r="I317" s="1"/>
  <c r="J317" s="1"/>
  <c r="J199" i="3"/>
  <c r="H200" s="1"/>
  <c r="X200" s="1"/>
  <c r="J212" i="5" l="1"/>
  <c r="I334" i="9"/>
  <c r="M334"/>
  <c r="P334" s="1"/>
  <c r="I339" i="7"/>
  <c r="H220" i="2"/>
  <c r="X220" s="1"/>
  <c r="H283" i="11"/>
  <c r="G283" s="1"/>
  <c r="I283" s="1"/>
  <c r="J283" s="1"/>
  <c r="H357" i="10"/>
  <c r="G357" s="1"/>
  <c r="I357" s="1"/>
  <c r="J357" s="1"/>
  <c r="I347" i="8"/>
  <c r="H358" i="7"/>
  <c r="K358" s="1"/>
  <c r="N358" s="1"/>
  <c r="H318" i="4"/>
  <c r="G318" s="1"/>
  <c r="I318" s="1"/>
  <c r="J318" s="1"/>
  <c r="G200" i="3"/>
  <c r="H213" i="5" l="1"/>
  <c r="G213" s="1"/>
  <c r="L334" i="9"/>
  <c r="O334" s="1"/>
  <c r="J334"/>
  <c r="J339" i="7"/>
  <c r="G340" s="1"/>
  <c r="I340" s="1"/>
  <c r="J340" s="1"/>
  <c r="G341" s="1"/>
  <c r="I341" s="1"/>
  <c r="J341" s="1"/>
  <c r="G342" s="1"/>
  <c r="I342" s="1"/>
  <c r="J342" s="1"/>
  <c r="G343" s="1"/>
  <c r="I343" s="1"/>
  <c r="J343" s="1"/>
  <c r="G344" s="1"/>
  <c r="I344" s="1"/>
  <c r="J344" s="1"/>
  <c r="G345" s="1"/>
  <c r="I345" s="1"/>
  <c r="J345" s="1"/>
  <c r="G220" i="2"/>
  <c r="H284" i="11"/>
  <c r="G284" s="1"/>
  <c r="I284" s="1"/>
  <c r="J284" s="1"/>
  <c r="H358" i="10"/>
  <c r="K358" s="1"/>
  <c r="N358" s="1"/>
  <c r="J347" i="8"/>
  <c r="H319" i="4"/>
  <c r="G319" s="1"/>
  <c r="I319" s="1"/>
  <c r="J319" s="1"/>
  <c r="H320" s="1"/>
  <c r="G320" s="1"/>
  <c r="I320" s="1"/>
  <c r="J320" s="1"/>
  <c r="I200" i="3"/>
  <c r="I213" i="5" l="1"/>
  <c r="X213"/>
  <c r="G335" i="9"/>
  <c r="G346" i="7"/>
  <c r="I220" i="2"/>
  <c r="H285" i="11"/>
  <c r="G285" s="1"/>
  <c r="I285" s="1"/>
  <c r="J285" s="1"/>
  <c r="G358" i="10"/>
  <c r="H360" i="9"/>
  <c r="H348" i="8"/>
  <c r="G348" s="1"/>
  <c r="H321" i="4"/>
  <c r="G321" s="1"/>
  <c r="I321" s="1"/>
  <c r="J321" s="1"/>
  <c r="J200" i="3"/>
  <c r="H201" s="1"/>
  <c r="X201" s="1"/>
  <c r="J213" i="5" l="1"/>
  <c r="I335" i="9"/>
  <c r="I346" i="7"/>
  <c r="M346"/>
  <c r="P346" s="1"/>
  <c r="J220" i="2"/>
  <c r="H286" i="11"/>
  <c r="K286" s="1"/>
  <c r="I358" i="10"/>
  <c r="M358"/>
  <c r="P358" s="1"/>
  <c r="I348" i="8"/>
  <c r="H322" i="4"/>
  <c r="K322" s="1"/>
  <c r="N322" s="1"/>
  <c r="G201" i="3"/>
  <c r="H214" i="5" l="1"/>
  <c r="G214" s="1"/>
  <c r="J335" i="9"/>
  <c r="L346" i="7"/>
  <c r="O346" s="1"/>
  <c r="J346"/>
  <c r="H221" i="2"/>
  <c r="X221" s="1"/>
  <c r="N286" i="11"/>
  <c r="G286"/>
  <c r="L358" i="10"/>
  <c r="O358" s="1"/>
  <c r="J358"/>
  <c r="J348" i="8"/>
  <c r="H359" i="7"/>
  <c r="G322" i="4"/>
  <c r="I201" i="3"/>
  <c r="I214" i="5" l="1"/>
  <c r="M214"/>
  <c r="P214" s="1"/>
  <c r="X214"/>
  <c r="K214"/>
  <c r="N214" s="1"/>
  <c r="G336" i="9"/>
  <c r="G347" i="7"/>
  <c r="G221" i="2"/>
  <c r="I286" i="11"/>
  <c r="M286"/>
  <c r="P286" s="1"/>
  <c r="H359" i="10"/>
  <c r="G359" s="1"/>
  <c r="H361" i="9"/>
  <c r="H349" i="8"/>
  <c r="G349" s="1"/>
  <c r="M322" i="4"/>
  <c r="P322" s="1"/>
  <c r="I322"/>
  <c r="J201" i="3"/>
  <c r="H202" s="1"/>
  <c r="X202" s="1"/>
  <c r="L214" i="5" l="1"/>
  <c r="O214" s="1"/>
  <c r="J214"/>
  <c r="I336" i="9"/>
  <c r="I347" i="7"/>
  <c r="I221" i="2"/>
  <c r="L286" i="11"/>
  <c r="O286" s="1"/>
  <c r="J286"/>
  <c r="I359" i="10"/>
  <c r="I349" i="8"/>
  <c r="L322" i="4"/>
  <c r="O322" s="1"/>
  <c r="J322"/>
  <c r="K202" i="3"/>
  <c r="N202" s="1"/>
  <c r="G202"/>
  <c r="H215" i="5" l="1"/>
  <c r="G215" s="1"/>
  <c r="J336" i="9"/>
  <c r="J347" i="7"/>
  <c r="J221" i="2"/>
  <c r="H287" i="11"/>
  <c r="G287" s="1"/>
  <c r="J359" i="10"/>
  <c r="J349" i="8"/>
  <c r="H360" i="7"/>
  <c r="H323" i="4"/>
  <c r="G323" s="1"/>
  <c r="I323" s="1"/>
  <c r="J323" s="1"/>
  <c r="H324" s="1"/>
  <c r="K202" i="6"/>
  <c r="I202" i="3"/>
  <c r="M202"/>
  <c r="I215" i="5" l="1"/>
  <c r="X215"/>
  <c r="G337" i="9"/>
  <c r="G348" i="7"/>
  <c r="H222" i="2"/>
  <c r="X222" s="1"/>
  <c r="I287" i="11"/>
  <c r="H360" i="10"/>
  <c r="G360" s="1"/>
  <c r="H362" i="9"/>
  <c r="H350" i="8"/>
  <c r="G350" s="1"/>
  <c r="G324" i="4"/>
  <c r="N202" i="6"/>
  <c r="P202" i="3"/>
  <c r="L202"/>
  <c r="J202"/>
  <c r="H203" s="1"/>
  <c r="X203" s="1"/>
  <c r="M202" i="6"/>
  <c r="J215" i="5" l="1"/>
  <c r="I337" i="9"/>
  <c r="I348" i="7"/>
  <c r="G222" i="2"/>
  <c r="J287" i="11"/>
  <c r="I360" i="10"/>
  <c r="I350" i="8"/>
  <c r="I324" i="4"/>
  <c r="G203" i="3"/>
  <c r="L202" i="6"/>
  <c r="P202"/>
  <c r="O202" i="3"/>
  <c r="H216" i="5" l="1"/>
  <c r="J337" i="9"/>
  <c r="J348" i="7"/>
  <c r="I222" i="2"/>
  <c r="H288" i="11"/>
  <c r="G288" s="1"/>
  <c r="J360" i="10"/>
  <c r="J350" i="8"/>
  <c r="H361" i="7"/>
  <c r="J324" i="4"/>
  <c r="H325" s="1"/>
  <c r="I203" i="3"/>
  <c r="O202" i="6"/>
  <c r="X216" i="5" l="1"/>
  <c r="G216"/>
  <c r="G338" i="9"/>
  <c r="G349" i="7"/>
  <c r="J222" i="2"/>
  <c r="I288" i="11"/>
  <c r="H361" i="10"/>
  <c r="G361" s="1"/>
  <c r="H363" i="9"/>
  <c r="H351" i="8"/>
  <c r="G351" s="1"/>
  <c r="G325" i="4"/>
  <c r="J203" i="3"/>
  <c r="I216" i="5" l="1"/>
  <c r="I338" i="9"/>
  <c r="I349" i="7"/>
  <c r="H204" i="3"/>
  <c r="X204" s="1"/>
  <c r="H223" i="2"/>
  <c r="X223" s="1"/>
  <c r="J288" i="11"/>
  <c r="I361" i="10"/>
  <c r="I351" i="8"/>
  <c r="I325" i="4"/>
  <c r="J216" i="5" l="1"/>
  <c r="J338" i="9"/>
  <c r="J349" i="7"/>
  <c r="G204" i="3"/>
  <c r="G223" i="2"/>
  <c r="H289" i="11"/>
  <c r="G289" s="1"/>
  <c r="J361" i="10"/>
  <c r="J351" i="8"/>
  <c r="H362" i="7"/>
  <c r="J325" i="4"/>
  <c r="H326" s="1"/>
  <c r="H217" i="5" l="1"/>
  <c r="G339" i="9"/>
  <c r="G350" i="7"/>
  <c r="I204" i="3"/>
  <c r="I223" i="2"/>
  <c r="I289" i="11"/>
  <c r="H362" i="10"/>
  <c r="G362" s="1"/>
  <c r="H364" i="9"/>
  <c r="H352" i="8"/>
  <c r="G352" s="1"/>
  <c r="I352" s="1"/>
  <c r="J352" s="1"/>
  <c r="G326" i="4"/>
  <c r="X217" i="5" l="1"/>
  <c r="G217"/>
  <c r="I339" i="9"/>
  <c r="I350" i="7"/>
  <c r="J204" i="3"/>
  <c r="H205" s="1"/>
  <c r="X205" s="1"/>
  <c r="J223" i="2"/>
  <c r="J289" i="11"/>
  <c r="I362" i="10"/>
  <c r="H365" i="9"/>
  <c r="H353" i="8"/>
  <c r="G353" s="1"/>
  <c r="I353" s="1"/>
  <c r="J353" s="1"/>
  <c r="I326" i="4"/>
  <c r="I217" i="5" l="1"/>
  <c r="J339" i="9"/>
  <c r="G340" s="1"/>
  <c r="I340" s="1"/>
  <c r="J340" s="1"/>
  <c r="G341" s="1"/>
  <c r="I341" s="1"/>
  <c r="J341" s="1"/>
  <c r="G342" s="1"/>
  <c r="I342" s="1"/>
  <c r="J342" s="1"/>
  <c r="G343" s="1"/>
  <c r="I343" s="1"/>
  <c r="J343" s="1"/>
  <c r="G344" s="1"/>
  <c r="I344" s="1"/>
  <c r="J344" s="1"/>
  <c r="G345" s="1"/>
  <c r="I345" s="1"/>
  <c r="J345" s="1"/>
  <c r="J350" i="7"/>
  <c r="G205" i="3"/>
  <c r="H224" i="2"/>
  <c r="X224" s="1"/>
  <c r="H290" i="11"/>
  <c r="G290" s="1"/>
  <c r="J362" i="10"/>
  <c r="H366" i="9"/>
  <c r="H354" i="8"/>
  <c r="G354" s="1"/>
  <c r="I354" s="1"/>
  <c r="J354" s="1"/>
  <c r="H363" i="7"/>
  <c r="J326" i="4"/>
  <c r="H327" s="1"/>
  <c r="J217" i="5" l="1"/>
  <c r="G346" i="9"/>
  <c r="G351" i="7"/>
  <c r="I205" i="3"/>
  <c r="G224" i="2"/>
  <c r="I290" i="11"/>
  <c r="H363" i="10"/>
  <c r="G363" s="1"/>
  <c r="H367" i="9"/>
  <c r="H355" i="8"/>
  <c r="G355" s="1"/>
  <c r="I355" s="1"/>
  <c r="J355" s="1"/>
  <c r="G327" i="4"/>
  <c r="H218" i="5" l="1"/>
  <c r="I346" i="9"/>
  <c r="M346"/>
  <c r="P346" s="1"/>
  <c r="I351" i="7"/>
  <c r="J205" i="3"/>
  <c r="H206" s="1"/>
  <c r="X206" s="1"/>
  <c r="I224" i="2"/>
  <c r="J290" i="11"/>
  <c r="I363" i="10"/>
  <c r="H368" i="9"/>
  <c r="H356" i="8"/>
  <c r="G356" s="1"/>
  <c r="I356" s="1"/>
  <c r="J356" s="1"/>
  <c r="I327" i="4"/>
  <c r="X218" i="5" l="1"/>
  <c r="G218"/>
  <c r="L346" i="9"/>
  <c r="O346" s="1"/>
  <c r="J346"/>
  <c r="J351" i="7"/>
  <c r="G352" s="1"/>
  <c r="I352" s="1"/>
  <c r="J352" s="1"/>
  <c r="G353" s="1"/>
  <c r="I353" s="1"/>
  <c r="J353" s="1"/>
  <c r="G354" s="1"/>
  <c r="I354" s="1"/>
  <c r="J354" s="1"/>
  <c r="G355" s="1"/>
  <c r="I355" s="1"/>
  <c r="J355" s="1"/>
  <c r="G356" s="1"/>
  <c r="I356" s="1"/>
  <c r="J356" s="1"/>
  <c r="G357" s="1"/>
  <c r="I357" s="1"/>
  <c r="J357" s="1"/>
  <c r="G206" i="3"/>
  <c r="J224" i="2"/>
  <c r="H291" i="11"/>
  <c r="G291" s="1"/>
  <c r="J363" i="10"/>
  <c r="H369" i="9"/>
  <c r="H357" i="8"/>
  <c r="G357" s="1"/>
  <c r="I357" s="1"/>
  <c r="J357" s="1"/>
  <c r="H364" i="7"/>
  <c r="J327" i="4"/>
  <c r="I218" i="5" l="1"/>
  <c r="G347" i="9"/>
  <c r="G358" i="7"/>
  <c r="I206" i="3"/>
  <c r="H225" i="2"/>
  <c r="X225" s="1"/>
  <c r="I291" i="11"/>
  <c r="H364" i="10"/>
  <c r="G364" s="1"/>
  <c r="I364" s="1"/>
  <c r="J364" s="1"/>
  <c r="H370" i="9"/>
  <c r="H358" i="8"/>
  <c r="K358" s="1"/>
  <c r="N358" s="1"/>
  <c r="H365" i="7"/>
  <c r="H328" i="4"/>
  <c r="G328" s="1"/>
  <c r="I328" s="1"/>
  <c r="J328" s="1"/>
  <c r="J206" i="3"/>
  <c r="J218" i="5" l="1"/>
  <c r="I347" i="9"/>
  <c r="I358" i="7"/>
  <c r="M358"/>
  <c r="P358" s="1"/>
  <c r="K370" i="9"/>
  <c r="N370" s="1"/>
  <c r="H207" i="3"/>
  <c r="X207" s="1"/>
  <c r="G225" i="2"/>
  <c r="J291" i="11"/>
  <c r="H365" i="10"/>
  <c r="G365" s="1"/>
  <c r="I365" s="1"/>
  <c r="J365" s="1"/>
  <c r="G358" i="8"/>
  <c r="H366" i="7"/>
  <c r="H329" i="4"/>
  <c r="G329" s="1"/>
  <c r="I329" s="1"/>
  <c r="J329" s="1"/>
  <c r="H219" i="5" l="1"/>
  <c r="G219" s="1"/>
  <c r="J347" i="9"/>
  <c r="L358" i="7"/>
  <c r="O358" s="1"/>
  <c r="J358"/>
  <c r="G207" i="3"/>
  <c r="I225" i="2"/>
  <c r="H292" i="11"/>
  <c r="G292" s="1"/>
  <c r="I292" s="1"/>
  <c r="J292" s="1"/>
  <c r="H366" i="10"/>
  <c r="I358" i="8"/>
  <c r="M358"/>
  <c r="P358" s="1"/>
  <c r="H367" i="7"/>
  <c r="H330" i="4"/>
  <c r="G330" s="1"/>
  <c r="I330" s="1"/>
  <c r="J330" s="1"/>
  <c r="I219" i="5" l="1"/>
  <c r="X219"/>
  <c r="G348" i="9"/>
  <c r="G359" i="7"/>
  <c r="I359" s="1"/>
  <c r="J359" s="1"/>
  <c r="G366" i="10"/>
  <c r="I366" s="1"/>
  <c r="J366" s="1"/>
  <c r="I207" i="3"/>
  <c r="J225" i="2"/>
  <c r="H293" i="11"/>
  <c r="G293" s="1"/>
  <c r="I293" s="1"/>
  <c r="J293" s="1"/>
  <c r="H367" i="10"/>
  <c r="L358" i="8"/>
  <c r="O358" s="1"/>
  <c r="J358"/>
  <c r="H368" i="7"/>
  <c r="H331" i="4"/>
  <c r="G331" s="1"/>
  <c r="I331" s="1"/>
  <c r="J331" s="1"/>
  <c r="J219" i="5" l="1"/>
  <c r="I348" i="9"/>
  <c r="G360" i="7"/>
  <c r="I360" s="1"/>
  <c r="J360" s="1"/>
  <c r="G367" i="10"/>
  <c r="I367" s="1"/>
  <c r="J367" s="1"/>
  <c r="J207" i="3"/>
  <c r="H226" i="2"/>
  <c r="X226" s="1"/>
  <c r="H294" i="11"/>
  <c r="G294" s="1"/>
  <c r="I294" s="1"/>
  <c r="J294" s="1"/>
  <c r="H368" i="10"/>
  <c r="H371" i="9"/>
  <c r="H359" i="8"/>
  <c r="G359" s="1"/>
  <c r="H369" i="7"/>
  <c r="H332" i="4"/>
  <c r="G332" s="1"/>
  <c r="H220" i="5" l="1"/>
  <c r="G220" s="1"/>
  <c r="J348" i="9"/>
  <c r="G361" i="7"/>
  <c r="I361" s="1"/>
  <c r="J361" s="1"/>
  <c r="G226" i="2"/>
  <c r="I226" s="1"/>
  <c r="G368" i="10"/>
  <c r="I368" s="1"/>
  <c r="J368" s="1"/>
  <c r="H208" i="3"/>
  <c r="X208" s="1"/>
  <c r="K226" i="2"/>
  <c r="N226" s="1"/>
  <c r="H295" i="11"/>
  <c r="G295" s="1"/>
  <c r="I295" s="1"/>
  <c r="J295" s="1"/>
  <c r="H369" i="10"/>
  <c r="I359" i="8"/>
  <c r="H370" i="7"/>
  <c r="I332" i="4"/>
  <c r="J332" s="1"/>
  <c r="I220" i="5" l="1"/>
  <c r="X220"/>
  <c r="M226" i="2"/>
  <c r="P226" s="1"/>
  <c r="G349" i="9"/>
  <c r="G362" i="7"/>
  <c r="I362" s="1"/>
  <c r="J362" s="1"/>
  <c r="G208" i="3"/>
  <c r="I208" s="1"/>
  <c r="G369" i="10"/>
  <c r="I369" s="1"/>
  <c r="J369" s="1"/>
  <c r="K370" i="7"/>
  <c r="N370" s="1"/>
  <c r="L226" i="2"/>
  <c r="O226" s="1"/>
  <c r="J226"/>
  <c r="H296" i="11"/>
  <c r="G296" s="1"/>
  <c r="I296" s="1"/>
  <c r="J296" s="1"/>
  <c r="H370" i="10"/>
  <c r="J359" i="8"/>
  <c r="H333" i="4"/>
  <c r="G333" s="1"/>
  <c r="J220" i="5" l="1"/>
  <c r="I349" i="9"/>
  <c r="G363" i="7"/>
  <c r="I363" s="1"/>
  <c r="J363" s="1"/>
  <c r="G364" s="1"/>
  <c r="K370" i="10"/>
  <c r="N370" s="1"/>
  <c r="J208" i="3"/>
  <c r="H227" i="2"/>
  <c r="X227" s="1"/>
  <c r="H297" i="11"/>
  <c r="G297" s="1"/>
  <c r="I297" s="1"/>
  <c r="J297" s="1"/>
  <c r="G370" i="10"/>
  <c r="H360" i="8"/>
  <c r="G360" s="1"/>
  <c r="I333" i="4"/>
  <c r="H221" i="5" l="1"/>
  <c r="G221" s="1"/>
  <c r="J349" i="9"/>
  <c r="I364" i="7"/>
  <c r="J364" s="1"/>
  <c r="G365" s="1"/>
  <c r="I365" s="1"/>
  <c r="J365" s="1"/>
  <c r="G366" s="1"/>
  <c r="I366" s="1"/>
  <c r="J366" s="1"/>
  <c r="G367" s="1"/>
  <c r="I367" s="1"/>
  <c r="J367" s="1"/>
  <c r="G368" s="1"/>
  <c r="I368" s="1"/>
  <c r="J368" s="1"/>
  <c r="G369" s="1"/>
  <c r="I369" s="1"/>
  <c r="J369" s="1"/>
  <c r="G370" s="1"/>
  <c r="I370" s="1"/>
  <c r="H209" i="3"/>
  <c r="X209" s="1"/>
  <c r="G227" i="2"/>
  <c r="H298" i="11"/>
  <c r="K298" s="1"/>
  <c r="I370" i="10"/>
  <c r="M370"/>
  <c r="P370" s="1"/>
  <c r="H372" i="9"/>
  <c r="I360" i="8"/>
  <c r="J333" i="4"/>
  <c r="I221" i="5" l="1"/>
  <c r="X221"/>
  <c r="G350" i="9"/>
  <c r="L370" i="7"/>
  <c r="O370" s="1"/>
  <c r="J370"/>
  <c r="M370"/>
  <c r="P370" s="1"/>
  <c r="G209" i="3"/>
  <c r="I227" i="2"/>
  <c r="N298" i="11"/>
  <c r="G298"/>
  <c r="L370" i="10"/>
  <c r="O370" s="1"/>
  <c r="J370"/>
  <c r="J360" i="8"/>
  <c r="H371" i="7"/>
  <c r="H334" i="4"/>
  <c r="K334" s="1"/>
  <c r="N334" s="1"/>
  <c r="J221" i="5" l="1"/>
  <c r="I350" i="9"/>
  <c r="I209" i="3"/>
  <c r="J227" i="2"/>
  <c r="I298" i="11"/>
  <c r="M298"/>
  <c r="P298" s="1"/>
  <c r="H371" i="10"/>
  <c r="H361" i="8"/>
  <c r="G361" s="1"/>
  <c r="G371" i="7"/>
  <c r="G334" i="4"/>
  <c r="H222" i="5" l="1"/>
  <c r="G222" s="1"/>
  <c r="J350" i="9"/>
  <c r="J209" i="3"/>
  <c r="H228" i="2"/>
  <c r="X228" s="1"/>
  <c r="L298" i="11"/>
  <c r="O298" s="1"/>
  <c r="J298"/>
  <c r="G371" i="10"/>
  <c r="I361" i="8"/>
  <c r="I371" i="7"/>
  <c r="I334" i="4"/>
  <c r="M334"/>
  <c r="P334" s="1"/>
  <c r="I222" i="5" l="1"/>
  <c r="X222"/>
  <c r="G351" i="9"/>
  <c r="H210" i="3"/>
  <c r="X210" s="1"/>
  <c r="G228" i="2"/>
  <c r="H299" i="11"/>
  <c r="G299" s="1"/>
  <c r="I371" i="10"/>
  <c r="H373" i="9"/>
  <c r="R133" s="1"/>
  <c r="J361" i="8"/>
  <c r="J371" i="7"/>
  <c r="L334" i="4"/>
  <c r="O334" s="1"/>
  <c r="J334"/>
  <c r="J222" i="5" l="1"/>
  <c r="I351" i="9"/>
  <c r="R96"/>
  <c r="G210" i="3"/>
  <c r="I228" i="2"/>
  <c r="I299" i="11"/>
  <c r="J371" i="10"/>
  <c r="H467" i="9"/>
  <c r="O10" i="12"/>
  <c r="K382" i="9"/>
  <c r="H362" i="8"/>
  <c r="H372" i="7"/>
  <c r="H335" i="4"/>
  <c r="G335" s="1"/>
  <c r="I335" s="1"/>
  <c r="J335" s="1"/>
  <c r="H223" i="5" l="1"/>
  <c r="G223" s="1"/>
  <c r="J351" i="9"/>
  <c r="G352" s="1"/>
  <c r="I352" s="1"/>
  <c r="J352" s="1"/>
  <c r="G353" s="1"/>
  <c r="I353" s="1"/>
  <c r="J353" s="1"/>
  <c r="G354" s="1"/>
  <c r="I354" s="1"/>
  <c r="J354" s="1"/>
  <c r="G355" s="1"/>
  <c r="I355" s="1"/>
  <c r="J355" s="1"/>
  <c r="G356" s="1"/>
  <c r="I356" s="1"/>
  <c r="J356" s="1"/>
  <c r="G357" s="1"/>
  <c r="I357" s="1"/>
  <c r="J357" s="1"/>
  <c r="G362" i="8"/>
  <c r="I362" s="1"/>
  <c r="I210" i="3"/>
  <c r="J228" i="2"/>
  <c r="J299" i="11"/>
  <c r="H372" i="10"/>
  <c r="N382" i="9"/>
  <c r="N394" s="1"/>
  <c r="N406" s="1"/>
  <c r="N418" s="1"/>
  <c r="K467"/>
  <c r="S104" s="1"/>
  <c r="G372" i="7"/>
  <c r="H336" i="4"/>
  <c r="G336" s="1"/>
  <c r="I336" s="1"/>
  <c r="J336" s="1"/>
  <c r="I223" i="5" l="1"/>
  <c r="X223"/>
  <c r="G358" i="9"/>
  <c r="J210" i="3"/>
  <c r="H229" i="2"/>
  <c r="X229" s="1"/>
  <c r="H300" i="11"/>
  <c r="G300" s="1"/>
  <c r="G372" i="10"/>
  <c r="N430" i="9"/>
  <c r="N442"/>
  <c r="N454" s="1"/>
  <c r="N466" s="1"/>
  <c r="S141"/>
  <c r="S105"/>
  <c r="J362" i="8"/>
  <c r="I372" i="7"/>
  <c r="H337" i="4"/>
  <c r="G337" s="1"/>
  <c r="I337" s="1"/>
  <c r="J337" s="1"/>
  <c r="J223" i="5" l="1"/>
  <c r="I358" i="9"/>
  <c r="M358"/>
  <c r="P358" s="1"/>
  <c r="H211" i="3"/>
  <c r="X211" s="1"/>
  <c r="G229" i="2"/>
  <c r="I300" i="11"/>
  <c r="I372" i="10"/>
  <c r="H363" i="8"/>
  <c r="J372" i="7"/>
  <c r="H338" i="4"/>
  <c r="G338" s="1"/>
  <c r="I338" s="1"/>
  <c r="H224" i="5" l="1"/>
  <c r="G224" s="1"/>
  <c r="L358" i="9"/>
  <c r="O358" s="1"/>
  <c r="J358"/>
  <c r="G363" i="8"/>
  <c r="I363" s="1"/>
  <c r="G211" i="3"/>
  <c r="I229" i="2"/>
  <c r="J300" i="11"/>
  <c r="J372" i="10"/>
  <c r="H373" i="7"/>
  <c r="J338" i="4"/>
  <c r="H339" s="1"/>
  <c r="I224" i="5" l="1"/>
  <c r="X224"/>
  <c r="G359" i="9"/>
  <c r="G373" i="7"/>
  <c r="I211" i="3"/>
  <c r="J229" i="2"/>
  <c r="H301" i="11"/>
  <c r="G301" s="1"/>
  <c r="H373" i="10"/>
  <c r="J363" i="8"/>
  <c r="I373" i="7"/>
  <c r="G339" i="4"/>
  <c r="J224" i="5" l="1"/>
  <c r="I359" i="9"/>
  <c r="G373" i="10"/>
  <c r="I373" s="1"/>
  <c r="J211" i="3"/>
  <c r="H230" i="2"/>
  <c r="X230" s="1"/>
  <c r="I301" i="11"/>
  <c r="H364" i="8"/>
  <c r="J373" i="7"/>
  <c r="I339" i="4"/>
  <c r="H225" i="5" l="1"/>
  <c r="J359" i="9"/>
  <c r="G364" i="8"/>
  <c r="I364" s="1"/>
  <c r="J364" s="1"/>
  <c r="H212" i="3"/>
  <c r="X212" s="1"/>
  <c r="G230" i="2"/>
  <c r="J301" i="11"/>
  <c r="J373" i="10"/>
  <c r="H365" i="8"/>
  <c r="H374" i="7"/>
  <c r="J339" i="4"/>
  <c r="X225" i="5" l="1"/>
  <c r="G225"/>
  <c r="G360" i="9"/>
  <c r="G365" i="8"/>
  <c r="I365" s="1"/>
  <c r="J365" s="1"/>
  <c r="G374" i="7"/>
  <c r="G212" i="3"/>
  <c r="I230" i="2"/>
  <c r="H302" i="11"/>
  <c r="G302" s="1"/>
  <c r="H374" i="10"/>
  <c r="H366" i="8"/>
  <c r="I374" i="7"/>
  <c r="H340" i="4"/>
  <c r="G340" s="1"/>
  <c r="I340" s="1"/>
  <c r="J340" s="1"/>
  <c r="I225" i="5" l="1"/>
  <c r="I360" i="9"/>
  <c r="G374" i="10"/>
  <c r="I374" s="1"/>
  <c r="G366" i="8"/>
  <c r="I366" s="1"/>
  <c r="J366" s="1"/>
  <c r="I212" i="3"/>
  <c r="J230" i="2"/>
  <c r="I302" i="11"/>
  <c r="H367" i="8"/>
  <c r="J374" i="7"/>
  <c r="H341" i="4"/>
  <c r="G341" s="1"/>
  <c r="I341" s="1"/>
  <c r="J341" s="1"/>
  <c r="J225" i="5" l="1"/>
  <c r="J360" i="9"/>
  <c r="G367" i="8"/>
  <c r="I367" s="1"/>
  <c r="J367" s="1"/>
  <c r="J212" i="3"/>
  <c r="H231" i="2"/>
  <c r="X231" s="1"/>
  <c r="J302" i="11"/>
  <c r="J374" i="10"/>
  <c r="H368" i="8"/>
  <c r="H375" i="7"/>
  <c r="H342" i="4"/>
  <c r="G342" s="1"/>
  <c r="I342" s="1"/>
  <c r="J342" s="1"/>
  <c r="H226" i="5" l="1"/>
  <c r="G226" s="1"/>
  <c r="G361" i="9"/>
  <c r="G368" i="8"/>
  <c r="I368" s="1"/>
  <c r="J368" s="1"/>
  <c r="G375" i="7"/>
  <c r="I375" s="1"/>
  <c r="H213" i="3"/>
  <c r="X213" s="1"/>
  <c r="G231" i="2"/>
  <c r="H303" i="11"/>
  <c r="G303" s="1"/>
  <c r="H375" i="10"/>
  <c r="R133" s="1"/>
  <c r="H369" i="8"/>
  <c r="H343" i="4"/>
  <c r="G343" s="1"/>
  <c r="I343" s="1"/>
  <c r="J343" s="1"/>
  <c r="I226" i="5" l="1"/>
  <c r="M226"/>
  <c r="P226" s="1"/>
  <c r="X226"/>
  <c r="K226"/>
  <c r="N226" s="1"/>
  <c r="I361" i="9"/>
  <c r="R96" i="10"/>
  <c r="G369" i="8"/>
  <c r="I369" s="1"/>
  <c r="J369" s="1"/>
  <c r="G213" i="3"/>
  <c r="I231" i="2"/>
  <c r="I303" i="11"/>
  <c r="H467" i="10"/>
  <c r="O20" i="12"/>
  <c r="K382" i="10"/>
  <c r="G375"/>
  <c r="H370" i="8"/>
  <c r="J375" i="7"/>
  <c r="H344" i="4"/>
  <c r="G344" s="1"/>
  <c r="L226" i="5" l="1"/>
  <c r="O226" s="1"/>
  <c r="J226"/>
  <c r="J361" i="9"/>
  <c r="K370" i="8"/>
  <c r="N370" s="1"/>
  <c r="I213" i="3"/>
  <c r="J231" i="2"/>
  <c r="J303" i="11"/>
  <c r="I375" i="10"/>
  <c r="N382"/>
  <c r="N394" s="1"/>
  <c r="N406" s="1"/>
  <c r="N418" s="1"/>
  <c r="K467"/>
  <c r="S104" s="1"/>
  <c r="G370" i="8"/>
  <c r="H376" i="7"/>
  <c r="R139" s="1"/>
  <c r="I344" i="4"/>
  <c r="J344" s="1"/>
  <c r="H227" i="5" l="1"/>
  <c r="G227" s="1"/>
  <c r="G362" i="9"/>
  <c r="R108" i="7"/>
  <c r="G376"/>
  <c r="I376" s="1"/>
  <c r="J376" s="1"/>
  <c r="G377" s="1"/>
  <c r="I377" s="1"/>
  <c r="J377" s="1"/>
  <c r="G378" s="1"/>
  <c r="I378" s="1"/>
  <c r="J378" s="1"/>
  <c r="G379" s="1"/>
  <c r="I379" s="1"/>
  <c r="J379" s="1"/>
  <c r="G380" s="1"/>
  <c r="I380" s="1"/>
  <c r="J380" s="1"/>
  <c r="G381" s="1"/>
  <c r="I381" s="1"/>
  <c r="J381" s="1"/>
  <c r="G382" s="1"/>
  <c r="J213" i="3"/>
  <c r="H232" i="2"/>
  <c r="X232" s="1"/>
  <c r="H304" i="11"/>
  <c r="G304" s="1"/>
  <c r="I304" s="1"/>
  <c r="J304" s="1"/>
  <c r="N442" i="10"/>
  <c r="N454" s="1"/>
  <c r="N466" s="1"/>
  <c r="N430"/>
  <c r="J375"/>
  <c r="G376" s="1"/>
  <c r="I376" s="1"/>
  <c r="J376" s="1"/>
  <c r="G377" s="1"/>
  <c r="I377" s="1"/>
  <c r="J377" s="1"/>
  <c r="G378" s="1"/>
  <c r="I378" s="1"/>
  <c r="J378" s="1"/>
  <c r="G379" s="1"/>
  <c r="I379" s="1"/>
  <c r="J379" s="1"/>
  <c r="G380" s="1"/>
  <c r="I380" s="1"/>
  <c r="J380" s="1"/>
  <c r="G381" s="1"/>
  <c r="I381" s="1"/>
  <c r="J381" s="1"/>
  <c r="S105"/>
  <c r="S141"/>
  <c r="I370" i="8"/>
  <c r="M370"/>
  <c r="P370" s="1"/>
  <c r="E30" i="12"/>
  <c r="H479" i="7"/>
  <c r="K382"/>
  <c r="H345" i="4"/>
  <c r="G345" s="1"/>
  <c r="I227" i="5" l="1"/>
  <c r="X227"/>
  <c r="I362" i="9"/>
  <c r="H214" i="3"/>
  <c r="X214" s="1"/>
  <c r="G232" i="2"/>
  <c r="H305" i="11"/>
  <c r="G305" s="1"/>
  <c r="I305" s="1"/>
  <c r="J305" s="1"/>
  <c r="G382" i="10"/>
  <c r="L370" i="8"/>
  <c r="O370" s="1"/>
  <c r="J370"/>
  <c r="I382" i="7"/>
  <c r="M382"/>
  <c r="P382" s="1"/>
  <c r="K479"/>
  <c r="S116" s="1"/>
  <c r="N382"/>
  <c r="N394" s="1"/>
  <c r="N406" s="1"/>
  <c r="N442" s="1"/>
  <c r="N454" s="1"/>
  <c r="N466" s="1"/>
  <c r="N478" s="1"/>
  <c r="I345" i="4"/>
  <c r="J227" i="5" l="1"/>
  <c r="J362" i="9"/>
  <c r="G214" i="3"/>
  <c r="I214" s="1"/>
  <c r="K214"/>
  <c r="N214" s="1"/>
  <c r="I232" i="2"/>
  <c r="H306" i="11"/>
  <c r="G306" s="1"/>
  <c r="I306" s="1"/>
  <c r="J306" s="1"/>
  <c r="I382" i="10"/>
  <c r="M382"/>
  <c r="P382" s="1"/>
  <c r="H371" i="8"/>
  <c r="S117" i="7"/>
  <c r="S147"/>
  <c r="L382"/>
  <c r="O382" s="1"/>
  <c r="J382"/>
  <c r="J345" i="4"/>
  <c r="H228" i="5" l="1"/>
  <c r="G228" s="1"/>
  <c r="G363" i="9"/>
  <c r="M214" i="3"/>
  <c r="P214" s="1"/>
  <c r="K214" i="6"/>
  <c r="N214" s="1"/>
  <c r="M214"/>
  <c r="P214" s="1"/>
  <c r="L214"/>
  <c r="O214" s="1"/>
  <c r="L214" i="3"/>
  <c r="O214" s="1"/>
  <c r="J214"/>
  <c r="J232" i="2"/>
  <c r="H307" i="11"/>
  <c r="G307" s="1"/>
  <c r="I307" s="1"/>
  <c r="J307" s="1"/>
  <c r="L382" i="10"/>
  <c r="O382" s="1"/>
  <c r="J382"/>
  <c r="G383" s="1"/>
  <c r="G371" i="8"/>
  <c r="G383" i="7"/>
  <c r="H346" i="4"/>
  <c r="K346" s="1"/>
  <c r="N346" s="1"/>
  <c r="I228" i="5" l="1"/>
  <c r="X228"/>
  <c r="I363" i="9"/>
  <c r="H215" i="3"/>
  <c r="X215" s="1"/>
  <c r="H233" i="2"/>
  <c r="X233" s="1"/>
  <c r="H308" i="11"/>
  <c r="G308" s="1"/>
  <c r="I308" s="1"/>
  <c r="J308" s="1"/>
  <c r="I383" i="10"/>
  <c r="I371" i="8"/>
  <c r="I383" i="7"/>
  <c r="N394" i="4"/>
  <c r="N406" s="1"/>
  <c r="N430"/>
  <c r="N442" s="1"/>
  <c r="G346"/>
  <c r="J228" i="5" l="1"/>
  <c r="J363" i="9"/>
  <c r="G364" s="1"/>
  <c r="I364" s="1"/>
  <c r="J364" s="1"/>
  <c r="G365" s="1"/>
  <c r="I365" s="1"/>
  <c r="J365" s="1"/>
  <c r="G366" s="1"/>
  <c r="I366" s="1"/>
  <c r="J366" s="1"/>
  <c r="G367" s="1"/>
  <c r="I367" s="1"/>
  <c r="J367" s="1"/>
  <c r="G368" s="1"/>
  <c r="I368" s="1"/>
  <c r="J368" s="1"/>
  <c r="G369" s="1"/>
  <c r="I369" s="1"/>
  <c r="J369" s="1"/>
  <c r="G215" i="3"/>
  <c r="G233" i="2"/>
  <c r="H309" i="11"/>
  <c r="G309" s="1"/>
  <c r="I309" s="1"/>
  <c r="J309" s="1"/>
  <c r="J383" i="10"/>
  <c r="G384" s="1"/>
  <c r="J371" i="8"/>
  <c r="J383" i="7"/>
  <c r="I346" i="4"/>
  <c r="M346"/>
  <c r="P346" s="1"/>
  <c r="N454"/>
  <c r="N466" s="1"/>
  <c r="N478" s="1"/>
  <c r="N490" s="1"/>
  <c r="N418"/>
  <c r="H229" i="5" l="1"/>
  <c r="G229" s="1"/>
  <c r="G370" i="9"/>
  <c r="I215" i="3"/>
  <c r="I233" i="2"/>
  <c r="H310" i="11"/>
  <c r="K310" s="1"/>
  <c r="I384" i="10"/>
  <c r="H372" i="8"/>
  <c r="G384" i="7"/>
  <c r="L346" i="4"/>
  <c r="O346" s="1"/>
  <c r="J346"/>
  <c r="I229" i="5" l="1"/>
  <c r="X229"/>
  <c r="I370" i="9"/>
  <c r="M370"/>
  <c r="P370" s="1"/>
  <c r="J215" i="3"/>
  <c r="J233" i="2"/>
  <c r="N310" i="11"/>
  <c r="N394" s="1"/>
  <c r="N406" s="1"/>
  <c r="N418" s="1"/>
  <c r="N430" s="1"/>
  <c r="N442" s="1"/>
  <c r="N454" s="1"/>
  <c r="G310"/>
  <c r="J384" i="10"/>
  <c r="G372" i="8"/>
  <c r="I384" i="7"/>
  <c r="H347" i="4"/>
  <c r="G347" s="1"/>
  <c r="I347" s="1"/>
  <c r="J347" s="1"/>
  <c r="J229" i="5" l="1"/>
  <c r="L370" i="9"/>
  <c r="O370" s="1"/>
  <c r="J370"/>
  <c r="H216" i="3"/>
  <c r="X216" s="1"/>
  <c r="H234" i="2"/>
  <c r="X234" s="1"/>
  <c r="I310" i="11"/>
  <c r="M310"/>
  <c r="P310" s="1"/>
  <c r="G385" i="10"/>
  <c r="I372" i="8"/>
  <c r="J384" i="7"/>
  <c r="H348" i="4"/>
  <c r="G348" s="1"/>
  <c r="I348" s="1"/>
  <c r="J348" s="1"/>
  <c r="H230" i="5" l="1"/>
  <c r="G230" s="1"/>
  <c r="G371" i="9"/>
  <c r="G216" i="3"/>
  <c r="G234" i="2"/>
  <c r="L310" i="11"/>
  <c r="O310" s="1"/>
  <c r="J310"/>
  <c r="I385" i="10"/>
  <c r="J372" i="8"/>
  <c r="G385" i="7"/>
  <c r="H349" i="4"/>
  <c r="G349" s="1"/>
  <c r="I349" s="1"/>
  <c r="J349" s="1"/>
  <c r="I230" i="5" l="1"/>
  <c r="X230"/>
  <c r="I371" i="9"/>
  <c r="I216" i="3"/>
  <c r="I234" i="2"/>
  <c r="H311" i="11"/>
  <c r="G311" s="1"/>
  <c r="J385" i="10"/>
  <c r="H373" i="8"/>
  <c r="I385" i="7"/>
  <c r="H350" i="4"/>
  <c r="G350" s="1"/>
  <c r="I350" s="1"/>
  <c r="J230" i="5" l="1"/>
  <c r="J371" i="9"/>
  <c r="G373" i="8"/>
  <c r="I373" s="1"/>
  <c r="J216" i="3"/>
  <c r="J234" i="2"/>
  <c r="I311" i="11"/>
  <c r="G386" i="10"/>
  <c r="J385" i="7"/>
  <c r="J350" i="4"/>
  <c r="H351" s="1"/>
  <c r="H231" i="5" l="1"/>
  <c r="G231" s="1"/>
  <c r="G372" i="9"/>
  <c r="H217" i="3"/>
  <c r="X217" s="1"/>
  <c r="H235" i="2"/>
  <c r="X235" s="1"/>
  <c r="J311" i="11"/>
  <c r="I386" i="10"/>
  <c r="J373" i="8"/>
  <c r="G386" i="7"/>
  <c r="G351" i="4"/>
  <c r="I231" i="5" l="1"/>
  <c r="X231"/>
  <c r="I372" i="9"/>
  <c r="G217" i="3"/>
  <c r="G235" i="2"/>
  <c r="H312" i="11"/>
  <c r="G312" s="1"/>
  <c r="J386" i="10"/>
  <c r="H374" i="8"/>
  <c r="I386" i="7"/>
  <c r="I351" i="4"/>
  <c r="J231" i="5" l="1"/>
  <c r="J372" i="9"/>
  <c r="G374" i="8"/>
  <c r="I217" i="3"/>
  <c r="I235" i="2"/>
  <c r="I312" i="11"/>
  <c r="G387" i="10"/>
  <c r="I374" i="8"/>
  <c r="J386" i="7"/>
  <c r="J351" i="4"/>
  <c r="H232" i="5" l="1"/>
  <c r="G232" s="1"/>
  <c r="G373" i="9"/>
  <c r="J217" i="3"/>
  <c r="J235" i="2"/>
  <c r="J312" i="11"/>
  <c r="I387" i="10"/>
  <c r="J374" i="8"/>
  <c r="G387" i="7"/>
  <c r="H352" i="4"/>
  <c r="G352" s="1"/>
  <c r="I352" s="1"/>
  <c r="J352" s="1"/>
  <c r="I232" i="5" l="1"/>
  <c r="X232"/>
  <c r="I373" i="9"/>
  <c r="H218" i="3"/>
  <c r="X218" s="1"/>
  <c r="H236" i="2"/>
  <c r="X236" s="1"/>
  <c r="H313" i="11"/>
  <c r="G313" s="1"/>
  <c r="J387" i="10"/>
  <c r="H375" i="8"/>
  <c r="I387" i="7"/>
  <c r="H353" i="4"/>
  <c r="G353" s="1"/>
  <c r="I353" s="1"/>
  <c r="J353" s="1"/>
  <c r="J232" i="5" l="1"/>
  <c r="J373" i="9"/>
  <c r="G375" i="8"/>
  <c r="I375" s="1"/>
  <c r="G218" i="3"/>
  <c r="G236" i="2"/>
  <c r="I313" i="11"/>
  <c r="G388" i="10"/>
  <c r="I388" s="1"/>
  <c r="J388" s="1"/>
  <c r="G389" s="1"/>
  <c r="I389" s="1"/>
  <c r="J389" s="1"/>
  <c r="G390" s="1"/>
  <c r="I390" s="1"/>
  <c r="J390" s="1"/>
  <c r="G391" s="1"/>
  <c r="I391" s="1"/>
  <c r="J391" s="1"/>
  <c r="G392" s="1"/>
  <c r="I392" s="1"/>
  <c r="J392" s="1"/>
  <c r="G393" s="1"/>
  <c r="I393" s="1"/>
  <c r="J393" s="1"/>
  <c r="J387" i="7"/>
  <c r="G388" s="1"/>
  <c r="I388" s="1"/>
  <c r="J388" s="1"/>
  <c r="G389" s="1"/>
  <c r="I389" s="1"/>
  <c r="J389" s="1"/>
  <c r="G390" s="1"/>
  <c r="I390" s="1"/>
  <c r="J390" s="1"/>
  <c r="G391" s="1"/>
  <c r="I391" s="1"/>
  <c r="J391" s="1"/>
  <c r="G392" s="1"/>
  <c r="I392" s="1"/>
  <c r="J392" s="1"/>
  <c r="G393" s="1"/>
  <c r="I393" s="1"/>
  <c r="J393" s="1"/>
  <c r="H354" i="4"/>
  <c r="H233" i="5" l="1"/>
  <c r="G374" i="9"/>
  <c r="G354" i="4"/>
  <c r="I354" s="1"/>
  <c r="J354" s="1"/>
  <c r="I218" i="3"/>
  <c r="I236" i="2"/>
  <c r="J313" i="11"/>
  <c r="G394" i="10"/>
  <c r="J375" i="8"/>
  <c r="G394" i="7"/>
  <c r="H355" i="4"/>
  <c r="X233" i="5" l="1"/>
  <c r="G233"/>
  <c r="I374" i="9"/>
  <c r="G355" i="4"/>
  <c r="I355" s="1"/>
  <c r="J355" s="1"/>
  <c r="J218" i="3"/>
  <c r="J236" i="2"/>
  <c r="H314" i="11"/>
  <c r="G314" s="1"/>
  <c r="I394" i="10"/>
  <c r="M394"/>
  <c r="P394" s="1"/>
  <c r="H376" i="8"/>
  <c r="I394" i="7"/>
  <c r="M394"/>
  <c r="P394" s="1"/>
  <c r="H356" i="4"/>
  <c r="I233" i="5" l="1"/>
  <c r="J374" i="9"/>
  <c r="G376" i="8"/>
  <c r="I376" s="1"/>
  <c r="J376" s="1"/>
  <c r="G356" i="4"/>
  <c r="I356" s="1"/>
  <c r="J356" s="1"/>
  <c r="H219" i="3"/>
  <c r="X219" s="1"/>
  <c r="H237" i="2"/>
  <c r="X237" s="1"/>
  <c r="I314" i="11"/>
  <c r="L394" i="10"/>
  <c r="O394" s="1"/>
  <c r="J394"/>
  <c r="G395" s="1"/>
  <c r="H377" i="8"/>
  <c r="R139" s="1"/>
  <c r="L394" i="7"/>
  <c r="O394" s="1"/>
  <c r="J394"/>
  <c r="J233" i="5" l="1"/>
  <c r="G375" i="9"/>
  <c r="R108" i="8"/>
  <c r="G219" i="3"/>
  <c r="G237" i="2"/>
  <c r="J314" i="11"/>
  <c r="I395" i="10"/>
  <c r="J30" i="12"/>
  <c r="H479" i="8"/>
  <c r="K382"/>
  <c r="G377"/>
  <c r="I377" s="1"/>
  <c r="J377" s="1"/>
  <c r="G378" s="1"/>
  <c r="I378" s="1"/>
  <c r="J378" s="1"/>
  <c r="G379" s="1"/>
  <c r="I379" s="1"/>
  <c r="J379" s="1"/>
  <c r="G380" s="1"/>
  <c r="I380" s="1"/>
  <c r="J380" s="1"/>
  <c r="G381" s="1"/>
  <c r="I381" s="1"/>
  <c r="J381" s="1"/>
  <c r="G395" i="7"/>
  <c r="H357" i="4"/>
  <c r="H234" i="5" l="1"/>
  <c r="I375" i="9"/>
  <c r="G357" i="4"/>
  <c r="I357" s="1"/>
  <c r="I219" i="3"/>
  <c r="I237" i="2"/>
  <c r="H315" i="11"/>
  <c r="G315" s="1"/>
  <c r="J395" i="10"/>
  <c r="G396" s="1"/>
  <c r="G382" i="8"/>
  <c r="K479"/>
  <c r="S116" s="1"/>
  <c r="N382"/>
  <c r="N394" s="1"/>
  <c r="N406" s="1"/>
  <c r="N442" s="1"/>
  <c r="N454" s="1"/>
  <c r="N466" s="1"/>
  <c r="N478" s="1"/>
  <c r="I395" i="7"/>
  <c r="X234" i="5" l="1"/>
  <c r="G234"/>
  <c r="J375" i="9"/>
  <c r="G376" s="1"/>
  <c r="I376" s="1"/>
  <c r="J376" s="1"/>
  <c r="G377" s="1"/>
  <c r="I377" s="1"/>
  <c r="J377" s="1"/>
  <c r="G378" s="1"/>
  <c r="I378" s="1"/>
  <c r="J378" s="1"/>
  <c r="G379" s="1"/>
  <c r="I379" s="1"/>
  <c r="J379" s="1"/>
  <c r="G380" s="1"/>
  <c r="I380" s="1"/>
  <c r="J380" s="1"/>
  <c r="G381" s="1"/>
  <c r="I381" s="1"/>
  <c r="J381" s="1"/>
  <c r="J219" i="3"/>
  <c r="J237" i="2"/>
  <c r="I315" i="11"/>
  <c r="I396" i="10"/>
  <c r="S117" i="8"/>
  <c r="S147"/>
  <c r="I382"/>
  <c r="M382"/>
  <c r="P382" s="1"/>
  <c r="J395" i="7"/>
  <c r="J357" i="4"/>
  <c r="I234" i="5" l="1"/>
  <c r="G382" i="9"/>
  <c r="H220" i="3"/>
  <c r="X220" s="1"/>
  <c r="H238" i="2"/>
  <c r="X238" s="1"/>
  <c r="J315" i="11"/>
  <c r="J396" i="10"/>
  <c r="G397" s="1"/>
  <c r="L382" i="8"/>
  <c r="O382" s="1"/>
  <c r="J382"/>
  <c r="G396" i="7"/>
  <c r="H358" i="4"/>
  <c r="J234" i="5" l="1"/>
  <c r="I382" i="9"/>
  <c r="M382"/>
  <c r="P382" s="1"/>
  <c r="G238" i="2"/>
  <c r="K358" i="4"/>
  <c r="N358" s="1"/>
  <c r="G220" i="3"/>
  <c r="I220" s="1"/>
  <c r="I238" i="2"/>
  <c r="M238"/>
  <c r="P238" s="1"/>
  <c r="K238"/>
  <c r="N238" s="1"/>
  <c r="H316" i="11"/>
  <c r="G316" s="1"/>
  <c r="I316" s="1"/>
  <c r="J316" s="1"/>
  <c r="I397" i="10"/>
  <c r="G383" i="8"/>
  <c r="I396" i="7"/>
  <c r="G358" i="4"/>
  <c r="H235" i="5" l="1"/>
  <c r="L382" i="9"/>
  <c r="O382" s="1"/>
  <c r="J382"/>
  <c r="J220" i="3"/>
  <c r="L238" i="2"/>
  <c r="O238" s="1"/>
  <c r="J238"/>
  <c r="H317" i="11"/>
  <c r="G317" s="1"/>
  <c r="I317" s="1"/>
  <c r="J317" s="1"/>
  <c r="J397" i="10"/>
  <c r="G398" s="1"/>
  <c r="I383" i="8"/>
  <c r="J396" i="7"/>
  <c r="I358" i="4"/>
  <c r="M358"/>
  <c r="P358" s="1"/>
  <c r="X235" i="5" l="1"/>
  <c r="G235"/>
  <c r="G383" i="9"/>
  <c r="H221" i="3"/>
  <c r="X221" s="1"/>
  <c r="H239" i="2"/>
  <c r="X239" s="1"/>
  <c r="H318" i="11"/>
  <c r="G318" s="1"/>
  <c r="I318" s="1"/>
  <c r="J318" s="1"/>
  <c r="I398" i="10"/>
  <c r="J383" i="8"/>
  <c r="G397" i="7"/>
  <c r="L358" i="4"/>
  <c r="O358" s="1"/>
  <c r="J358"/>
  <c r="I235" i="5" l="1"/>
  <c r="I383" i="9"/>
  <c r="G221" i="3"/>
  <c r="I221" s="1"/>
  <c r="G239" i="2"/>
  <c r="H319" i="11"/>
  <c r="G319" s="1"/>
  <c r="I319" s="1"/>
  <c r="J319" s="1"/>
  <c r="J398" i="10"/>
  <c r="G399" s="1"/>
  <c r="G384" i="8"/>
  <c r="I397" i="7"/>
  <c r="H359" i="4"/>
  <c r="J235" i="5" l="1"/>
  <c r="J383" i="9"/>
  <c r="G359" i="4"/>
  <c r="I359" s="1"/>
  <c r="J359" s="1"/>
  <c r="J221" i="3"/>
  <c r="I239" i="2"/>
  <c r="H320" i="11"/>
  <c r="G320" s="1"/>
  <c r="I320" s="1"/>
  <c r="J320" s="1"/>
  <c r="I399" i="10"/>
  <c r="I384" i="8"/>
  <c r="J397" i="7"/>
  <c r="H360" i="4"/>
  <c r="H236" i="5" l="1"/>
  <c r="G384" i="9"/>
  <c r="G360" i="4"/>
  <c r="I360" s="1"/>
  <c r="J360" s="1"/>
  <c r="H222" i="3"/>
  <c r="X222" s="1"/>
  <c r="J239" i="2"/>
  <c r="H321" i="11"/>
  <c r="G321" s="1"/>
  <c r="I321" s="1"/>
  <c r="J321" s="1"/>
  <c r="J399" i="10"/>
  <c r="G400" s="1"/>
  <c r="I400" s="1"/>
  <c r="J400" s="1"/>
  <c r="G401" s="1"/>
  <c r="I401" s="1"/>
  <c r="J401" s="1"/>
  <c r="G402" s="1"/>
  <c r="I402" s="1"/>
  <c r="J402" s="1"/>
  <c r="G403" s="1"/>
  <c r="I403" s="1"/>
  <c r="J403" s="1"/>
  <c r="G404" s="1"/>
  <c r="I404" s="1"/>
  <c r="J404" s="1"/>
  <c r="G405" s="1"/>
  <c r="I405" s="1"/>
  <c r="J405" s="1"/>
  <c r="J384" i="8"/>
  <c r="G398" i="7"/>
  <c r="H361" i="4"/>
  <c r="X236" i="5" l="1"/>
  <c r="G236"/>
  <c r="I384" i="9"/>
  <c r="G361" i="4"/>
  <c r="I361" s="1"/>
  <c r="J361" s="1"/>
  <c r="G222" i="3"/>
  <c r="I222" s="1"/>
  <c r="H240" i="2"/>
  <c r="X240" s="1"/>
  <c r="H322" i="11"/>
  <c r="K322" s="1"/>
  <c r="N322" s="1"/>
  <c r="G406" i="10"/>
  <c r="G385" i="8"/>
  <c r="I398" i="7"/>
  <c r="H362" i="4"/>
  <c r="I236" i="5" l="1"/>
  <c r="J384" i="9"/>
  <c r="G362" i="4"/>
  <c r="I362" s="1"/>
  <c r="J362" s="1"/>
  <c r="H363" s="1"/>
  <c r="J222" i="3"/>
  <c r="G240" i="2"/>
  <c r="G322" i="11"/>
  <c r="I406" i="10"/>
  <c r="M406"/>
  <c r="P406" s="1"/>
  <c r="I385" i="8"/>
  <c r="J398" i="7"/>
  <c r="H257" i="2"/>
  <c r="J236" i="5" l="1"/>
  <c r="G385" i="9"/>
  <c r="H223" i="3"/>
  <c r="X223" s="1"/>
  <c r="I240" i="2"/>
  <c r="I322" i="11"/>
  <c r="M322"/>
  <c r="P322" s="1"/>
  <c r="L406" i="10"/>
  <c r="O406" s="1"/>
  <c r="J406"/>
  <c r="G407" s="1"/>
  <c r="J385" i="8"/>
  <c r="G399" i="7"/>
  <c r="G363" i="4"/>
  <c r="H258" i="2"/>
  <c r="H237" i="5" l="1"/>
  <c r="I385" i="9"/>
  <c r="G223" i="3"/>
  <c r="I223" s="1"/>
  <c r="J240" i="2"/>
  <c r="L322" i="11"/>
  <c r="O322" s="1"/>
  <c r="J322"/>
  <c r="I407" i="10"/>
  <c r="G386" i="8"/>
  <c r="I399" i="7"/>
  <c r="I363" i="4"/>
  <c r="H259" i="2"/>
  <c r="X237" i="5" l="1"/>
  <c r="G237"/>
  <c r="J385" i="9"/>
  <c r="J223" i="3"/>
  <c r="H241" i="2"/>
  <c r="X241" s="1"/>
  <c r="H323" i="11"/>
  <c r="G323" s="1"/>
  <c r="J407" i="10"/>
  <c r="I386" i="8"/>
  <c r="J399" i="7"/>
  <c r="G400" s="1"/>
  <c r="I400" s="1"/>
  <c r="J400" s="1"/>
  <c r="G401" s="1"/>
  <c r="I401" s="1"/>
  <c r="J401" s="1"/>
  <c r="G402" s="1"/>
  <c r="I402" s="1"/>
  <c r="J402" s="1"/>
  <c r="G403" s="1"/>
  <c r="I403" s="1"/>
  <c r="J403" s="1"/>
  <c r="G404" s="1"/>
  <c r="I404" s="1"/>
  <c r="J404" s="1"/>
  <c r="G405" s="1"/>
  <c r="I405" s="1"/>
  <c r="J405" s="1"/>
  <c r="J363" i="4"/>
  <c r="H364" s="1"/>
  <c r="H260" i="2"/>
  <c r="I237" i="5" l="1"/>
  <c r="G386" i="9"/>
  <c r="H224" i="3"/>
  <c r="X224" s="1"/>
  <c r="G241" i="2"/>
  <c r="I323" i="11"/>
  <c r="G408" i="10"/>
  <c r="J386" i="8"/>
  <c r="G406" i="7"/>
  <c r="G364" i="4"/>
  <c r="I364" s="1"/>
  <c r="J364" s="1"/>
  <c r="H365" s="1"/>
  <c r="H261" i="2"/>
  <c r="J237" i="5" l="1"/>
  <c r="I386" i="9"/>
  <c r="G224" i="3"/>
  <c r="I224" s="1"/>
  <c r="I241" i="2"/>
  <c r="J323" i="11"/>
  <c r="I408" i="10"/>
  <c r="G387" i="8"/>
  <c r="I406" i="7"/>
  <c r="M406"/>
  <c r="P406" s="1"/>
  <c r="G365" i="4"/>
  <c r="I365" s="1"/>
  <c r="J365" s="1"/>
  <c r="H262" i="2"/>
  <c r="H238" i="5" l="1"/>
  <c r="J386" i="9"/>
  <c r="J224" i="3"/>
  <c r="J241" i="2"/>
  <c r="H324" i="11"/>
  <c r="G324" s="1"/>
  <c r="J408" i="10"/>
  <c r="I387" i="8"/>
  <c r="L406" i="7"/>
  <c r="O406" s="1"/>
  <c r="J406"/>
  <c r="H366" i="4"/>
  <c r="X238" i="5" l="1"/>
  <c r="K238"/>
  <c r="N238" s="1"/>
  <c r="N491" s="1"/>
  <c r="G238"/>
  <c r="G387" i="9"/>
  <c r="G366" i="4"/>
  <c r="I366" s="1"/>
  <c r="J366" s="1"/>
  <c r="H225" i="3"/>
  <c r="X225" s="1"/>
  <c r="H242" i="2"/>
  <c r="X242" s="1"/>
  <c r="I324" i="11"/>
  <c r="G409" i="10"/>
  <c r="J387" i="8"/>
  <c r="G388" s="1"/>
  <c r="I388" s="1"/>
  <c r="J388" s="1"/>
  <c r="G389" s="1"/>
  <c r="I389" s="1"/>
  <c r="J389" s="1"/>
  <c r="G390" s="1"/>
  <c r="I390" s="1"/>
  <c r="J390" s="1"/>
  <c r="G391" s="1"/>
  <c r="I391" s="1"/>
  <c r="J391" s="1"/>
  <c r="G392" s="1"/>
  <c r="I392" s="1"/>
  <c r="J392" s="1"/>
  <c r="G393" s="1"/>
  <c r="I393" s="1"/>
  <c r="J393" s="1"/>
  <c r="G407" i="7"/>
  <c r="H367" i="4"/>
  <c r="I238" i="5" l="1"/>
  <c r="M238"/>
  <c r="I387" i="9"/>
  <c r="G367" i="4"/>
  <c r="I367" s="1"/>
  <c r="J367" s="1"/>
  <c r="G225" i="3"/>
  <c r="G242" i="2"/>
  <c r="J324" i="11"/>
  <c r="I409" i="10"/>
  <c r="G394" i="8"/>
  <c r="I407" i="7"/>
  <c r="H368" i="4"/>
  <c r="P238" i="5" l="1"/>
  <c r="P491" s="1"/>
  <c r="M491"/>
  <c r="L238"/>
  <c r="O238" s="1"/>
  <c r="O491" s="1"/>
  <c r="J238"/>
  <c r="J387" i="9"/>
  <c r="G388" s="1"/>
  <c r="I388" s="1"/>
  <c r="J388" s="1"/>
  <c r="G389" s="1"/>
  <c r="I389" s="1"/>
  <c r="J389" s="1"/>
  <c r="G390" s="1"/>
  <c r="I390" s="1"/>
  <c r="J390" s="1"/>
  <c r="G391" s="1"/>
  <c r="I391" s="1"/>
  <c r="J391" s="1"/>
  <c r="G392" s="1"/>
  <c r="I392" s="1"/>
  <c r="J392" s="1"/>
  <c r="G393" s="1"/>
  <c r="I393" s="1"/>
  <c r="J393" s="1"/>
  <c r="G368" i="4"/>
  <c r="I368" s="1"/>
  <c r="J368" s="1"/>
  <c r="I225" i="3"/>
  <c r="I242" i="2"/>
  <c r="H325" i="11"/>
  <c r="G325" s="1"/>
  <c r="J409" i="10"/>
  <c r="I394" i="8"/>
  <c r="M394"/>
  <c r="P394" s="1"/>
  <c r="J407" i="7"/>
  <c r="H263" i="2"/>
  <c r="H239" i="5" l="1"/>
  <c r="G239" s="1"/>
  <c r="G394" i="9"/>
  <c r="J225" i="3"/>
  <c r="J242" i="2"/>
  <c r="I325" i="11"/>
  <c r="G410" i="10"/>
  <c r="L394" i="8"/>
  <c r="O394" s="1"/>
  <c r="J394"/>
  <c r="G408" i="7"/>
  <c r="H369" i="4"/>
  <c r="I239" i="5" l="1"/>
  <c r="X239"/>
  <c r="I394" i="9"/>
  <c r="M394"/>
  <c r="P394" s="1"/>
  <c r="G369" i="4"/>
  <c r="I369" s="1"/>
  <c r="H226" i="3"/>
  <c r="X226" s="1"/>
  <c r="H243" i="2"/>
  <c r="X243" s="1"/>
  <c r="J325" i="11"/>
  <c r="I410" i="10"/>
  <c r="G395" i="8"/>
  <c r="I408" i="7"/>
  <c r="J239" i="5" l="1"/>
  <c r="L394" i="9"/>
  <c r="O394" s="1"/>
  <c r="J394"/>
  <c r="G226" i="3"/>
  <c r="I226" s="1"/>
  <c r="K226"/>
  <c r="N226" s="1"/>
  <c r="G243" i="2"/>
  <c r="H326" i="11"/>
  <c r="G326" s="1"/>
  <c r="J410" i="10"/>
  <c r="I395" i="8"/>
  <c r="J408" i="7"/>
  <c r="J369" i="4"/>
  <c r="H264" i="2"/>
  <c r="H240" i="5" l="1"/>
  <c r="G240" s="1"/>
  <c r="G395" i="9"/>
  <c r="M226" i="3"/>
  <c r="P226" s="1"/>
  <c r="K226" i="6"/>
  <c r="N226" s="1"/>
  <c r="M226"/>
  <c r="P226" s="1"/>
  <c r="L226"/>
  <c r="O226" s="1"/>
  <c r="L226" i="3"/>
  <c r="O226" s="1"/>
  <c r="J226"/>
  <c r="I243" i="2"/>
  <c r="I326" i="11"/>
  <c r="G411" i="10"/>
  <c r="J395" i="8"/>
  <c r="G409" i="7"/>
  <c r="H370" i="4"/>
  <c r="I240" i="5" l="1"/>
  <c r="X240"/>
  <c r="I395" i="9"/>
  <c r="K370" i="4"/>
  <c r="N370" s="1"/>
  <c r="H227" i="3"/>
  <c r="X227" s="1"/>
  <c r="J243" i="2"/>
  <c r="J326" i="11"/>
  <c r="I411" i="10"/>
  <c r="G396" i="8"/>
  <c r="I409" i="7"/>
  <c r="G370" i="4"/>
  <c r="J240" i="5" l="1"/>
  <c r="J395" i="9"/>
  <c r="G227" i="3"/>
  <c r="H244" i="2"/>
  <c r="X244" s="1"/>
  <c r="H327" i="11"/>
  <c r="G327" s="1"/>
  <c r="J411" i="10"/>
  <c r="G412" s="1"/>
  <c r="I396" i="8"/>
  <c r="J409" i="7"/>
  <c r="I370" i="4"/>
  <c r="M370"/>
  <c r="P370" s="1"/>
  <c r="H265" i="2"/>
  <c r="H241" i="5" l="1"/>
  <c r="G241" s="1"/>
  <c r="G396" i="9"/>
  <c r="I227" i="3"/>
  <c r="G244" i="2"/>
  <c r="I327" i="11"/>
  <c r="I412" i="10"/>
  <c r="J396" i="8"/>
  <c r="G410" i="7"/>
  <c r="L370" i="4"/>
  <c r="O370" s="1"/>
  <c r="J370"/>
  <c r="I241" i="5" l="1"/>
  <c r="X241"/>
  <c r="I396" i="9"/>
  <c r="J227" i="3"/>
  <c r="I244" i="2"/>
  <c r="J327" i="11"/>
  <c r="J412" i="10"/>
  <c r="G413" s="1"/>
  <c r="G397" i="8"/>
  <c r="I410" i="7"/>
  <c r="H371" i="4"/>
  <c r="J241" i="5" l="1"/>
  <c r="J396" i="9"/>
  <c r="H228" i="3"/>
  <c r="X228" s="1"/>
  <c r="J244" i="2"/>
  <c r="H328" i="11"/>
  <c r="G328" s="1"/>
  <c r="I328" s="1"/>
  <c r="J328" s="1"/>
  <c r="I413" i="10"/>
  <c r="I397" i="8"/>
  <c r="J410" i="7"/>
  <c r="H256" i="5"/>
  <c r="G371" i="4"/>
  <c r="I371" s="1"/>
  <c r="J371" s="1"/>
  <c r="H266" i="2"/>
  <c r="H242" i="5" l="1"/>
  <c r="G397" i="9"/>
  <c r="G228" i="3"/>
  <c r="H245" i="2"/>
  <c r="X245" s="1"/>
  <c r="H329" i="11"/>
  <c r="G329" s="1"/>
  <c r="I329" s="1"/>
  <c r="J329" s="1"/>
  <c r="J413" i="10"/>
  <c r="G414" s="1"/>
  <c r="J397" i="8"/>
  <c r="G411" i="7"/>
  <c r="H257" i="5"/>
  <c r="H372" i="4"/>
  <c r="R157" s="1"/>
  <c r="X242" i="5" l="1"/>
  <c r="G242"/>
  <c r="I397" i="9"/>
  <c r="E20" i="12"/>
  <c r="R120" i="4"/>
  <c r="I228" i="3"/>
  <c r="G245" i="2"/>
  <c r="H330" i="11"/>
  <c r="G330" s="1"/>
  <c r="I330" s="1"/>
  <c r="J330" s="1"/>
  <c r="I414" i="10"/>
  <c r="G398" i="8"/>
  <c r="I411" i="7"/>
  <c r="H491" i="4"/>
  <c r="K382"/>
  <c r="G372"/>
  <c r="I372" s="1"/>
  <c r="J372" s="1"/>
  <c r="I242" i="5" l="1"/>
  <c r="J397" i="9"/>
  <c r="J228" i="3"/>
  <c r="H229" s="1"/>
  <c r="X229" s="1"/>
  <c r="I245" i="2"/>
  <c r="H331" i="11"/>
  <c r="G331" s="1"/>
  <c r="I331" s="1"/>
  <c r="J331" s="1"/>
  <c r="J414" i="10"/>
  <c r="G415" s="1"/>
  <c r="I398" i="8"/>
  <c r="J411" i="7"/>
  <c r="G412" s="1"/>
  <c r="I412" s="1"/>
  <c r="J412" s="1"/>
  <c r="G413" s="1"/>
  <c r="I413" s="1"/>
  <c r="J413" s="1"/>
  <c r="G414" s="1"/>
  <c r="I414" s="1"/>
  <c r="J414" s="1"/>
  <c r="G415" s="1"/>
  <c r="I415" s="1"/>
  <c r="J415" s="1"/>
  <c r="G416" s="1"/>
  <c r="I416" s="1"/>
  <c r="J416" s="1"/>
  <c r="G417" s="1"/>
  <c r="I417" s="1"/>
  <c r="J417" s="1"/>
  <c r="H258" i="5"/>
  <c r="G373" i="4"/>
  <c r="I373" s="1"/>
  <c r="J373" s="1"/>
  <c r="K491"/>
  <c r="S128" s="1"/>
  <c r="N382"/>
  <c r="H267" i="2"/>
  <c r="J242" i="5" l="1"/>
  <c r="G398" i="9"/>
  <c r="G229" i="3"/>
  <c r="J245" i="2"/>
  <c r="H332" i="11"/>
  <c r="G332" s="1"/>
  <c r="I332" s="1"/>
  <c r="J332" s="1"/>
  <c r="I415" i="10"/>
  <c r="J398" i="8"/>
  <c r="G418" i="7"/>
  <c r="S165" i="4"/>
  <c r="S129"/>
  <c r="G374"/>
  <c r="I374" s="1"/>
  <c r="J374" s="1"/>
  <c r="G375" s="1"/>
  <c r="H243" i="5" l="1"/>
  <c r="G243" s="1"/>
  <c r="I398" i="9"/>
  <c r="I229" i="3"/>
  <c r="H246" i="2"/>
  <c r="X246" s="1"/>
  <c r="H333" i="11"/>
  <c r="G333" s="1"/>
  <c r="I333" s="1"/>
  <c r="J333" s="1"/>
  <c r="J415" i="10"/>
  <c r="G416" s="1"/>
  <c r="I416" s="1"/>
  <c r="J416" s="1"/>
  <c r="G417" s="1"/>
  <c r="I417" s="1"/>
  <c r="J417" s="1"/>
  <c r="G399" i="8"/>
  <c r="I418" i="7"/>
  <c r="M418"/>
  <c r="P418" s="1"/>
  <c r="I375" i="4"/>
  <c r="I243" i="5" l="1"/>
  <c r="X243"/>
  <c r="J398" i="9"/>
  <c r="J229" i="3"/>
  <c r="H230" s="1"/>
  <c r="X230" s="1"/>
  <c r="G246" i="2"/>
  <c r="H334" i="11"/>
  <c r="K334" s="1"/>
  <c r="N334" s="1"/>
  <c r="G418" i="10"/>
  <c r="I399" i="8"/>
  <c r="L418" i="7"/>
  <c r="O418" s="1"/>
  <c r="J418"/>
  <c r="H259" i="5"/>
  <c r="J375" i="4"/>
  <c r="H268" i="2"/>
  <c r="J243" i="5" l="1"/>
  <c r="G399" i="9"/>
  <c r="G230" i="3"/>
  <c r="I246" i="2"/>
  <c r="G334" i="11"/>
  <c r="I418" i="10"/>
  <c r="M418"/>
  <c r="P418" s="1"/>
  <c r="J399" i="8"/>
  <c r="G400" s="1"/>
  <c r="I400" s="1"/>
  <c r="J400" s="1"/>
  <c r="G401" s="1"/>
  <c r="I401" s="1"/>
  <c r="J401" s="1"/>
  <c r="G402" s="1"/>
  <c r="I402" s="1"/>
  <c r="J402" s="1"/>
  <c r="G403" s="1"/>
  <c r="I403" s="1"/>
  <c r="J403" s="1"/>
  <c r="G404" s="1"/>
  <c r="I404" s="1"/>
  <c r="J404" s="1"/>
  <c r="G405" s="1"/>
  <c r="I405" s="1"/>
  <c r="J405" s="1"/>
  <c r="G419" i="7"/>
  <c r="G376" i="4"/>
  <c r="I376" s="1"/>
  <c r="J376" s="1"/>
  <c r="G377" s="1"/>
  <c r="I377" s="1"/>
  <c r="J377" s="1"/>
  <c r="G378" s="1"/>
  <c r="I378" s="1"/>
  <c r="J378" s="1"/>
  <c r="G379" s="1"/>
  <c r="I379" s="1"/>
  <c r="J379" s="1"/>
  <c r="G380" s="1"/>
  <c r="I380" s="1"/>
  <c r="J380" s="1"/>
  <c r="G381" s="1"/>
  <c r="I381" s="1"/>
  <c r="J381" s="1"/>
  <c r="H269" i="2"/>
  <c r="H244" i="5" l="1"/>
  <c r="G244" s="1"/>
  <c r="I399" i="9"/>
  <c r="I230" i="3"/>
  <c r="J246" i="2"/>
  <c r="I334" i="11"/>
  <c r="M334"/>
  <c r="P334" s="1"/>
  <c r="L418" i="10"/>
  <c r="J418"/>
  <c r="G406" i="8"/>
  <c r="I419" i="7"/>
  <c r="G382" i="4"/>
  <c r="H270" i="2"/>
  <c r="I244" i="5" l="1"/>
  <c r="X244"/>
  <c r="J399" i="9"/>
  <c r="G400" s="1"/>
  <c r="I400" s="1"/>
  <c r="J400" s="1"/>
  <c r="G401" s="1"/>
  <c r="I401" s="1"/>
  <c r="J401" s="1"/>
  <c r="G402" s="1"/>
  <c r="I402" s="1"/>
  <c r="J402" s="1"/>
  <c r="G403" s="1"/>
  <c r="I403" s="1"/>
  <c r="J403" s="1"/>
  <c r="G404" s="1"/>
  <c r="I404" s="1"/>
  <c r="J404" s="1"/>
  <c r="G405" s="1"/>
  <c r="I405" s="1"/>
  <c r="J405" s="1"/>
  <c r="J230" i="3"/>
  <c r="H231" s="1"/>
  <c r="X231" s="1"/>
  <c r="H247" i="2"/>
  <c r="X247" s="1"/>
  <c r="L334" i="11"/>
  <c r="O334" s="1"/>
  <c r="J334"/>
  <c r="O418" i="10"/>
  <c r="G419"/>
  <c r="I406" i="8"/>
  <c r="M406"/>
  <c r="P406" s="1"/>
  <c r="J419" i="7"/>
  <c r="H260" i="5"/>
  <c r="I382" i="4"/>
  <c r="M382"/>
  <c r="P382" s="1"/>
  <c r="H271" i="2"/>
  <c r="J244" i="5" l="1"/>
  <c r="G406" i="9"/>
  <c r="G231" i="3"/>
  <c r="G247" i="2"/>
  <c r="H335" i="11"/>
  <c r="G335" s="1"/>
  <c r="I419" i="10"/>
  <c r="L406" i="8"/>
  <c r="O406" s="1"/>
  <c r="J406"/>
  <c r="G420" i="7"/>
  <c r="L382" i="4"/>
  <c r="O382" s="1"/>
  <c r="J382"/>
  <c r="H272" i="2"/>
  <c r="H245" i="5" l="1"/>
  <c r="G245" s="1"/>
  <c r="I406" i="9"/>
  <c r="M406"/>
  <c r="P406" s="1"/>
  <c r="I231" i="3"/>
  <c r="I247" i="2"/>
  <c r="I335" i="11"/>
  <c r="J419" i="10"/>
  <c r="G407" i="8"/>
  <c r="I420" i="7"/>
  <c r="G383" i="4"/>
  <c r="H273" i="2"/>
  <c r="X245" i="5" l="1"/>
  <c r="I245"/>
  <c r="L406" i="9"/>
  <c r="O406" s="1"/>
  <c r="J406"/>
  <c r="J231" i="3"/>
  <c r="J247" i="2"/>
  <c r="J335" i="11"/>
  <c r="G420" i="10"/>
  <c r="I407" i="8"/>
  <c r="J420" i="7"/>
  <c r="H261" i="5"/>
  <c r="I383" i="4"/>
  <c r="H274" i="2"/>
  <c r="J245" i="5" l="1"/>
  <c r="G407" i="9"/>
  <c r="H232" i="3"/>
  <c r="X232" s="1"/>
  <c r="K274" i="2"/>
  <c r="H248"/>
  <c r="X248" s="1"/>
  <c r="H336" i="11"/>
  <c r="G336" s="1"/>
  <c r="I420" i="10"/>
  <c r="J407" i="8"/>
  <c r="G421" i="7"/>
  <c r="J383" i="4"/>
  <c r="H246" i="5" l="1"/>
  <c r="G246" s="1"/>
  <c r="I407" i="9"/>
  <c r="G232" i="3"/>
  <c r="I232" s="1"/>
  <c r="G248" i="2"/>
  <c r="I336" i="11"/>
  <c r="J420" i="10"/>
  <c r="G408" i="8"/>
  <c r="I421" i="7"/>
  <c r="G384" i="4"/>
  <c r="I246" i="5" l="1"/>
  <c r="X246"/>
  <c r="J407" i="9"/>
  <c r="J232" i="3"/>
  <c r="H233" s="1"/>
  <c r="X233" s="1"/>
  <c r="I248" i="2"/>
  <c r="J336" i="11"/>
  <c r="G421" i="10"/>
  <c r="I408" i="8"/>
  <c r="J421" i="7"/>
  <c r="H262" i="5"/>
  <c r="I384" i="4"/>
  <c r="J246" i="5" l="1"/>
  <c r="G408" i="9"/>
  <c r="G233" i="3"/>
  <c r="J248" i="2"/>
  <c r="H337" i="11"/>
  <c r="G337" s="1"/>
  <c r="I421" i="10"/>
  <c r="J408" i="8"/>
  <c r="G422" i="7"/>
  <c r="J384" i="4"/>
  <c r="H275" i="2"/>
  <c r="H247" i="5" l="1"/>
  <c r="I408" i="9"/>
  <c r="I233" i="3"/>
  <c r="H249" i="2"/>
  <c r="X249" s="1"/>
  <c r="I337" i="11"/>
  <c r="J421" i="10"/>
  <c r="G409" i="8"/>
  <c r="I422" i="7"/>
  <c r="G385" i="4"/>
  <c r="X247" i="5" l="1"/>
  <c r="G247"/>
  <c r="J408" i="9"/>
  <c r="J233" i="3"/>
  <c r="G249" i="2"/>
  <c r="J337" i="11"/>
  <c r="G422" i="10"/>
  <c r="I409" i="8"/>
  <c r="J422" i="7"/>
  <c r="I385" i="4"/>
  <c r="I247" i="5" l="1"/>
  <c r="G409" i="9"/>
  <c r="H234" i="3"/>
  <c r="X234" s="1"/>
  <c r="I249" i="2"/>
  <c r="H338" i="11"/>
  <c r="I422" i="10"/>
  <c r="J409" i="8"/>
  <c r="G423" i="7"/>
  <c r="H263" i="5"/>
  <c r="J385" i="4"/>
  <c r="H276" i="2"/>
  <c r="J247" i="5" l="1"/>
  <c r="I409" i="9"/>
  <c r="G338" i="11"/>
  <c r="I338" s="1"/>
  <c r="H398" i="6"/>
  <c r="G234" i="3"/>
  <c r="J249" i="2"/>
  <c r="J422" i="10"/>
  <c r="G410" i="8"/>
  <c r="I423" i="7"/>
  <c r="G386" i="4"/>
  <c r="H248" i="5" l="1"/>
  <c r="G248" s="1"/>
  <c r="J409" i="9"/>
  <c r="I234" i="3"/>
  <c r="H250" i="2"/>
  <c r="X250" s="1"/>
  <c r="J338" i="11"/>
  <c r="G423" i="10"/>
  <c r="I410" i="8"/>
  <c r="J423" i="7"/>
  <c r="G424" s="1"/>
  <c r="I424" s="1"/>
  <c r="J424" s="1"/>
  <c r="G425" s="1"/>
  <c r="I425" s="1"/>
  <c r="J425" s="1"/>
  <c r="G426" s="1"/>
  <c r="I426" s="1"/>
  <c r="J426" s="1"/>
  <c r="G427" s="1"/>
  <c r="I427" s="1"/>
  <c r="J427" s="1"/>
  <c r="G428" s="1"/>
  <c r="I428" s="1"/>
  <c r="J428" s="1"/>
  <c r="G429" s="1"/>
  <c r="I429" s="1"/>
  <c r="J429" s="1"/>
  <c r="H264" i="5"/>
  <c r="I386" i="4"/>
  <c r="I248" i="5" l="1"/>
  <c r="X248"/>
  <c r="G410" i="9"/>
  <c r="G250" i="2"/>
  <c r="M250" s="1"/>
  <c r="J234" i="3"/>
  <c r="K250" i="2"/>
  <c r="N250" s="1"/>
  <c r="H339" i="11"/>
  <c r="I423" i="10"/>
  <c r="J410" i="8"/>
  <c r="G430" i="7"/>
  <c r="J386" i="4"/>
  <c r="H277" i="2"/>
  <c r="J248" i="5" l="1"/>
  <c r="I410" i="9"/>
  <c r="I250" i="2"/>
  <c r="J250" s="1"/>
  <c r="G339" i="11"/>
  <c r="I339" s="1"/>
  <c r="H399" i="6"/>
  <c r="H235" i="3"/>
  <c r="X235" s="1"/>
  <c r="P250" i="2"/>
  <c r="L250"/>
  <c r="O250" s="1"/>
  <c r="J423" i="10"/>
  <c r="G424" s="1"/>
  <c r="I424" s="1"/>
  <c r="J424" s="1"/>
  <c r="G425" s="1"/>
  <c r="I425" s="1"/>
  <c r="J425" s="1"/>
  <c r="G426" s="1"/>
  <c r="I426" s="1"/>
  <c r="J426" s="1"/>
  <c r="G427" s="1"/>
  <c r="I427" s="1"/>
  <c r="J427" s="1"/>
  <c r="G428" s="1"/>
  <c r="I428" s="1"/>
  <c r="J428" s="1"/>
  <c r="G429" s="1"/>
  <c r="I429" s="1"/>
  <c r="J429" s="1"/>
  <c r="G411" i="8"/>
  <c r="I430" i="7"/>
  <c r="M430"/>
  <c r="P430" s="1"/>
  <c r="G387" i="4"/>
  <c r="H249" i="5" l="1"/>
  <c r="G249" s="1"/>
  <c r="J410" i="9"/>
  <c r="G235" i="3"/>
  <c r="H251" i="2"/>
  <c r="J339" i="11"/>
  <c r="G430" i="10"/>
  <c r="I411" i="8"/>
  <c r="L430" i="7"/>
  <c r="O430" s="1"/>
  <c r="J430"/>
  <c r="H265" i="5"/>
  <c r="I387" i="4"/>
  <c r="I249" i="5" l="1"/>
  <c r="X249"/>
  <c r="X251" i="2"/>
  <c r="G411" i="9"/>
  <c r="I235" i="3"/>
  <c r="G251" i="2"/>
  <c r="H340" i="11"/>
  <c r="I430" i="10"/>
  <c r="M430"/>
  <c r="P430" s="1"/>
  <c r="J411" i="8"/>
  <c r="G412" s="1"/>
  <c r="I412" s="1"/>
  <c r="J412" s="1"/>
  <c r="G413" s="1"/>
  <c r="I413" s="1"/>
  <c r="J413" s="1"/>
  <c r="G414" s="1"/>
  <c r="I414" s="1"/>
  <c r="J414" s="1"/>
  <c r="G415" s="1"/>
  <c r="I415" s="1"/>
  <c r="J415" s="1"/>
  <c r="G416" s="1"/>
  <c r="I416" s="1"/>
  <c r="J416" s="1"/>
  <c r="G417" s="1"/>
  <c r="I417" s="1"/>
  <c r="J417" s="1"/>
  <c r="G431" i="7"/>
  <c r="J387" i="4"/>
  <c r="G388" s="1"/>
  <c r="I388" s="1"/>
  <c r="J388" s="1"/>
  <c r="H278" i="2"/>
  <c r="J249" i="5" l="1"/>
  <c r="I411" i="9"/>
  <c r="G340" i="11"/>
  <c r="I340" s="1"/>
  <c r="J340" s="1"/>
  <c r="H400" i="6"/>
  <c r="J235" i="3"/>
  <c r="I251" i="2"/>
  <c r="H341" i="11"/>
  <c r="L430" i="10"/>
  <c r="J430"/>
  <c r="G418" i="8"/>
  <c r="I431" i="7"/>
  <c r="G389" i="4"/>
  <c r="I389" s="1"/>
  <c r="J389" s="1"/>
  <c r="G390" s="1"/>
  <c r="I390" s="1"/>
  <c r="J390" s="1"/>
  <c r="G391" s="1"/>
  <c r="I391" s="1"/>
  <c r="J391" s="1"/>
  <c r="G392" s="1"/>
  <c r="I392" s="1"/>
  <c r="J392" s="1"/>
  <c r="H250" i="5" l="1"/>
  <c r="G250" s="1"/>
  <c r="J411" i="9"/>
  <c r="G412" s="1"/>
  <c r="I412" s="1"/>
  <c r="J412" s="1"/>
  <c r="G413" s="1"/>
  <c r="I413" s="1"/>
  <c r="J413" s="1"/>
  <c r="G414" s="1"/>
  <c r="I414" s="1"/>
  <c r="J414" s="1"/>
  <c r="G415" s="1"/>
  <c r="I415" s="1"/>
  <c r="J415" s="1"/>
  <c r="G416" s="1"/>
  <c r="I416" s="1"/>
  <c r="J416" s="1"/>
  <c r="G417" s="1"/>
  <c r="I417" s="1"/>
  <c r="J417" s="1"/>
  <c r="G341" i="11"/>
  <c r="I341" s="1"/>
  <c r="J341" s="1"/>
  <c r="H401" i="6"/>
  <c r="H236" i="3"/>
  <c r="X236" s="1"/>
  <c r="J251" i="2"/>
  <c r="H342" i="11"/>
  <c r="O430" i="10"/>
  <c r="G431"/>
  <c r="I418" i="8"/>
  <c r="M418"/>
  <c r="P418" s="1"/>
  <c r="J431" i="7"/>
  <c r="H266" i="5"/>
  <c r="G393" i="4"/>
  <c r="I393" s="1"/>
  <c r="J393" s="1"/>
  <c r="I250" i="5" l="1"/>
  <c r="M250"/>
  <c r="P250" s="1"/>
  <c r="X250"/>
  <c r="K250"/>
  <c r="N250" s="1"/>
  <c r="G418" i="9"/>
  <c r="G342" i="11"/>
  <c r="I342" s="1"/>
  <c r="J342" s="1"/>
  <c r="H402" i="6"/>
  <c r="G236" i="3"/>
  <c r="H252" i="2"/>
  <c r="H343" i="11"/>
  <c r="I431" i="10"/>
  <c r="L418" i="8"/>
  <c r="O418" s="1"/>
  <c r="J418"/>
  <c r="G432" i="7"/>
  <c r="G394" i="4"/>
  <c r="H279" i="2"/>
  <c r="L250" i="5" l="1"/>
  <c r="O250" s="1"/>
  <c r="J250"/>
  <c r="X252" i="2"/>
  <c r="I418" i="9"/>
  <c r="M418"/>
  <c r="P418" s="1"/>
  <c r="G343" i="11"/>
  <c r="I343" s="1"/>
  <c r="J343" s="1"/>
  <c r="H403" i="6"/>
  <c r="I236" i="3"/>
  <c r="G252" i="2"/>
  <c r="H344" i="11"/>
  <c r="J431" i="10"/>
  <c r="G419" i="8"/>
  <c r="I432" i="7"/>
  <c r="I394" i="4"/>
  <c r="M394"/>
  <c r="P394" s="1"/>
  <c r="H251" i="5" l="1"/>
  <c r="G251" s="1"/>
  <c r="L418" i="9"/>
  <c r="O418" s="1"/>
  <c r="J418"/>
  <c r="G344" i="11"/>
  <c r="I344" s="1"/>
  <c r="J344" s="1"/>
  <c r="H404" i="6"/>
  <c r="J236" i="3"/>
  <c r="I252" i="2"/>
  <c r="H345" i="11"/>
  <c r="G432" i="10"/>
  <c r="I419" i="8"/>
  <c r="J432" i="7"/>
  <c r="H267" i="5"/>
  <c r="L394" i="4"/>
  <c r="O394" s="1"/>
  <c r="J394"/>
  <c r="I251" i="5" l="1"/>
  <c r="X251"/>
  <c r="G419" i="9"/>
  <c r="G345" i="11"/>
  <c r="I345" s="1"/>
  <c r="J345" s="1"/>
  <c r="H405" i="6"/>
  <c r="H237" i="3"/>
  <c r="X237" s="1"/>
  <c r="J252" i="2"/>
  <c r="H346" i="11"/>
  <c r="I432" i="10"/>
  <c r="J419" i="8"/>
  <c r="G433" i="7"/>
  <c r="G395" i="4"/>
  <c r="H280" i="2"/>
  <c r="J251" i="5" l="1"/>
  <c r="I419" i="9"/>
  <c r="K346" i="11"/>
  <c r="N346" s="1"/>
  <c r="H406" i="6"/>
  <c r="G237" i="3"/>
  <c r="H253" i="2"/>
  <c r="G346" i="11"/>
  <c r="J432" i="10"/>
  <c r="G420" i="8"/>
  <c r="I433" i="7"/>
  <c r="I395" i="4"/>
  <c r="H258" i="3"/>
  <c r="H281" i="2"/>
  <c r="H252" i="5" l="1"/>
  <c r="G252" s="1"/>
  <c r="X253" i="2"/>
  <c r="J419" i="9"/>
  <c r="G253" i="2"/>
  <c r="I237" i="3"/>
  <c r="I253" i="2"/>
  <c r="I346" i="11"/>
  <c r="M346"/>
  <c r="P346" s="1"/>
  <c r="G433" i="10"/>
  <c r="I420" i="8"/>
  <c r="J433" i="7"/>
  <c r="H268" i="5"/>
  <c r="J395" i="4"/>
  <c r="H259" i="3"/>
  <c r="H282" i="2"/>
  <c r="I252" i="5" l="1"/>
  <c r="X252"/>
  <c r="G420" i="9"/>
  <c r="J237" i="3"/>
  <c r="J253" i="2"/>
  <c r="L346" i="11"/>
  <c r="O346" s="1"/>
  <c r="J346"/>
  <c r="I433" i="10"/>
  <c r="J420" i="8"/>
  <c r="G434" i="7"/>
  <c r="H269" i="5"/>
  <c r="G396" i="4"/>
  <c r="H283" i="2"/>
  <c r="J252" i="5" l="1"/>
  <c r="I420" i="9"/>
  <c r="H238" i="3"/>
  <c r="X238" s="1"/>
  <c r="H254" i="2"/>
  <c r="H347" i="11"/>
  <c r="J433" i="10"/>
  <c r="G421" i="8"/>
  <c r="I434" i="7"/>
  <c r="H270" i="5"/>
  <c r="I396" i="4"/>
  <c r="H260" i="3"/>
  <c r="H284" i="2"/>
  <c r="H253" i="5" l="1"/>
  <c r="X254" i="2"/>
  <c r="J420" i="9"/>
  <c r="G238" i="3"/>
  <c r="M238" i="6" s="1"/>
  <c r="P238" s="1"/>
  <c r="G347" i="11"/>
  <c r="I347" s="1"/>
  <c r="H407" i="6"/>
  <c r="I238" i="3"/>
  <c r="K238"/>
  <c r="N238" s="1"/>
  <c r="G254" i="2"/>
  <c r="G434" i="10"/>
  <c r="I421" i="8"/>
  <c r="J434" i="7"/>
  <c r="H271" i="5"/>
  <c r="J396" i="4"/>
  <c r="H285" i="2"/>
  <c r="X253" i="5" l="1"/>
  <c r="G253"/>
  <c r="G421" i="9"/>
  <c r="K238" i="6"/>
  <c r="N238" s="1"/>
  <c r="M238" i="3"/>
  <c r="P238" s="1"/>
  <c r="L238" i="6"/>
  <c r="O238" s="1"/>
  <c r="L238" i="3"/>
  <c r="O238" s="1"/>
  <c r="J238"/>
  <c r="I254" i="2"/>
  <c r="J347" i="11"/>
  <c r="I434" i="10"/>
  <c r="J421" i="8"/>
  <c r="G435" i="7"/>
  <c r="H272" i="5"/>
  <c r="G397" i="4"/>
  <c r="H286" i="2"/>
  <c r="I253" i="5" l="1"/>
  <c r="I421" i="9"/>
  <c r="H239" i="3"/>
  <c r="X239" s="1"/>
  <c r="K286" i="2"/>
  <c r="J254"/>
  <c r="H348" i="11"/>
  <c r="J434" i="10"/>
  <c r="G422" i="8"/>
  <c r="I435" i="7"/>
  <c r="H273" i="5"/>
  <c r="I397" i="4"/>
  <c r="H261" i="3"/>
  <c r="J253" i="5" l="1"/>
  <c r="J421" i="9"/>
  <c r="G348" i="11"/>
  <c r="H408" i="6"/>
  <c r="G239" i="3"/>
  <c r="H255" i="2"/>
  <c r="I348" i="11"/>
  <c r="G435" i="10"/>
  <c r="I422" i="8"/>
  <c r="J435" i="7"/>
  <c r="G436" s="1"/>
  <c r="I436" s="1"/>
  <c r="J436" s="1"/>
  <c r="G437" s="1"/>
  <c r="I437" s="1"/>
  <c r="J437" s="1"/>
  <c r="G438" s="1"/>
  <c r="I438" s="1"/>
  <c r="J438" s="1"/>
  <c r="G439" s="1"/>
  <c r="I439" s="1"/>
  <c r="J439" s="1"/>
  <c r="G440" s="1"/>
  <c r="I440" s="1"/>
  <c r="J440" s="1"/>
  <c r="G441" s="1"/>
  <c r="I441" s="1"/>
  <c r="J441" s="1"/>
  <c r="H274" i="5"/>
  <c r="J397" i="4"/>
  <c r="K274" i="5" l="1"/>
  <c r="H254"/>
  <c r="G254"/>
  <c r="X255" i="2"/>
  <c r="G422" i="9"/>
  <c r="I239" i="3"/>
  <c r="G255" i="2"/>
  <c r="J348" i="11"/>
  <c r="I435" i="10"/>
  <c r="J422" i="8"/>
  <c r="G442" i="7"/>
  <c r="G398" i="4"/>
  <c r="I254" i="5" l="1"/>
  <c r="I422" i="9"/>
  <c r="J239" i="3"/>
  <c r="I255" i="2"/>
  <c r="H349" i="11"/>
  <c r="J435" i="10"/>
  <c r="G436" s="1"/>
  <c r="I436" s="1"/>
  <c r="J436" s="1"/>
  <c r="G437" s="1"/>
  <c r="I437" s="1"/>
  <c r="J437" s="1"/>
  <c r="G438" s="1"/>
  <c r="I438" s="1"/>
  <c r="J438" s="1"/>
  <c r="G439" s="1"/>
  <c r="I439" s="1"/>
  <c r="J439" s="1"/>
  <c r="G440" s="1"/>
  <c r="I440" s="1"/>
  <c r="J440" s="1"/>
  <c r="G441" s="1"/>
  <c r="I441" s="1"/>
  <c r="J441" s="1"/>
  <c r="G423" i="8"/>
  <c r="I442" i="7"/>
  <c r="M442"/>
  <c r="P442" s="1"/>
  <c r="I398" i="4"/>
  <c r="H262" i="3"/>
  <c r="H287" i="2"/>
  <c r="J254" i="5" l="1"/>
  <c r="J422" i="9"/>
  <c r="G349" i="11"/>
  <c r="I349" s="1"/>
  <c r="H409" i="6"/>
  <c r="H240" i="3"/>
  <c r="X240" s="1"/>
  <c r="J255" i="2"/>
  <c r="G442" i="10"/>
  <c r="I423" i="8"/>
  <c r="L442" i="7"/>
  <c r="O442" s="1"/>
  <c r="J442"/>
  <c r="J398" i="4"/>
  <c r="H255" i="5" l="1"/>
  <c r="G255"/>
  <c r="G423" i="9"/>
  <c r="G240" i="3"/>
  <c r="H256" i="2"/>
  <c r="J349" i="11"/>
  <c r="I442" i="10"/>
  <c r="M442"/>
  <c r="P442" s="1"/>
  <c r="J423" i="8"/>
  <c r="G424" s="1"/>
  <c r="I424" s="1"/>
  <c r="J424" s="1"/>
  <c r="G425" s="1"/>
  <c r="I425" s="1"/>
  <c r="J425" s="1"/>
  <c r="G426" s="1"/>
  <c r="I426" s="1"/>
  <c r="J426" s="1"/>
  <c r="G427" s="1"/>
  <c r="I427" s="1"/>
  <c r="J427" s="1"/>
  <c r="G428" s="1"/>
  <c r="I428" s="1"/>
  <c r="J428" s="1"/>
  <c r="G429" s="1"/>
  <c r="I429" s="1"/>
  <c r="J429" s="1"/>
  <c r="G443" i="7"/>
  <c r="H275" i="5"/>
  <c r="G399" i="4"/>
  <c r="I255" i="5" l="1"/>
  <c r="K262"/>
  <c r="N262" s="1"/>
  <c r="N274" s="1"/>
  <c r="X256" i="2"/>
  <c r="I423" i="9"/>
  <c r="I240" i="3"/>
  <c r="G256" i="2"/>
  <c r="K262"/>
  <c r="N262" s="1"/>
  <c r="H350" i="11"/>
  <c r="L442" i="10"/>
  <c r="J442"/>
  <c r="G430" i="8"/>
  <c r="I443" i="7"/>
  <c r="I399" i="4"/>
  <c r="H288" i="2"/>
  <c r="J255" i="5" l="1"/>
  <c r="J423" i="9"/>
  <c r="G424" s="1"/>
  <c r="I424" s="1"/>
  <c r="J424" s="1"/>
  <c r="G425" s="1"/>
  <c r="I425" s="1"/>
  <c r="J425" s="1"/>
  <c r="G426" s="1"/>
  <c r="I426" s="1"/>
  <c r="J426" s="1"/>
  <c r="G427" s="1"/>
  <c r="I427" s="1"/>
  <c r="J427" s="1"/>
  <c r="G428" s="1"/>
  <c r="I428" s="1"/>
  <c r="J428" s="1"/>
  <c r="G429" s="1"/>
  <c r="I429" s="1"/>
  <c r="J429" s="1"/>
  <c r="G350" i="11"/>
  <c r="I350" s="1"/>
  <c r="H410" i="6"/>
  <c r="J240" i="3"/>
  <c r="N515" i="2"/>
  <c r="N274"/>
  <c r="N286" s="1"/>
  <c r="I256"/>
  <c r="O442" i="10"/>
  <c r="G443"/>
  <c r="I430" i="8"/>
  <c r="M430"/>
  <c r="P430" s="1"/>
  <c r="J443" i="7"/>
  <c r="J399" i="4"/>
  <c r="G400" s="1"/>
  <c r="I400" s="1"/>
  <c r="J400" s="1"/>
  <c r="H263" i="3"/>
  <c r="G256" i="5" l="1"/>
  <c r="G430" i="9"/>
  <c r="H241" i="3"/>
  <c r="X241" s="1"/>
  <c r="J256" i="2"/>
  <c r="J350" i="11"/>
  <c r="I443" i="10"/>
  <c r="L430" i="8"/>
  <c r="O430" s="1"/>
  <c r="J430"/>
  <c r="G444" i="7"/>
  <c r="H276" i="5"/>
  <c r="G401" i="4"/>
  <c r="I401" s="1"/>
  <c r="J401" s="1"/>
  <c r="G402" s="1"/>
  <c r="I402" s="1"/>
  <c r="J402" s="1"/>
  <c r="G403" s="1"/>
  <c r="I403" s="1"/>
  <c r="J403" s="1"/>
  <c r="G404" s="1"/>
  <c r="I404" s="1"/>
  <c r="J404" s="1"/>
  <c r="H264" i="3"/>
  <c r="I256" i="5" l="1"/>
  <c r="I430" i="9"/>
  <c r="M430"/>
  <c r="P430" s="1"/>
  <c r="G241" i="3"/>
  <c r="G257" i="2"/>
  <c r="H351" i="11"/>
  <c r="J443" i="10"/>
  <c r="G431" i="8"/>
  <c r="I444" i="7"/>
  <c r="G405" i="4"/>
  <c r="I405" s="1"/>
  <c r="J405" s="1"/>
  <c r="H265" i="3"/>
  <c r="H289" i="2"/>
  <c r="J256" i="5" l="1"/>
  <c r="L430" i="9"/>
  <c r="O430" s="1"/>
  <c r="J430"/>
  <c r="G351" i="11"/>
  <c r="H411" i="6"/>
  <c r="I241" i="3"/>
  <c r="I257" i="2"/>
  <c r="I351" i="11"/>
  <c r="G444" i="10"/>
  <c r="I431" i="8"/>
  <c r="J444" i="7"/>
  <c r="G406" i="4"/>
  <c r="H266" i="3"/>
  <c r="G257" i="5" l="1"/>
  <c r="G431" i="9"/>
  <c r="J241" i="3"/>
  <c r="J257" i="2"/>
  <c r="J351" i="11"/>
  <c r="I444" i="10"/>
  <c r="J431" i="8"/>
  <c r="G445" i="7"/>
  <c r="H277" i="5"/>
  <c r="I406" i="4"/>
  <c r="M406"/>
  <c r="P406" s="1"/>
  <c r="H267" i="3"/>
  <c r="I257" i="5" l="1"/>
  <c r="I431" i="9"/>
  <c r="H242" i="3"/>
  <c r="X242" s="1"/>
  <c r="G258" i="2"/>
  <c r="H352" i="11"/>
  <c r="J444" i="10"/>
  <c r="G432" i="8"/>
  <c r="I445" i="7"/>
  <c r="L406" i="4"/>
  <c r="O406" s="1"/>
  <c r="J406"/>
  <c r="H268" i="3"/>
  <c r="H290" i="2"/>
  <c r="J257" i="5" l="1"/>
  <c r="J431" i="9"/>
  <c r="G352" i="11"/>
  <c r="I352" s="1"/>
  <c r="J352" s="1"/>
  <c r="H412" i="6"/>
  <c r="G242" i="3"/>
  <c r="I258" i="2"/>
  <c r="H353" i="11"/>
  <c r="G445" i="10"/>
  <c r="I432" i="8"/>
  <c r="J445" i="7"/>
  <c r="G407" i="4"/>
  <c r="H269" i="3"/>
  <c r="G258" i="5" l="1"/>
  <c r="G432" i="9"/>
  <c r="G353" i="11"/>
  <c r="I353" s="1"/>
  <c r="J353" s="1"/>
  <c r="H413" i="6"/>
  <c r="I242" i="3"/>
  <c r="J258" i="2"/>
  <c r="H354" i="11"/>
  <c r="I445" i="10"/>
  <c r="J432" i="8"/>
  <c r="G446" i="7"/>
  <c r="H278" i="5"/>
  <c r="I407" i="4"/>
  <c r="H270" i="3"/>
  <c r="I258" i="5" l="1"/>
  <c r="I432" i="9"/>
  <c r="G354" i="11"/>
  <c r="I354" s="1"/>
  <c r="J354" s="1"/>
  <c r="H414" i="6"/>
  <c r="J242" i="3"/>
  <c r="G259" i="2"/>
  <c r="H355" i="11"/>
  <c r="J445" i="10"/>
  <c r="G433" i="8"/>
  <c r="I446" i="7"/>
  <c r="J407" i="4"/>
  <c r="H271" i="3"/>
  <c r="H291" i="2"/>
  <c r="J258" i="5" l="1"/>
  <c r="J432" i="9"/>
  <c r="G355" i="11"/>
  <c r="I355" s="1"/>
  <c r="J355" s="1"/>
  <c r="H415" i="6"/>
  <c r="H243" i="3"/>
  <c r="X243" s="1"/>
  <c r="I259" i="2"/>
  <c r="H356" i="11"/>
  <c r="G446" i="10"/>
  <c r="I433" i="8"/>
  <c r="J446" i="7"/>
  <c r="G408" i="4"/>
  <c r="H272" i="3"/>
  <c r="G259" i="5" l="1"/>
  <c r="G433" i="9"/>
  <c r="G356" i="11"/>
  <c r="I356" s="1"/>
  <c r="J356" s="1"/>
  <c r="H416" i="6"/>
  <c r="G243" i="3"/>
  <c r="J259" i="2"/>
  <c r="H357" i="11"/>
  <c r="I446" i="10"/>
  <c r="J433" i="8"/>
  <c r="G447" i="7"/>
  <c r="H279" i="5"/>
  <c r="I408" i="4"/>
  <c r="I259" i="5" l="1"/>
  <c r="I433" i="9"/>
  <c r="G357" i="11"/>
  <c r="I357" s="1"/>
  <c r="J357" s="1"/>
  <c r="H417" i="6"/>
  <c r="I243" i="3"/>
  <c r="G260" i="2"/>
  <c r="H358" i="11"/>
  <c r="J446" i="10"/>
  <c r="G434" i="8"/>
  <c r="I447" i="7"/>
  <c r="J408" i="4"/>
  <c r="H273" i="3"/>
  <c r="H292" i="2"/>
  <c r="J259" i="5" l="1"/>
  <c r="J433" i="9"/>
  <c r="K358" i="11"/>
  <c r="N358" s="1"/>
  <c r="H418" i="6"/>
  <c r="K418" s="1"/>
  <c r="J243" i="3"/>
  <c r="I260" i="2"/>
  <c r="G358" i="11"/>
  <c r="G447" i="10"/>
  <c r="I434" i="8"/>
  <c r="J447" i="7"/>
  <c r="G448" s="1"/>
  <c r="I448" s="1"/>
  <c r="J448" s="1"/>
  <c r="G449" s="1"/>
  <c r="I449" s="1"/>
  <c r="J449" s="1"/>
  <c r="G450" s="1"/>
  <c r="I450" s="1"/>
  <c r="J450" s="1"/>
  <c r="G451" s="1"/>
  <c r="I451" s="1"/>
  <c r="J451" s="1"/>
  <c r="G452" s="1"/>
  <c r="I452" s="1"/>
  <c r="J452" s="1"/>
  <c r="G453" s="1"/>
  <c r="I453" s="1"/>
  <c r="J453" s="1"/>
  <c r="G409" i="4"/>
  <c r="H293" i="2"/>
  <c r="G260" i="5" l="1"/>
  <c r="G434" i="9"/>
  <c r="H244" i="3"/>
  <c r="X244" s="1"/>
  <c r="J260" i="2"/>
  <c r="I358" i="11"/>
  <c r="M358"/>
  <c r="P358" s="1"/>
  <c r="I447" i="10"/>
  <c r="J434" i="8"/>
  <c r="G454" i="7"/>
  <c r="H280" i="5"/>
  <c r="I409" i="4"/>
  <c r="H294" i="2"/>
  <c r="I260" i="5" l="1"/>
  <c r="I434" i="9"/>
  <c r="G244" i="3"/>
  <c r="G261" i="2"/>
  <c r="L358" i="11"/>
  <c r="O358" s="1"/>
  <c r="J358"/>
  <c r="J447" i="10"/>
  <c r="G448" s="1"/>
  <c r="I448" s="1"/>
  <c r="J448" s="1"/>
  <c r="G449" s="1"/>
  <c r="I449" s="1"/>
  <c r="J449" s="1"/>
  <c r="G450" s="1"/>
  <c r="I450" s="1"/>
  <c r="J450" s="1"/>
  <c r="G451" s="1"/>
  <c r="I451" s="1"/>
  <c r="J451" s="1"/>
  <c r="G452" s="1"/>
  <c r="I452" s="1"/>
  <c r="J452" s="1"/>
  <c r="G453" s="1"/>
  <c r="I453" s="1"/>
  <c r="J453" s="1"/>
  <c r="G435" i="8"/>
  <c r="I454" i="7"/>
  <c r="M454"/>
  <c r="P454" s="1"/>
  <c r="H281" i="5"/>
  <c r="J409" i="4"/>
  <c r="H274" i="3"/>
  <c r="H295" i="2"/>
  <c r="J260" i="5" l="1"/>
  <c r="J434" i="9"/>
  <c r="K274" i="3"/>
  <c r="I244"/>
  <c r="I261" i="2"/>
  <c r="H359" i="11"/>
  <c r="G454" i="10"/>
  <c r="I435" i="8"/>
  <c r="L454" i="7"/>
  <c r="O454" s="1"/>
  <c r="J454"/>
  <c r="H282" i="5"/>
  <c r="G410" i="4"/>
  <c r="H296" i="2"/>
  <c r="G261" i="5" l="1"/>
  <c r="G435" i="9"/>
  <c r="K274" i="6"/>
  <c r="G359" i="11"/>
  <c r="I359" s="1"/>
  <c r="H419" i="6"/>
  <c r="J244" i="3"/>
  <c r="J261" i="2"/>
  <c r="I454" i="10"/>
  <c r="M454"/>
  <c r="P454" s="1"/>
  <c r="J435" i="8"/>
  <c r="G436" s="1"/>
  <c r="G455" i="7"/>
  <c r="H283" i="5"/>
  <c r="I410" i="4"/>
  <c r="H297" i="2"/>
  <c r="I261" i="5" l="1"/>
  <c r="I435" i="9"/>
  <c r="H245" i="3"/>
  <c r="X245" s="1"/>
  <c r="G262" i="2"/>
  <c r="J359" i="11"/>
  <c r="L454" i="10"/>
  <c r="J454"/>
  <c r="I436" i="8"/>
  <c r="I455" i="7"/>
  <c r="H284" i="5"/>
  <c r="J410" i="4"/>
  <c r="H298" i="2"/>
  <c r="J261" i="5" l="1"/>
  <c r="J435" i="9"/>
  <c r="G245" i="3"/>
  <c r="K298" i="2"/>
  <c r="N298" s="1"/>
  <c r="I262"/>
  <c r="M262"/>
  <c r="H360" i="11"/>
  <c r="O454" i="10"/>
  <c r="G455"/>
  <c r="J436" i="8"/>
  <c r="G437" s="1"/>
  <c r="J455" i="7"/>
  <c r="H285" i="5"/>
  <c r="G411" i="4"/>
  <c r="H275" i="3"/>
  <c r="G262" i="5" l="1"/>
  <c r="G436" i="9"/>
  <c r="I436" s="1"/>
  <c r="J436" s="1"/>
  <c r="G360" i="11"/>
  <c r="I360" s="1"/>
  <c r="H420" i="6"/>
  <c r="I245" i="3"/>
  <c r="P262" i="2"/>
  <c r="P515" s="1"/>
  <c r="M515"/>
  <c r="L262"/>
  <c r="O262" s="1"/>
  <c r="O515" s="1"/>
  <c r="J262"/>
  <c r="I455" i="10"/>
  <c r="I437" i="8"/>
  <c r="G456" i="7"/>
  <c r="H286" i="5"/>
  <c r="I411" i="4"/>
  <c r="H276" i="3"/>
  <c r="I262" i="5" l="1"/>
  <c r="M262"/>
  <c r="P262" s="1"/>
  <c r="K286"/>
  <c r="G437" i="9"/>
  <c r="I437" s="1"/>
  <c r="J437" s="1"/>
  <c r="J245" i="3"/>
  <c r="G263" i="2"/>
  <c r="J360" i="11"/>
  <c r="J455" i="10"/>
  <c r="J437" i="8"/>
  <c r="G438" s="1"/>
  <c r="I456" i="7"/>
  <c r="N286" i="5"/>
  <c r="J411" i="4"/>
  <c r="G412" s="1"/>
  <c r="I412" s="1"/>
  <c r="J412" s="1"/>
  <c r="H277" i="3"/>
  <c r="L262" i="5" l="1"/>
  <c r="O262" s="1"/>
  <c r="J262"/>
  <c r="G438" i="9"/>
  <c r="I438" s="1"/>
  <c r="J438" s="1"/>
  <c r="H246" i="3"/>
  <c r="X246" s="1"/>
  <c r="I263" i="2"/>
  <c r="H361" i="11"/>
  <c r="G456" i="10"/>
  <c r="I438" i="8"/>
  <c r="J456" i="7"/>
  <c r="G413" i="4"/>
  <c r="I413" s="1"/>
  <c r="J413" s="1"/>
  <c r="G414" s="1"/>
  <c r="I414" s="1"/>
  <c r="J414" s="1"/>
  <c r="G415" s="1"/>
  <c r="I415" s="1"/>
  <c r="J415" s="1"/>
  <c r="G416" s="1"/>
  <c r="I416" s="1"/>
  <c r="J416" s="1"/>
  <c r="H278" i="3"/>
  <c r="H299" i="2"/>
  <c r="G263" i="5" l="1"/>
  <c r="G439" i="9"/>
  <c r="I439" s="1"/>
  <c r="J439" s="1"/>
  <c r="G440" s="1"/>
  <c r="I440" s="1"/>
  <c r="J440" s="1"/>
  <c r="G441" s="1"/>
  <c r="I441" s="1"/>
  <c r="J441" s="1"/>
  <c r="G361" i="11"/>
  <c r="H421" i="6"/>
  <c r="G246" i="3"/>
  <c r="J263" i="2"/>
  <c r="I361" i="11"/>
  <c r="I456" i="10"/>
  <c r="J438" i="8"/>
  <c r="G439" s="1"/>
  <c r="G457" i="7"/>
  <c r="H287" i="5"/>
  <c r="G417" i="4"/>
  <c r="I417" s="1"/>
  <c r="J417" s="1"/>
  <c r="I263" i="5" l="1"/>
  <c r="G442" i="9"/>
  <c r="I246" i="3"/>
  <c r="G264" i="2"/>
  <c r="J361" i="11"/>
  <c r="J456" i="10"/>
  <c r="I439" i="8"/>
  <c r="I457" i="7"/>
  <c r="G418" i="4"/>
  <c r="J263" i="5" l="1"/>
  <c r="I442" i="9"/>
  <c r="M442"/>
  <c r="P442" s="1"/>
  <c r="J246" i="3"/>
  <c r="I264" i="2"/>
  <c r="H362" i="11"/>
  <c r="G457" i="10"/>
  <c r="J439" i="8"/>
  <c r="G440" s="1"/>
  <c r="I440" s="1"/>
  <c r="J440" s="1"/>
  <c r="G441" s="1"/>
  <c r="I441" s="1"/>
  <c r="J441" s="1"/>
  <c r="J457" i="7"/>
  <c r="I418" i="4"/>
  <c r="M418"/>
  <c r="P418" s="1"/>
  <c r="H300" i="2"/>
  <c r="G264" i="5" l="1"/>
  <c r="L442" i="9"/>
  <c r="O442" s="1"/>
  <c r="J442"/>
  <c r="G362" i="11"/>
  <c r="I362" s="1"/>
  <c r="H422" i="6"/>
  <c r="H247" i="3"/>
  <c r="X247" s="1"/>
  <c r="J264" i="2"/>
  <c r="I457" i="10"/>
  <c r="G442" i="8"/>
  <c r="G458" i="7"/>
  <c r="H288" i="5"/>
  <c r="L418" i="4"/>
  <c r="O418" s="1"/>
  <c r="J418"/>
  <c r="I264" i="5" l="1"/>
  <c r="G443" i="9"/>
  <c r="G247" i="3"/>
  <c r="G265" i="2"/>
  <c r="J362" i="11"/>
  <c r="J457" i="10"/>
  <c r="I442" i="8"/>
  <c r="M442"/>
  <c r="P442" s="1"/>
  <c r="I458" i="7"/>
  <c r="G419" i="4"/>
  <c r="H280" i="3"/>
  <c r="J264" i="5" l="1"/>
  <c r="I443" i="9"/>
  <c r="I247" i="3"/>
  <c r="I265" i="2"/>
  <c r="H363" i="11"/>
  <c r="G458" i="10"/>
  <c r="L442" i="8"/>
  <c r="J442"/>
  <c r="J458" i="7"/>
  <c r="I419" i="4"/>
  <c r="H281" i="3"/>
  <c r="H301" i="2"/>
  <c r="G265" i="5" l="1"/>
  <c r="J443" i="9"/>
  <c r="G363" i="11"/>
  <c r="H423" i="6"/>
  <c r="J247" i="3"/>
  <c r="J265" i="2"/>
  <c r="I363" i="11"/>
  <c r="I458" i="10"/>
  <c r="O442" i="8"/>
  <c r="G443"/>
  <c r="G459" i="7"/>
  <c r="H289" i="5"/>
  <c r="J419" i="4"/>
  <c r="H282" i="3"/>
  <c r="I265" i="5" l="1"/>
  <c r="G444" i="9"/>
  <c r="H248" i="3"/>
  <c r="X248" s="1"/>
  <c r="G266" i="2"/>
  <c r="J363" i="11"/>
  <c r="J458" i="10"/>
  <c r="I443" i="8"/>
  <c r="I459" i="7"/>
  <c r="G420" i="4"/>
  <c r="H283" i="3"/>
  <c r="J265" i="5" l="1"/>
  <c r="I444" i="9"/>
  <c r="G248" i="3"/>
  <c r="I266" i="2"/>
  <c r="H364" i="11"/>
  <c r="G459" i="10"/>
  <c r="J443" i="8"/>
  <c r="J459" i="7"/>
  <c r="G460" s="1"/>
  <c r="I460" s="1"/>
  <c r="J460" s="1"/>
  <c r="G461" s="1"/>
  <c r="I461" s="1"/>
  <c r="J461" s="1"/>
  <c r="G462" s="1"/>
  <c r="I462" s="1"/>
  <c r="J462" s="1"/>
  <c r="G463" s="1"/>
  <c r="I463" s="1"/>
  <c r="J463" s="1"/>
  <c r="G464" s="1"/>
  <c r="I464" s="1"/>
  <c r="J464" s="1"/>
  <c r="G465" s="1"/>
  <c r="I465" s="1"/>
  <c r="J465" s="1"/>
  <c r="I420" i="4"/>
  <c r="H284" i="3"/>
  <c r="H302" i="2"/>
  <c r="G266" i="5" l="1"/>
  <c r="J444" i="9"/>
  <c r="G364" i="11"/>
  <c r="I364" s="1"/>
  <c r="J364" s="1"/>
  <c r="H424" i="6"/>
  <c r="I248" i="3"/>
  <c r="J266" i="2"/>
  <c r="H365" i="11"/>
  <c r="I459" i="10"/>
  <c r="G444" i="8"/>
  <c r="G466" i="7"/>
  <c r="H290" i="5"/>
  <c r="J420" i="4"/>
  <c r="I266" i="5" l="1"/>
  <c r="G445" i="9"/>
  <c r="G365" i="11"/>
  <c r="I365" s="1"/>
  <c r="J365" s="1"/>
  <c r="H425" i="6"/>
  <c r="J248" i="3"/>
  <c r="G267" i="2"/>
  <c r="H366" i="11"/>
  <c r="J459" i="10"/>
  <c r="G460" s="1"/>
  <c r="I460" s="1"/>
  <c r="J460" s="1"/>
  <c r="G461" s="1"/>
  <c r="I461" s="1"/>
  <c r="J461" s="1"/>
  <c r="G462" s="1"/>
  <c r="I462" s="1"/>
  <c r="J462" s="1"/>
  <c r="G463" s="1"/>
  <c r="I463" s="1"/>
  <c r="J463" s="1"/>
  <c r="G464" s="1"/>
  <c r="I464" s="1"/>
  <c r="J464" s="1"/>
  <c r="G465" s="1"/>
  <c r="I465" s="1"/>
  <c r="J465" s="1"/>
  <c r="I444" i="8"/>
  <c r="I466" i="7"/>
  <c r="M466"/>
  <c r="P466" s="1"/>
  <c r="G421" i="4"/>
  <c r="J266" i="5" l="1"/>
  <c r="I445" i="9"/>
  <c r="G366" i="11"/>
  <c r="I366" s="1"/>
  <c r="J366" s="1"/>
  <c r="H426" i="6"/>
  <c r="H249" i="3"/>
  <c r="X249" s="1"/>
  <c r="I267" i="2"/>
  <c r="H367" i="11"/>
  <c r="G466" i="10"/>
  <c r="J444" i="8"/>
  <c r="L466" i="7"/>
  <c r="O466" s="1"/>
  <c r="J466"/>
  <c r="I421" i="4"/>
  <c r="H286" i="3"/>
  <c r="H303" i="2"/>
  <c r="G267" i="5" l="1"/>
  <c r="J445" i="9"/>
  <c r="G367" i="11"/>
  <c r="I367" s="1"/>
  <c r="J367" s="1"/>
  <c r="H427" i="6"/>
  <c r="G249" i="3"/>
  <c r="J267" i="2"/>
  <c r="H368" i="11"/>
  <c r="I466" i="10"/>
  <c r="S133" s="1"/>
  <c r="G467"/>
  <c r="M466"/>
  <c r="P466" s="1"/>
  <c r="G445" i="8"/>
  <c r="G467" i="7"/>
  <c r="H291" i="5"/>
  <c r="J421" i="4"/>
  <c r="I267" i="5" l="1"/>
  <c r="G446" i="9"/>
  <c r="S96" i="10"/>
  <c r="G368" i="11"/>
  <c r="I368" s="1"/>
  <c r="J368" s="1"/>
  <c r="H428" i="6"/>
  <c r="I249" i="3"/>
  <c r="G268" i="2"/>
  <c r="H369" i="11"/>
  <c r="P20" i="12"/>
  <c r="I467" i="10"/>
  <c r="L466"/>
  <c r="J466"/>
  <c r="J467" s="1"/>
  <c r="I445" i="8"/>
  <c r="I467" i="7"/>
  <c r="G422" i="4"/>
  <c r="J267" i="5" l="1"/>
  <c r="I446" i="9"/>
  <c r="G369" i="11"/>
  <c r="I369" s="1"/>
  <c r="J369" s="1"/>
  <c r="H429" i="6"/>
  <c r="O21" i="12"/>
  <c r="O22" s="1"/>
  <c r="J249" i="3"/>
  <c r="I268" i="2"/>
  <c r="H370" i="11"/>
  <c r="R97" i="10"/>
  <c r="R98" s="1"/>
  <c r="R134"/>
  <c r="O466"/>
  <c r="L467"/>
  <c r="J445" i="8"/>
  <c r="J467" i="7"/>
  <c r="I422" i="4"/>
  <c r="H304" i="2"/>
  <c r="G268" i="5" l="1"/>
  <c r="V135" i="10"/>
  <c r="V136"/>
  <c r="V137"/>
  <c r="V138"/>
  <c r="V139"/>
  <c r="V140"/>
  <c r="V141"/>
  <c r="V142"/>
  <c r="V143"/>
  <c r="V144"/>
  <c r="V13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J446" i="9"/>
  <c r="R135" i="10"/>
  <c r="K370" i="11"/>
  <c r="N370" s="1"/>
  <c r="H430" i="6"/>
  <c r="K430" s="1"/>
  <c r="P22" i="12"/>
  <c r="Q22" s="1"/>
  <c r="H250" i="3"/>
  <c r="X250" s="1"/>
  <c r="J268" i="2"/>
  <c r="G370" i="11"/>
  <c r="S135" i="10"/>
  <c r="S98"/>
  <c r="T98" s="1"/>
  <c r="G446" i="8"/>
  <c r="G468" i="7"/>
  <c r="H292" i="5"/>
  <c r="J422" i="4"/>
  <c r="H287" i="3"/>
  <c r="H305" i="2"/>
  <c r="I268" i="5" l="1"/>
  <c r="G447" i="9"/>
  <c r="T135" i="10"/>
  <c r="T105" s="1"/>
  <c r="K250" i="3"/>
  <c r="N250" s="1"/>
  <c r="G250"/>
  <c r="G269" i="2"/>
  <c r="I370" i="11"/>
  <c r="M370"/>
  <c r="P370" s="1"/>
  <c r="I446" i="8"/>
  <c r="I468" i="7"/>
  <c r="H293" i="5"/>
  <c r="G423" i="4"/>
  <c r="H288" i="3"/>
  <c r="H306" i="2"/>
  <c r="J268" i="5" l="1"/>
  <c r="I447" i="9"/>
  <c r="K250" i="6"/>
  <c r="N250" s="1"/>
  <c r="I250" i="3"/>
  <c r="M250" i="6"/>
  <c r="M250" i="3"/>
  <c r="I269" i="2"/>
  <c r="L370" i="11"/>
  <c r="O370" s="1"/>
  <c r="J370"/>
  <c r="J446" i="8"/>
  <c r="J468" i="7"/>
  <c r="H294" i="5"/>
  <c r="I423" i="4"/>
  <c r="H289" i="3"/>
  <c r="H307" i="2"/>
  <c r="G269" i="5" l="1"/>
  <c r="J447" i="9"/>
  <c r="G448" s="1"/>
  <c r="P250" i="3"/>
  <c r="L250" i="6"/>
  <c r="O250" s="1"/>
  <c r="L250" i="3"/>
  <c r="O250" s="1"/>
  <c r="J250"/>
  <c r="P250" i="6"/>
  <c r="J269" i="2"/>
  <c r="H371" i="11"/>
  <c r="G447" i="8"/>
  <c r="G469" i="7"/>
  <c r="H295" i="5"/>
  <c r="J423" i="4"/>
  <c r="H308" i="2"/>
  <c r="I269" i="5" l="1"/>
  <c r="I448" i="9"/>
  <c r="G371" i="11"/>
  <c r="I371" s="1"/>
  <c r="H431" i="6"/>
  <c r="H251" i="3"/>
  <c r="X251" s="1"/>
  <c r="G270" i="2"/>
  <c r="I447" i="8"/>
  <c r="I469" i="7"/>
  <c r="H296" i="5"/>
  <c r="G424" i="4"/>
  <c r="I424" s="1"/>
  <c r="J424" s="1"/>
  <c r="H309" i="2"/>
  <c r="J269" i="5" l="1"/>
  <c r="J448" i="9"/>
  <c r="G449" s="1"/>
  <c r="G251" i="3"/>
  <c r="I270" i="2"/>
  <c r="J371" i="11"/>
  <c r="J447" i="8"/>
  <c r="G448" s="1"/>
  <c r="I448" s="1"/>
  <c r="J448" s="1"/>
  <c r="G449" s="1"/>
  <c r="I449" s="1"/>
  <c r="J449" s="1"/>
  <c r="G450" s="1"/>
  <c r="I450" s="1"/>
  <c r="J450" s="1"/>
  <c r="G451" s="1"/>
  <c r="I451" s="1"/>
  <c r="J451" s="1"/>
  <c r="G452" s="1"/>
  <c r="I452" s="1"/>
  <c r="J452" s="1"/>
  <c r="G453" s="1"/>
  <c r="I453" s="1"/>
  <c r="J453" s="1"/>
  <c r="J469" i="7"/>
  <c r="H297" i="5"/>
  <c r="G425" i="4"/>
  <c r="I425" s="1"/>
  <c r="J425" s="1"/>
  <c r="G426" s="1"/>
  <c r="I426" s="1"/>
  <c r="J426" s="1"/>
  <c r="H310" i="2"/>
  <c r="G270" i="5" l="1"/>
  <c r="I449" i="9"/>
  <c r="I251" i="3"/>
  <c r="K310" i="2"/>
  <c r="N310" s="1"/>
  <c r="J270"/>
  <c r="H372" i="11"/>
  <c r="G454" i="8"/>
  <c r="G470" i="7"/>
  <c r="H298" i="5"/>
  <c r="K298" s="1"/>
  <c r="G427" i="4"/>
  <c r="I427" s="1"/>
  <c r="J427" s="1"/>
  <c r="G428" s="1"/>
  <c r="I428" s="1"/>
  <c r="J428" s="1"/>
  <c r="I270" i="5" l="1"/>
  <c r="J449" i="9"/>
  <c r="G450" s="1"/>
  <c r="G372" i="11"/>
  <c r="I372" s="1"/>
  <c r="H432" i="6"/>
  <c r="J251" i="3"/>
  <c r="G271" i="2"/>
  <c r="I454" i="8"/>
  <c r="M454"/>
  <c r="P454" s="1"/>
  <c r="I470" i="7"/>
  <c r="N298" i="5"/>
  <c r="G429" i="4"/>
  <c r="I429" s="1"/>
  <c r="J429" s="1"/>
  <c r="J270" i="5" l="1"/>
  <c r="I450" i="9"/>
  <c r="H252" i="3"/>
  <c r="X252" s="1"/>
  <c r="I271" i="2"/>
  <c r="J372" i="11"/>
  <c r="L454" i="8"/>
  <c r="J454"/>
  <c r="J470" i="7"/>
  <c r="G430" i="4"/>
  <c r="G271" i="5" l="1"/>
  <c r="J450" i="9"/>
  <c r="G451" s="1"/>
  <c r="G252" i="3"/>
  <c r="J271" i="2"/>
  <c r="H373" i="11"/>
  <c r="O454" i="8"/>
  <c r="G455"/>
  <c r="G471" i="7"/>
  <c r="I430" i="4"/>
  <c r="M430"/>
  <c r="P430" s="1"/>
  <c r="H292" i="3"/>
  <c r="H311" i="2"/>
  <c r="I271" i="5" l="1"/>
  <c r="I451" i="9"/>
  <c r="G373" i="11"/>
  <c r="H433" i="6"/>
  <c r="I252" i="3"/>
  <c r="G272" i="2"/>
  <c r="I373" i="11"/>
  <c r="I455" i="8"/>
  <c r="I471" i="7"/>
  <c r="H299" i="5"/>
  <c r="L430" i="4"/>
  <c r="O430" s="1"/>
  <c r="J430"/>
  <c r="H293" i="3"/>
  <c r="J271" i="5" l="1"/>
  <c r="J451" i="9"/>
  <c r="G452" s="1"/>
  <c r="I452" s="1"/>
  <c r="J452" s="1"/>
  <c r="G453" s="1"/>
  <c r="I453" s="1"/>
  <c r="J453" s="1"/>
  <c r="J252" i="3"/>
  <c r="I272" i="2"/>
  <c r="J373" i="11"/>
  <c r="J455" i="8"/>
  <c r="J471" i="7"/>
  <c r="G472" s="1"/>
  <c r="I472" s="1"/>
  <c r="J472" s="1"/>
  <c r="G473" s="1"/>
  <c r="I473" s="1"/>
  <c r="J473" s="1"/>
  <c r="G474" s="1"/>
  <c r="I474" s="1"/>
  <c r="J474" s="1"/>
  <c r="G475" s="1"/>
  <c r="I475" s="1"/>
  <c r="J475" s="1"/>
  <c r="G476" s="1"/>
  <c r="I476" s="1"/>
  <c r="J476" s="1"/>
  <c r="G477" s="1"/>
  <c r="I477" s="1"/>
  <c r="J477" s="1"/>
  <c r="G431" i="4"/>
  <c r="H294" i="3"/>
  <c r="G272" i="5" l="1"/>
  <c r="G454" i="9"/>
  <c r="H253" i="3"/>
  <c r="X253" s="1"/>
  <c r="J272" i="2"/>
  <c r="H374" i="11"/>
  <c r="G456" i="8"/>
  <c r="G478" i="7"/>
  <c r="I431" i="4"/>
  <c r="H295" i="3"/>
  <c r="H312" i="2"/>
  <c r="I272" i="5" l="1"/>
  <c r="I454" i="9"/>
  <c r="M454"/>
  <c r="P454" s="1"/>
  <c r="H434" i="6"/>
  <c r="R84" i="11"/>
  <c r="O30" i="12"/>
  <c r="G253" i="3"/>
  <c r="G273" i="2"/>
  <c r="H455" i="11"/>
  <c r="K382"/>
  <c r="G374"/>
  <c r="I456" i="8"/>
  <c r="I478" i="7"/>
  <c r="G479"/>
  <c r="M478"/>
  <c r="P478" s="1"/>
  <c r="H300" i="5"/>
  <c r="J431" i="4"/>
  <c r="J272" i="5" l="1"/>
  <c r="L454" i="9"/>
  <c r="J454"/>
  <c r="S139" i="7"/>
  <c r="R140" s="1"/>
  <c r="V256" s="1"/>
  <c r="K442" i="6"/>
  <c r="S108" i="7"/>
  <c r="I253" i="3"/>
  <c r="I273" i="2"/>
  <c r="I374" i="11"/>
  <c r="K455"/>
  <c r="S92" s="1"/>
  <c r="N382"/>
  <c r="J456" i="8"/>
  <c r="I479" i="7"/>
  <c r="L478"/>
  <c r="J478"/>
  <c r="J479" s="1"/>
  <c r="G432" i="4"/>
  <c r="H296" i="3"/>
  <c r="G273" i="5" l="1"/>
  <c r="O454" i="9"/>
  <c r="G455"/>
  <c r="F30" i="12"/>
  <c r="V140" i="7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E31" i="12"/>
  <c r="E32" s="1"/>
  <c r="J253" i="3"/>
  <c r="J273" i="2"/>
  <c r="S129" i="11"/>
  <c r="S93"/>
  <c r="J374"/>
  <c r="G457" i="8"/>
  <c r="O478" i="7"/>
  <c r="L479"/>
  <c r="R109"/>
  <c r="R110" s="1"/>
  <c r="I432" i="4"/>
  <c r="H313" i="2"/>
  <c r="I273" i="5" l="1"/>
  <c r="I455" i="9"/>
  <c r="R141" i="7"/>
  <c r="F32" i="12"/>
  <c r="H254" i="3"/>
  <c r="X254" s="1"/>
  <c r="G274" i="2"/>
  <c r="G375" i="11"/>
  <c r="I457" i="8"/>
  <c r="S110" i="7"/>
  <c r="T110" s="1"/>
  <c r="S141"/>
  <c r="H301" i="5"/>
  <c r="J432" i="4"/>
  <c r="J273" i="5" l="1"/>
  <c r="J455" i="9"/>
  <c r="T141" i="7"/>
  <c r="T117" s="1"/>
  <c r="G32" i="12"/>
  <c r="G254" i="3"/>
  <c r="I274" i="2"/>
  <c r="M274"/>
  <c r="P274" s="1"/>
  <c r="I375" i="11"/>
  <c r="J457" i="8"/>
  <c r="G433" i="4"/>
  <c r="H297" i="3"/>
  <c r="G274" i="5" l="1"/>
  <c r="G456" i="9"/>
  <c r="I254" i="3"/>
  <c r="L274" i="2"/>
  <c r="O274" s="1"/>
  <c r="J274"/>
  <c r="J375" i="11"/>
  <c r="G376" s="1"/>
  <c r="I376" s="1"/>
  <c r="J376" s="1"/>
  <c r="G377" s="1"/>
  <c r="I377" s="1"/>
  <c r="J377" s="1"/>
  <c r="G378" s="1"/>
  <c r="I378" s="1"/>
  <c r="J378" s="1"/>
  <c r="G379" s="1"/>
  <c r="I379" s="1"/>
  <c r="J379" s="1"/>
  <c r="G380" s="1"/>
  <c r="I380" s="1"/>
  <c r="J380" s="1"/>
  <c r="G381" s="1"/>
  <c r="I381" s="1"/>
  <c r="J381" s="1"/>
  <c r="G458" i="8"/>
  <c r="I433" i="4"/>
  <c r="H314" i="2"/>
  <c r="I274" i="5" l="1"/>
  <c r="M274"/>
  <c r="P274" s="1"/>
  <c r="I456" i="9"/>
  <c r="J254" i="3"/>
  <c r="G275" i="2"/>
  <c r="G382" i="11"/>
  <c r="I458" i="8"/>
  <c r="H302" i="5"/>
  <c r="J433" i="4"/>
  <c r="L274" i="5" l="1"/>
  <c r="O274" s="1"/>
  <c r="J274"/>
  <c r="J456" i="9"/>
  <c r="H255" i="3"/>
  <c r="X255" s="1"/>
  <c r="I275" i="2"/>
  <c r="I382" i="11"/>
  <c r="M382"/>
  <c r="P382" s="1"/>
  <c r="J458" i="8"/>
  <c r="G434" i="4"/>
  <c r="H298" i="3"/>
  <c r="G275" i="5" l="1"/>
  <c r="G457" i="9"/>
  <c r="G255" i="3"/>
  <c r="J275" i="2"/>
  <c r="L382" i="11"/>
  <c r="O382" s="1"/>
  <c r="J382"/>
  <c r="G459" i="8"/>
  <c r="I434" i="4"/>
  <c r="H315" i="2"/>
  <c r="I275" i="5" l="1"/>
  <c r="I457" i="9"/>
  <c r="I255" i="3"/>
  <c r="G276" i="2"/>
  <c r="G383" i="11"/>
  <c r="I459" i="8"/>
  <c r="H303" i="5"/>
  <c r="J434" i="4"/>
  <c r="J275" i="5" l="1"/>
  <c r="J457" i="9"/>
  <c r="J255" i="3"/>
  <c r="I276" i="2"/>
  <c r="I383" i="11"/>
  <c r="J459" i="8"/>
  <c r="G460" s="1"/>
  <c r="I460" s="1"/>
  <c r="J460" s="1"/>
  <c r="G461" s="1"/>
  <c r="I461" s="1"/>
  <c r="J461" s="1"/>
  <c r="G462" s="1"/>
  <c r="I462" s="1"/>
  <c r="J462" s="1"/>
  <c r="G463" s="1"/>
  <c r="I463" s="1"/>
  <c r="J463" s="1"/>
  <c r="G464" s="1"/>
  <c r="I464" s="1"/>
  <c r="J464" s="1"/>
  <c r="G465" s="1"/>
  <c r="I465" s="1"/>
  <c r="J465" s="1"/>
  <c r="G435" i="4"/>
  <c r="G276" i="5" l="1"/>
  <c r="G458" i="9"/>
  <c r="H256" i="3"/>
  <c r="X256" s="1"/>
  <c r="J276" i="2"/>
  <c r="J383" i="11"/>
  <c r="G466" i="8"/>
  <c r="I435" i="4"/>
  <c r="H299" i="3"/>
  <c r="H316" i="2"/>
  <c r="I276" i="5" l="1"/>
  <c r="I458" i="9"/>
  <c r="G256" i="3"/>
  <c r="G277" i="2"/>
  <c r="G384" i="11"/>
  <c r="I466" i="8"/>
  <c r="M466"/>
  <c r="P466" s="1"/>
  <c r="H304" i="5"/>
  <c r="J435" i="4"/>
  <c r="G436" s="1"/>
  <c r="I436" s="1"/>
  <c r="J436" s="1"/>
  <c r="H300" i="3"/>
  <c r="H317" i="2"/>
  <c r="J276" i="5" l="1"/>
  <c r="J458" i="9"/>
  <c r="I256" i="3"/>
  <c r="I277" i="2"/>
  <c r="I384" i="11"/>
  <c r="L466" i="8"/>
  <c r="J466"/>
  <c r="H305" i="5"/>
  <c r="G437" i="4"/>
  <c r="I437" s="1"/>
  <c r="J437" s="1"/>
  <c r="G438" s="1"/>
  <c r="I438" s="1"/>
  <c r="J438" s="1"/>
  <c r="H301" i="3"/>
  <c r="H318" i="2"/>
  <c r="G277" i="5" l="1"/>
  <c r="G459" i="9"/>
  <c r="J256" i="3"/>
  <c r="J277" i="2"/>
  <c r="J384" i="11"/>
  <c r="O466" i="8"/>
  <c r="G467"/>
  <c r="H306" i="5"/>
  <c r="G439" i="4"/>
  <c r="I439" s="1"/>
  <c r="J439" s="1"/>
  <c r="G440" s="1"/>
  <c r="I440" s="1"/>
  <c r="J440" s="1"/>
  <c r="H302" i="3"/>
  <c r="H319" i="2"/>
  <c r="I277" i="5" l="1"/>
  <c r="I459" i="9"/>
  <c r="H257" i="3"/>
  <c r="X257" s="1"/>
  <c r="G278" i="2"/>
  <c r="G385" i="11"/>
  <c r="I467" i="8"/>
  <c r="H307" i="5"/>
  <c r="G441" i="4"/>
  <c r="I441" s="1"/>
  <c r="J441" s="1"/>
  <c r="H303" i="3"/>
  <c r="H320" i="2"/>
  <c r="J277" i="5" l="1"/>
  <c r="J459" i="9"/>
  <c r="G460" s="1"/>
  <c r="I460" s="1"/>
  <c r="J460" s="1"/>
  <c r="G461" s="1"/>
  <c r="I461" s="1"/>
  <c r="J461" s="1"/>
  <c r="G462" s="1"/>
  <c r="I462" s="1"/>
  <c r="J462" s="1"/>
  <c r="G463" s="1"/>
  <c r="I463" s="1"/>
  <c r="J463" s="1"/>
  <c r="G464" s="1"/>
  <c r="I464" s="1"/>
  <c r="J464" s="1"/>
  <c r="G465" s="1"/>
  <c r="I465" s="1"/>
  <c r="J465" s="1"/>
  <c r="G257" i="3"/>
  <c r="K262"/>
  <c r="N262" s="1"/>
  <c r="I278" i="2"/>
  <c r="I385" i="11"/>
  <c r="J467" i="8"/>
  <c r="H308" i="5"/>
  <c r="G442" i="4"/>
  <c r="H304" i="3"/>
  <c r="H321" i="2"/>
  <c r="G278" i="5" l="1"/>
  <c r="G466" i="9"/>
  <c r="K262" i="6"/>
  <c r="N262" s="1"/>
  <c r="N274" s="1"/>
  <c r="N515" i="3"/>
  <c r="N274"/>
  <c r="I257"/>
  <c r="J278" i="2"/>
  <c r="J385" i="11"/>
  <c r="G468" i="8"/>
  <c r="H309" i="5"/>
  <c r="I442" i="4"/>
  <c r="M442"/>
  <c r="P442" s="1"/>
  <c r="H305" i="3"/>
  <c r="H322" i="2"/>
  <c r="I278" i="5" l="1"/>
  <c r="N515" i="6"/>
  <c r="I466" i="9"/>
  <c r="G467"/>
  <c r="M466"/>
  <c r="P466" s="1"/>
  <c r="J257" i="3"/>
  <c r="G279" i="2"/>
  <c r="K322"/>
  <c r="N322" s="1"/>
  <c r="G386" i="11"/>
  <c r="I468" i="8"/>
  <c r="H310" i="5"/>
  <c r="K310" s="1"/>
  <c r="L442" i="4"/>
  <c r="O442" s="1"/>
  <c r="J442"/>
  <c r="H306" i="3"/>
  <c r="J278" i="5" l="1"/>
  <c r="S133" i="9"/>
  <c r="S96"/>
  <c r="I467"/>
  <c r="L466"/>
  <c r="J466"/>
  <c r="J467" s="1"/>
  <c r="G258" i="3"/>
  <c r="I279" i="2"/>
  <c r="I386" i="11"/>
  <c r="J468" i="8"/>
  <c r="N310" i="5"/>
  <c r="G443" i="4"/>
  <c r="H307" i="3"/>
  <c r="G279" i="5" l="1"/>
  <c r="P10" i="12"/>
  <c r="R134" i="9"/>
  <c r="S135" s="1"/>
  <c r="O466"/>
  <c r="L467"/>
  <c r="R97"/>
  <c r="R98" s="1"/>
  <c r="I258" i="3"/>
  <c r="J279" i="2"/>
  <c r="J386" i="11"/>
  <c r="G469" i="8"/>
  <c r="I443" i="4"/>
  <c r="I279" i="5" l="1"/>
  <c r="S98" i="9"/>
  <c r="T98" s="1"/>
  <c r="O11" i="12"/>
  <c r="O12" s="1"/>
  <c r="V134" i="9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R135"/>
  <c r="T135" s="1"/>
  <c r="T105" s="1"/>
  <c r="J258" i="3"/>
  <c r="G280" i="2"/>
  <c r="G387" i="11"/>
  <c r="I469" i="8"/>
  <c r="J443" i="4"/>
  <c r="H308" i="3"/>
  <c r="H323" i="2"/>
  <c r="J279" i="5" l="1"/>
  <c r="O41" i="12"/>
  <c r="P12"/>
  <c r="O40" s="1"/>
  <c r="G259" i="3"/>
  <c r="I280" i="2"/>
  <c r="I387" i="11"/>
  <c r="J469" i="8"/>
  <c r="H311" i="5"/>
  <c r="G444" i="4"/>
  <c r="G280" i="5" l="1"/>
  <c r="O42" i="12"/>
  <c r="Q12"/>
  <c r="I259" i="3"/>
  <c r="J280" i="2"/>
  <c r="J387" i="11"/>
  <c r="G388" s="1"/>
  <c r="I388" s="1"/>
  <c r="J388" s="1"/>
  <c r="G389" s="1"/>
  <c r="I389" s="1"/>
  <c r="J389" s="1"/>
  <c r="G390" s="1"/>
  <c r="I390" s="1"/>
  <c r="J390" s="1"/>
  <c r="G391" s="1"/>
  <c r="I391" s="1"/>
  <c r="J391" s="1"/>
  <c r="G392" s="1"/>
  <c r="I392" s="1"/>
  <c r="J392" s="1"/>
  <c r="G393" s="1"/>
  <c r="I393" s="1"/>
  <c r="J393" s="1"/>
  <c r="G470" i="8"/>
  <c r="I444" i="4"/>
  <c r="I280" i="5" l="1"/>
  <c r="J259" i="3"/>
  <c r="G281" i="2"/>
  <c r="G394" i="11"/>
  <c r="I470" i="8"/>
  <c r="J444" i="4"/>
  <c r="H309" i="3"/>
  <c r="H324" i="2"/>
  <c r="J280" i="5" l="1"/>
  <c r="G260" i="3"/>
  <c r="I281" i="2"/>
  <c r="I394" i="11"/>
  <c r="M394"/>
  <c r="P394" s="1"/>
  <c r="J470" i="8"/>
  <c r="H312" i="5"/>
  <c r="G445" i="4"/>
  <c r="G281" i="5" l="1"/>
  <c r="I260" i="3"/>
  <c r="J281" i="2"/>
  <c r="L394" i="11"/>
  <c r="O394" s="1"/>
  <c r="J394"/>
  <c r="G471" i="8"/>
  <c r="I445" i="4"/>
  <c r="I281" i="5" l="1"/>
  <c r="J260" i="3"/>
  <c r="G282" i="2"/>
  <c r="G395" i="11"/>
  <c r="I471" i="8"/>
  <c r="J445" i="4"/>
  <c r="H310" i="3"/>
  <c r="H325" i="2"/>
  <c r="J281" i="5" l="1"/>
  <c r="K310" i="3"/>
  <c r="N310" s="1"/>
  <c r="G261"/>
  <c r="I282" i="2"/>
  <c r="I395" i="11"/>
  <c r="J471" i="8"/>
  <c r="G472" s="1"/>
  <c r="I472" s="1"/>
  <c r="J472" s="1"/>
  <c r="G473" s="1"/>
  <c r="I473" s="1"/>
  <c r="J473" s="1"/>
  <c r="G474" s="1"/>
  <c r="I474" s="1"/>
  <c r="J474" s="1"/>
  <c r="G475" s="1"/>
  <c r="I475" s="1"/>
  <c r="J475" s="1"/>
  <c r="G476" s="1"/>
  <c r="I476" s="1"/>
  <c r="J476" s="1"/>
  <c r="G477" s="1"/>
  <c r="I477" s="1"/>
  <c r="J477" s="1"/>
  <c r="H313" i="5"/>
  <c r="G446" i="4"/>
  <c r="G282" i="5" l="1"/>
  <c r="K310" i="6"/>
  <c r="I261" i="3"/>
  <c r="J282" i="2"/>
  <c r="J395" i="11"/>
  <c r="G478" i="8"/>
  <c r="I446" i="4"/>
  <c r="I282" i="5" l="1"/>
  <c r="J261" i="3"/>
  <c r="G283" i="2"/>
  <c r="G396" i="11"/>
  <c r="I478" i="8"/>
  <c r="S139" s="1"/>
  <c r="G479"/>
  <c r="M478"/>
  <c r="P478" s="1"/>
  <c r="J446" i="4"/>
  <c r="H326" i="2"/>
  <c r="J282" i="5" l="1"/>
  <c r="S108" i="8"/>
  <c r="G262" i="3"/>
  <c r="I283" i="2"/>
  <c r="I396" i="11"/>
  <c r="K30" i="12"/>
  <c r="I479" i="8"/>
  <c r="L478"/>
  <c r="J478"/>
  <c r="J479" s="1"/>
  <c r="H314" i="5"/>
  <c r="G447" i="4"/>
  <c r="H311" i="3"/>
  <c r="G283" i="5" l="1"/>
  <c r="J31" i="12"/>
  <c r="J32" s="1"/>
  <c r="I262" i="3"/>
  <c r="M262" i="6"/>
  <c r="M262" i="3"/>
  <c r="J283" i="2"/>
  <c r="J396" i="11"/>
  <c r="R109" i="8"/>
  <c r="R110" s="1"/>
  <c r="R140"/>
  <c r="O478"/>
  <c r="L479"/>
  <c r="I447" i="4"/>
  <c r="H312" i="3"/>
  <c r="I283" i="5" l="1"/>
  <c r="V140" i="8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R141"/>
  <c r="J41" i="12"/>
  <c r="K32"/>
  <c r="J40" s="1"/>
  <c r="P262" i="3"/>
  <c r="P515" s="1"/>
  <c r="M515"/>
  <c r="L262" i="6"/>
  <c r="O262" s="1"/>
  <c r="O515" s="1"/>
  <c r="L262" i="3"/>
  <c r="O262" s="1"/>
  <c r="O515" s="1"/>
  <c r="J262"/>
  <c r="P262" i="6"/>
  <c r="P515" s="1"/>
  <c r="M515"/>
  <c r="G284" i="2"/>
  <c r="G397" i="11"/>
  <c r="S141" i="8"/>
  <c r="S110"/>
  <c r="T110" s="1"/>
  <c r="J447" i="4"/>
  <c r="G448" s="1"/>
  <c r="I448" s="1"/>
  <c r="J448" s="1"/>
  <c r="H313" i="3"/>
  <c r="H327" i="2"/>
  <c r="J283" i="5" l="1"/>
  <c r="T141" i="8"/>
  <c r="T117" s="1"/>
  <c r="J42" i="12"/>
  <c r="L32"/>
  <c r="G263" i="3"/>
  <c r="I284" i="2"/>
  <c r="I397" i="11"/>
  <c r="H315" i="5"/>
  <c r="G449" i="4"/>
  <c r="I449" s="1"/>
  <c r="J449" s="1"/>
  <c r="G450" s="1"/>
  <c r="I450" s="1"/>
  <c r="J450" s="1"/>
  <c r="H314" i="3"/>
  <c r="G284" i="5" l="1"/>
  <c r="I263" i="3"/>
  <c r="J284" i="2"/>
  <c r="J397" i="11"/>
  <c r="G451" i="4"/>
  <c r="I451" s="1"/>
  <c r="J451" s="1"/>
  <c r="G452" s="1"/>
  <c r="I452" s="1"/>
  <c r="J452" s="1"/>
  <c r="H315" i="3"/>
  <c r="I284" i="5" l="1"/>
  <c r="J263" i="3"/>
  <c r="G285" i="2"/>
  <c r="G398" i="11"/>
  <c r="G453" i="4"/>
  <c r="I453" s="1"/>
  <c r="J453" s="1"/>
  <c r="H316" i="3"/>
  <c r="H328" i="2"/>
  <c r="J284" i="5" l="1"/>
  <c r="G264" i="3"/>
  <c r="I285" i="2"/>
  <c r="I398" i="11"/>
  <c r="H316" i="5"/>
  <c r="G454" i="4"/>
  <c r="H317" i="3"/>
  <c r="H329" i="2"/>
  <c r="G285" i="5" l="1"/>
  <c r="I264" i="3"/>
  <c r="J285" i="2"/>
  <c r="J398" i="11"/>
  <c r="H317" i="5"/>
  <c r="I454" i="4"/>
  <c r="M454"/>
  <c r="P454" s="1"/>
  <c r="H318" i="3"/>
  <c r="H330" i="2"/>
  <c r="I285" i="5" l="1"/>
  <c r="J264" i="3"/>
  <c r="G286" i="2"/>
  <c r="G399" i="11"/>
  <c r="H318" i="5"/>
  <c r="L454" i="4"/>
  <c r="O454" s="1"/>
  <c r="J454"/>
  <c r="H319" i="3"/>
  <c r="H331" i="2"/>
  <c r="J285" i="5" l="1"/>
  <c r="G265" i="3"/>
  <c r="I286" i="2"/>
  <c r="M286"/>
  <c r="P286" s="1"/>
  <c r="I399" i="11"/>
  <c r="H319" i="5"/>
  <c r="G455" i="4"/>
  <c r="H332" i="2"/>
  <c r="G286" i="5" l="1"/>
  <c r="I265" i="3"/>
  <c r="L286" i="2"/>
  <c r="O286" s="1"/>
  <c r="J286"/>
  <c r="J399" i="11"/>
  <c r="G400" s="1"/>
  <c r="I400" s="1"/>
  <c r="J400" s="1"/>
  <c r="G401" s="1"/>
  <c r="I401" s="1"/>
  <c r="J401" s="1"/>
  <c r="G402" s="1"/>
  <c r="I402" s="1"/>
  <c r="J402" s="1"/>
  <c r="G403" s="1"/>
  <c r="I403" s="1"/>
  <c r="J403" s="1"/>
  <c r="G404" s="1"/>
  <c r="I404" s="1"/>
  <c r="J404" s="1"/>
  <c r="G405" s="1"/>
  <c r="I405" s="1"/>
  <c r="J405" s="1"/>
  <c r="H320" i="5"/>
  <c r="I455" i="4"/>
  <c r="H320" i="3"/>
  <c r="H333" i="2"/>
  <c r="I286" i="5" l="1"/>
  <c r="M286"/>
  <c r="P286" s="1"/>
  <c r="H320" i="6"/>
  <c r="J265" i="3"/>
  <c r="G287" i="2"/>
  <c r="G406" i="11"/>
  <c r="H321" i="5"/>
  <c r="J455" i="4"/>
  <c r="H334" i="2"/>
  <c r="L286" i="5" l="1"/>
  <c r="O286" s="1"/>
  <c r="J286"/>
  <c r="G266" i="3"/>
  <c r="K334" i="2"/>
  <c r="N334" s="1"/>
  <c r="I287"/>
  <c r="I406" i="11"/>
  <c r="M406"/>
  <c r="P406" s="1"/>
  <c r="H322" i="5"/>
  <c r="K322" s="1"/>
  <c r="N322" s="1"/>
  <c r="G456" i="4"/>
  <c r="G287" i="5" l="1"/>
  <c r="I266" i="3"/>
  <c r="J287" i="2"/>
  <c r="L406" i="11"/>
  <c r="O406" s="1"/>
  <c r="J406"/>
  <c r="I456" i="4"/>
  <c r="H321" i="3"/>
  <c r="I287" i="5" l="1"/>
  <c r="J266" i="3"/>
  <c r="H321" i="6"/>
  <c r="G288" i="2"/>
  <c r="G407" i="11"/>
  <c r="J456" i="4"/>
  <c r="J287" i="5" l="1"/>
  <c r="G267" i="3"/>
  <c r="I288" i="2"/>
  <c r="I407" i="11"/>
  <c r="G457" i="4"/>
  <c r="H335" i="2"/>
  <c r="G288" i="5" l="1"/>
  <c r="I267" i="3"/>
  <c r="J288" i="2"/>
  <c r="J407" i="11"/>
  <c r="H323" i="5"/>
  <c r="I457" i="4"/>
  <c r="H322" i="3"/>
  <c r="I288" i="5" l="1"/>
  <c r="J267" i="3"/>
  <c r="K322"/>
  <c r="N322" s="1"/>
  <c r="H322" i="6"/>
  <c r="G289" i="2"/>
  <c r="G408" i="11"/>
  <c r="J457" i="4"/>
  <c r="J288" i="5" l="1"/>
  <c r="K322" i="6"/>
  <c r="G268" i="3"/>
  <c r="I289" i="2"/>
  <c r="I408" i="11"/>
  <c r="G458" i="4"/>
  <c r="H336" i="2"/>
  <c r="G289" i="5" l="1"/>
  <c r="I268" i="3"/>
  <c r="J289" i="2"/>
  <c r="J408" i="11"/>
  <c r="H324" i="5"/>
  <c r="I458" i="4"/>
  <c r="I289" i="5" l="1"/>
  <c r="J268" i="3"/>
  <c r="G290" i="2"/>
  <c r="G409" i="11"/>
  <c r="J458" i="4"/>
  <c r="H323" i="3"/>
  <c r="J289" i="5" l="1"/>
  <c r="G269" i="3"/>
  <c r="H323" i="6"/>
  <c r="I290" i="2"/>
  <c r="I409" i="11"/>
  <c r="G459" i="4"/>
  <c r="H324" i="3"/>
  <c r="H337" i="2"/>
  <c r="G290" i="5" l="1"/>
  <c r="I269" i="3"/>
  <c r="H324" i="6"/>
  <c r="J290" i="2"/>
  <c r="J409" i="11"/>
  <c r="H325" i="5"/>
  <c r="I459" i="4"/>
  <c r="H325" i="3"/>
  <c r="I290" i="5" l="1"/>
  <c r="H325" i="6"/>
  <c r="J269" i="3"/>
  <c r="G291" i="2"/>
  <c r="G410" i="11"/>
  <c r="J459" i="4"/>
  <c r="G460" s="1"/>
  <c r="I460" s="1"/>
  <c r="J460" s="1"/>
  <c r="H326" i="3"/>
  <c r="J290" i="5" l="1"/>
  <c r="G270" i="3"/>
  <c r="H326" i="6"/>
  <c r="I291" i="2"/>
  <c r="I410" i="11"/>
  <c r="G461" i="4"/>
  <c r="I461" s="1"/>
  <c r="J461" s="1"/>
  <c r="G462" s="1"/>
  <c r="I462" s="1"/>
  <c r="J462" s="1"/>
  <c r="H327" i="3"/>
  <c r="H338" i="2"/>
  <c r="G291" i="5" l="1"/>
  <c r="I270" i="3"/>
  <c r="H327" i="6"/>
  <c r="J291" i="2"/>
  <c r="J410" i="11"/>
  <c r="H326" i="5"/>
  <c r="G463" i="4"/>
  <c r="I463" s="1"/>
  <c r="J463" s="1"/>
  <c r="G464" s="1"/>
  <c r="I464" s="1"/>
  <c r="J464" s="1"/>
  <c r="I291" i="5" l="1"/>
  <c r="J270" i="3"/>
  <c r="G292" i="2"/>
  <c r="G411" i="11"/>
  <c r="G465" i="4"/>
  <c r="I465" s="1"/>
  <c r="J465" s="1"/>
  <c r="H329" i="3"/>
  <c r="J291" i="5" l="1"/>
  <c r="G271" i="3"/>
  <c r="H329" i="6"/>
  <c r="I292" i="2"/>
  <c r="I411" i="11"/>
  <c r="G466" i="4"/>
  <c r="H330" i="3"/>
  <c r="H339" i="2"/>
  <c r="G292" i="5" l="1"/>
  <c r="I271" i="3"/>
  <c r="H330" i="6"/>
  <c r="J292" i="2"/>
  <c r="J411" i="11"/>
  <c r="G412" s="1"/>
  <c r="I412" s="1"/>
  <c r="J412" s="1"/>
  <c r="G413" s="1"/>
  <c r="I413" s="1"/>
  <c r="J413" s="1"/>
  <c r="G414" s="1"/>
  <c r="I414" s="1"/>
  <c r="J414" s="1"/>
  <c r="G415" s="1"/>
  <c r="I415" s="1"/>
  <c r="J415" s="1"/>
  <c r="G416" s="1"/>
  <c r="I416" s="1"/>
  <c r="J416" s="1"/>
  <c r="G417" s="1"/>
  <c r="I417" s="1"/>
  <c r="J417" s="1"/>
  <c r="H327" i="5"/>
  <c r="I466" i="4"/>
  <c r="M466"/>
  <c r="P466" s="1"/>
  <c r="H331" i="3"/>
  <c r="I292" i="5" l="1"/>
  <c r="J271" i="3"/>
  <c r="H331" i="6"/>
  <c r="G293" i="2"/>
  <c r="G418" i="11"/>
  <c r="L466" i="4"/>
  <c r="O466" s="1"/>
  <c r="J466"/>
  <c r="H332" i="3"/>
  <c r="J292" i="5" l="1"/>
  <c r="H332" i="6"/>
  <c r="G272" i="3"/>
  <c r="I293" i="2"/>
  <c r="I418" i="11"/>
  <c r="M418"/>
  <c r="P418" s="1"/>
  <c r="G467" i="4"/>
  <c r="H340" i="2"/>
  <c r="G293" i="5" l="1"/>
  <c r="I272" i="3"/>
  <c r="J293" i="2"/>
  <c r="L418" i="11"/>
  <c r="O418" s="1"/>
  <c r="J418"/>
  <c r="H328" i="5"/>
  <c r="I467" i="4"/>
  <c r="H333" i="3"/>
  <c r="H341" i="2"/>
  <c r="I293" i="5" l="1"/>
  <c r="J272" i="3"/>
  <c r="H333" i="6"/>
  <c r="G294" i="2"/>
  <c r="G419" i="11"/>
  <c r="H329" i="5"/>
  <c r="J467" i="4"/>
  <c r="H342" i="2"/>
  <c r="J293" i="5" l="1"/>
  <c r="G273" i="3"/>
  <c r="I294" i="2"/>
  <c r="I419" i="11"/>
  <c r="H330" i="5"/>
  <c r="G468" i="4"/>
  <c r="H343" i="2"/>
  <c r="G294" i="5" l="1"/>
  <c r="I273" i="3"/>
  <c r="J294" i="2"/>
  <c r="J419" i="11"/>
  <c r="H331" i="5"/>
  <c r="I468" i="4"/>
  <c r="H334" i="3"/>
  <c r="H344" i="2"/>
  <c r="I294" i="5" l="1"/>
  <c r="H334" i="6"/>
  <c r="J273" i="3"/>
  <c r="G295" i="2"/>
  <c r="G420" i="11"/>
  <c r="H332" i="5"/>
  <c r="J468" i="4"/>
  <c r="H345" i="2"/>
  <c r="J294" i="5" l="1"/>
  <c r="G274" i="3"/>
  <c r="I295" i="2"/>
  <c r="I420" i="11"/>
  <c r="H333" i="5"/>
  <c r="G469" i="4"/>
  <c r="H346" i="2"/>
  <c r="G295" i="5" l="1"/>
  <c r="I274" i="3"/>
  <c r="M274" i="6"/>
  <c r="P274" s="1"/>
  <c r="M274" i="3"/>
  <c r="P274" s="1"/>
  <c r="K346" i="2"/>
  <c r="N346" s="1"/>
  <c r="J295"/>
  <c r="J420" i="11"/>
  <c r="H334" i="5"/>
  <c r="K334" s="1"/>
  <c r="N334" s="1"/>
  <c r="I469" i="4"/>
  <c r="I295" i="5" l="1"/>
  <c r="L274" i="6"/>
  <c r="O274" s="1"/>
  <c r="L274" i="3"/>
  <c r="O274" s="1"/>
  <c r="J274"/>
  <c r="G296" i="2"/>
  <c r="G421" i="11"/>
  <c r="J469" i="4"/>
  <c r="H335" i="3"/>
  <c r="J295" i="5" l="1"/>
  <c r="H335" i="6"/>
  <c r="G275" i="3"/>
  <c r="I296" i="2"/>
  <c r="I421" i="11"/>
  <c r="G470" i="4"/>
  <c r="H336" i="3"/>
  <c r="G296" i="5" l="1"/>
  <c r="I296" s="1"/>
  <c r="J296" s="1"/>
  <c r="G297" s="1"/>
  <c r="I297" s="1"/>
  <c r="J297" s="1"/>
  <c r="H336" i="6"/>
  <c r="I275" i="3"/>
  <c r="J296" i="2"/>
  <c r="J421" i="11"/>
  <c r="I470" i="4"/>
  <c r="H337" i="3"/>
  <c r="H347" i="2"/>
  <c r="G298" i="5" l="1"/>
  <c r="J275" i="3"/>
  <c r="H337" i="6"/>
  <c r="G297" i="2"/>
  <c r="G422" i="11"/>
  <c r="H335" i="5"/>
  <c r="J470" i="4"/>
  <c r="H338" i="3"/>
  <c r="I298" i="5" l="1"/>
  <c r="M298"/>
  <c r="P298" s="1"/>
  <c r="G276" i="3"/>
  <c r="H338" i="6"/>
  <c r="I297" i="2"/>
  <c r="I422" i="11"/>
  <c r="G471" i="4"/>
  <c r="L298" i="5" l="1"/>
  <c r="O298" s="1"/>
  <c r="J298"/>
  <c r="I276" i="3"/>
  <c r="J297" i="2"/>
  <c r="J422" i="11"/>
  <c r="I471" i="4"/>
  <c r="H348" i="2"/>
  <c r="G299" i="5" l="1"/>
  <c r="J276" i="3"/>
  <c r="G298" i="2"/>
  <c r="G423" i="11"/>
  <c r="H336" i="5"/>
  <c r="J471" i="4"/>
  <c r="G472" s="1"/>
  <c r="I472" s="1"/>
  <c r="J472" s="1"/>
  <c r="I299" i="5" l="1"/>
  <c r="G277" i="3"/>
  <c r="I298" i="2"/>
  <c r="M298"/>
  <c r="P298" s="1"/>
  <c r="I423" i="11"/>
  <c r="G473" i="4"/>
  <c r="I473" s="1"/>
  <c r="J473" s="1"/>
  <c r="G474" s="1"/>
  <c r="I474" s="1"/>
  <c r="J474" s="1"/>
  <c r="J299" i="5" l="1"/>
  <c r="I277" i="3"/>
  <c r="L298" i="2"/>
  <c r="O298" s="1"/>
  <c r="J298"/>
  <c r="J423" i="11"/>
  <c r="G424" s="1"/>
  <c r="G475" i="4"/>
  <c r="I475" s="1"/>
  <c r="J475" s="1"/>
  <c r="G476" s="1"/>
  <c r="I476" s="1"/>
  <c r="J476" s="1"/>
  <c r="H349" i="2"/>
  <c r="G300" i="5" l="1"/>
  <c r="J277" i="3"/>
  <c r="G299" i="2"/>
  <c r="I424" i="11"/>
  <c r="H337" i="5"/>
  <c r="G477" i="4"/>
  <c r="I477" s="1"/>
  <c r="J477" s="1"/>
  <c r="H341" i="3"/>
  <c r="I300" i="5" l="1"/>
  <c r="G278" i="3"/>
  <c r="H341" i="6"/>
  <c r="I299" i="2"/>
  <c r="J424" i="11"/>
  <c r="G425" s="1"/>
  <c r="G478" i="4"/>
  <c r="H342" i="3"/>
  <c r="J300" i="5" l="1"/>
  <c r="H342" i="6"/>
  <c r="I278" i="3"/>
  <c r="J299" i="2"/>
  <c r="I425" i="11"/>
  <c r="I478" i="4"/>
  <c r="M478"/>
  <c r="P478" s="1"/>
  <c r="H343" i="3"/>
  <c r="H350" i="2"/>
  <c r="G301" i="5" l="1"/>
  <c r="J278" i="3"/>
  <c r="H343" i="6"/>
  <c r="G300" i="2"/>
  <c r="J425" i="11"/>
  <c r="G426" s="1"/>
  <c r="H338" i="5"/>
  <c r="L478" i="4"/>
  <c r="O478" s="1"/>
  <c r="J478"/>
  <c r="I301" i="5" l="1"/>
  <c r="H279" i="3"/>
  <c r="I300" i="2"/>
  <c r="I426" i="11"/>
  <c r="G479" i="4"/>
  <c r="H344" i="3"/>
  <c r="J301" i="5" l="1"/>
  <c r="H344" i="6"/>
  <c r="G279" i="3"/>
  <c r="J300" i="2"/>
  <c r="J426" i="11"/>
  <c r="G427" s="1"/>
  <c r="I479" i="4"/>
  <c r="H351" i="2"/>
  <c r="G302" i="5" l="1"/>
  <c r="I279" i="3"/>
  <c r="G301" i="2"/>
  <c r="I427" i="11"/>
  <c r="H339" i="5"/>
  <c r="J479" i="4"/>
  <c r="I302" i="5" l="1"/>
  <c r="J279" i="3"/>
  <c r="I301" i="2"/>
  <c r="J427" i="11"/>
  <c r="G428" s="1"/>
  <c r="I428" s="1"/>
  <c r="J428" s="1"/>
  <c r="G429" s="1"/>
  <c r="I429" s="1"/>
  <c r="J429" s="1"/>
  <c r="G480" i="4"/>
  <c r="H345" i="3"/>
  <c r="J302" i="5" l="1"/>
  <c r="H345" i="6"/>
  <c r="G280" i="3"/>
  <c r="J301" i="2"/>
  <c r="G430" i="11"/>
  <c r="I480" i="4"/>
  <c r="H352" i="2"/>
  <c r="G303" i="5" l="1"/>
  <c r="I280" i="3"/>
  <c r="G302" i="2"/>
  <c r="I430" i="11"/>
  <c r="M430"/>
  <c r="P430" s="1"/>
  <c r="H340" i="5"/>
  <c r="J480" i="4"/>
  <c r="H353" i="2"/>
  <c r="I303" i="5" l="1"/>
  <c r="J280" i="3"/>
  <c r="I302" i="2"/>
  <c r="L430" i="11"/>
  <c r="J430"/>
  <c r="H341" i="5"/>
  <c r="G481" i="4"/>
  <c r="H346" i="3"/>
  <c r="H354" i="2"/>
  <c r="J303" i="5" l="1"/>
  <c r="G304" s="1"/>
  <c r="I304" s="1"/>
  <c r="J304" s="1"/>
  <c r="G305" s="1"/>
  <c r="I305" s="1"/>
  <c r="J305" s="1"/>
  <c r="G306" s="1"/>
  <c r="I306" s="1"/>
  <c r="J306" s="1"/>
  <c r="G307" s="1"/>
  <c r="I307" s="1"/>
  <c r="J307" s="1"/>
  <c r="G308" s="1"/>
  <c r="I308" s="1"/>
  <c r="J308" s="1"/>
  <c r="G309" s="1"/>
  <c r="I309" s="1"/>
  <c r="J309" s="1"/>
  <c r="G281" i="3"/>
  <c r="H346" i="6"/>
  <c r="J302" i="2"/>
  <c r="O430" i="11"/>
  <c r="G431"/>
  <c r="H342" i="5"/>
  <c r="I481" i="4"/>
  <c r="H355" i="2"/>
  <c r="G310" i="5" l="1"/>
  <c r="I281" i="3"/>
  <c r="G303" i="2"/>
  <c r="I431" i="11"/>
  <c r="H343" i="5"/>
  <c r="J481" i="4"/>
  <c r="H356" i="2"/>
  <c r="I310" i="5" l="1"/>
  <c r="M310"/>
  <c r="P310" s="1"/>
  <c r="J281" i="3"/>
  <c r="I303" i="2"/>
  <c r="J431" i="11"/>
  <c r="H344" i="5"/>
  <c r="G482" i="4"/>
  <c r="H357" i="2"/>
  <c r="L310" i="5" l="1"/>
  <c r="O310" s="1"/>
  <c r="J310"/>
  <c r="G282" i="3"/>
  <c r="J303" i="2"/>
  <c r="G432" i="11"/>
  <c r="H345" i="5"/>
  <c r="I482" i="4"/>
  <c r="H347" i="3"/>
  <c r="H358" i="2"/>
  <c r="G311" i="5" l="1"/>
  <c r="H347" i="6"/>
  <c r="I282" i="3"/>
  <c r="G304" i="2"/>
  <c r="K358"/>
  <c r="N358" s="1"/>
  <c r="N430" s="1"/>
  <c r="N478" s="1"/>
  <c r="I432" i="11"/>
  <c r="H346" i="5"/>
  <c r="K346" s="1"/>
  <c r="N346" s="1"/>
  <c r="J482" i="4"/>
  <c r="H348" i="3"/>
  <c r="I311" i="5" l="1"/>
  <c r="N442" i="2"/>
  <c r="N454" s="1"/>
  <c r="N466" s="1"/>
  <c r="J282" i="3"/>
  <c r="H348" i="6"/>
  <c r="I304" i="2"/>
  <c r="J432" i="11"/>
  <c r="G483" i="4"/>
  <c r="H349" i="3"/>
  <c r="J311" i="5" l="1"/>
  <c r="G283" i="3"/>
  <c r="H349" i="6"/>
  <c r="J304" i="2"/>
  <c r="G433" i="11"/>
  <c r="I483" i="4"/>
  <c r="H350" i="3"/>
  <c r="G312" i="5" l="1"/>
  <c r="H350" i="6"/>
  <c r="I283" i="3"/>
  <c r="G305" i="2"/>
  <c r="I433" i="11"/>
  <c r="J483" i="4"/>
  <c r="G484" s="1"/>
  <c r="I484" s="1"/>
  <c r="J484" s="1"/>
  <c r="G485" s="1"/>
  <c r="I485" s="1"/>
  <c r="J485" s="1"/>
  <c r="G486" s="1"/>
  <c r="I486" s="1"/>
  <c r="J486" s="1"/>
  <c r="G487" s="1"/>
  <c r="I487" s="1"/>
  <c r="J487" s="1"/>
  <c r="G488" s="1"/>
  <c r="I488" s="1"/>
  <c r="J488" s="1"/>
  <c r="H351" i="3"/>
  <c r="H359" i="2"/>
  <c r="I312" i="5" l="1"/>
  <c r="H351" i="6"/>
  <c r="J283" i="3"/>
  <c r="I305" i="2"/>
  <c r="J433" i="11"/>
  <c r="H347" i="5"/>
  <c r="G489" i="4"/>
  <c r="I489" s="1"/>
  <c r="J489" s="1"/>
  <c r="H352" i="3"/>
  <c r="J312" i="5" l="1"/>
  <c r="H352" i="6"/>
  <c r="G284" i="3"/>
  <c r="J305" i="2"/>
  <c r="G434" i="11"/>
  <c r="G490" i="4"/>
  <c r="H353" i="3"/>
  <c r="G313" i="5" l="1"/>
  <c r="I284" i="3"/>
  <c r="H353" i="6"/>
  <c r="G306" i="2"/>
  <c r="I434" i="11"/>
  <c r="G491" i="4"/>
  <c r="I490"/>
  <c r="S157" s="1"/>
  <c r="M490"/>
  <c r="P490" s="1"/>
  <c r="H354" i="3"/>
  <c r="H360" i="2"/>
  <c r="I313" i="5" l="1"/>
  <c r="S120" i="4"/>
  <c r="J284" i="3"/>
  <c r="H354" i="6"/>
  <c r="I306" i="2"/>
  <c r="J434" i="11"/>
  <c r="H348" i="5"/>
  <c r="F20" i="12"/>
  <c r="I491" i="4"/>
  <c r="L490"/>
  <c r="J490"/>
  <c r="J491" s="1"/>
  <c r="H355" i="3"/>
  <c r="J313" i="5" l="1"/>
  <c r="E21" i="12"/>
  <c r="E22" s="1"/>
  <c r="H355" i="6"/>
  <c r="H285" i="3"/>
  <c r="J306" i="2"/>
  <c r="G435" i="11"/>
  <c r="R121" i="4"/>
  <c r="R122" s="1"/>
  <c r="R158"/>
  <c r="O490"/>
  <c r="L491"/>
  <c r="G314" i="5" l="1"/>
  <c r="V159" i="4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158"/>
  <c r="R159"/>
  <c r="F22" i="12"/>
  <c r="G22" s="1"/>
  <c r="G285" i="3"/>
  <c r="K286"/>
  <c r="N286" s="1"/>
  <c r="G307" i="2"/>
  <c r="I435" i="11"/>
  <c r="S159" i="4"/>
  <c r="T159" s="1"/>
  <c r="S122"/>
  <c r="T122" s="1"/>
  <c r="H356" i="3"/>
  <c r="H361" i="2"/>
  <c r="I314" i="5" l="1"/>
  <c r="K286" i="6"/>
  <c r="N286" s="1"/>
  <c r="T129" i="4"/>
  <c r="I285" i="3"/>
  <c r="H356" i="6"/>
  <c r="I307" i="2"/>
  <c r="J435" i="11"/>
  <c r="G436" s="1"/>
  <c r="I436" s="1"/>
  <c r="J436" s="1"/>
  <c r="G437" s="1"/>
  <c r="I437" s="1"/>
  <c r="J437" s="1"/>
  <c r="G438" s="1"/>
  <c r="I438" s="1"/>
  <c r="J438" s="1"/>
  <c r="G439" s="1"/>
  <c r="I439" s="1"/>
  <c r="J439" s="1"/>
  <c r="G440" s="1"/>
  <c r="I440" s="1"/>
  <c r="J440" s="1"/>
  <c r="G441" s="1"/>
  <c r="I441" s="1"/>
  <c r="J441" s="1"/>
  <c r="H349" i="5"/>
  <c r="J314" l="1"/>
  <c r="J285" i="3"/>
  <c r="J307" i="2"/>
  <c r="G442" i="11"/>
  <c r="G315" i="5" l="1"/>
  <c r="G286" i="3"/>
  <c r="G308" i="2"/>
  <c r="I442" i="11"/>
  <c r="M442"/>
  <c r="P442" s="1"/>
  <c r="H357" i="3"/>
  <c r="H362" i="2"/>
  <c r="I315" i="5" l="1"/>
  <c r="H357" i="6"/>
  <c r="I286" i="3"/>
  <c r="M286" i="6"/>
  <c r="P286" s="1"/>
  <c r="M286" i="3"/>
  <c r="P286" s="1"/>
  <c r="I308" i="2"/>
  <c r="L442" i="11"/>
  <c r="J442"/>
  <c r="H350" i="5"/>
  <c r="J315" l="1"/>
  <c r="G316" s="1"/>
  <c r="I316" s="1"/>
  <c r="J316" s="1"/>
  <c r="G317" s="1"/>
  <c r="I317" s="1"/>
  <c r="J317" s="1"/>
  <c r="G318" s="1"/>
  <c r="I318" s="1"/>
  <c r="J318" s="1"/>
  <c r="G319" s="1"/>
  <c r="I319" s="1"/>
  <c r="J319" s="1"/>
  <c r="G320" s="1"/>
  <c r="I320" s="1"/>
  <c r="J320" s="1"/>
  <c r="G321" s="1"/>
  <c r="I321" s="1"/>
  <c r="J321" s="1"/>
  <c r="L286" i="6"/>
  <c r="O286" s="1"/>
  <c r="L286" i="3"/>
  <c r="O286" s="1"/>
  <c r="J286"/>
  <c r="J308" i="2"/>
  <c r="O442" i="11"/>
  <c r="G443"/>
  <c r="G322" i="5" l="1"/>
  <c r="G287" i="3"/>
  <c r="G309" i="2"/>
  <c r="I443" i="11"/>
  <c r="H358" i="3"/>
  <c r="H363" i="2"/>
  <c r="I322" i="5" l="1"/>
  <c r="M322"/>
  <c r="P322" s="1"/>
  <c r="K358" i="3"/>
  <c r="N358" s="1"/>
  <c r="N430" s="1"/>
  <c r="N442" s="1"/>
  <c r="N454" s="1"/>
  <c r="N466" s="1"/>
  <c r="H358" i="6"/>
  <c r="K358" s="1"/>
  <c r="I287" i="3"/>
  <c r="I309" i="2"/>
  <c r="J443" i="11"/>
  <c r="H351" i="5"/>
  <c r="L322" l="1"/>
  <c r="O322" s="1"/>
  <c r="J322"/>
  <c r="N478" i="3"/>
  <c r="J287"/>
  <c r="J309" i="2"/>
  <c r="G444" i="11"/>
  <c r="G323" i="5" l="1"/>
  <c r="G288" i="3"/>
  <c r="G310" i="2"/>
  <c r="I444" i="11"/>
  <c r="H364" i="2"/>
  <c r="I323" i="5" l="1"/>
  <c r="I288" i="3"/>
  <c r="I310" i="2"/>
  <c r="M310"/>
  <c r="P310" s="1"/>
  <c r="J444" i="11"/>
  <c r="H352" i="5"/>
  <c r="H359" i="3"/>
  <c r="H365" i="2"/>
  <c r="J323" i="5" l="1"/>
  <c r="J288" i="3"/>
  <c r="H359" i="6"/>
  <c r="L310" i="2"/>
  <c r="O310" s="1"/>
  <c r="J310"/>
  <c r="G445" i="11"/>
  <c r="H353" i="5"/>
  <c r="H360" i="3"/>
  <c r="H366" i="2"/>
  <c r="G324" i="5" l="1"/>
  <c r="G289" i="3"/>
  <c r="H360" i="6"/>
  <c r="G311" i="2"/>
  <c r="I445" i="11"/>
  <c r="H354" i="5"/>
  <c r="H361" i="3"/>
  <c r="H367" i="2"/>
  <c r="I324" i="5" l="1"/>
  <c r="H378" i="6"/>
  <c r="I289" i="3"/>
  <c r="H361" i="6"/>
  <c r="I311" i="2"/>
  <c r="J445" i="11"/>
  <c r="H355" i="5"/>
  <c r="H362" i="3"/>
  <c r="H368" i="2"/>
  <c r="J324" i="5" l="1"/>
  <c r="H379" i="6"/>
  <c r="H362"/>
  <c r="J289" i="3"/>
  <c r="J311" i="2"/>
  <c r="G446" i="11"/>
  <c r="H356" i="5"/>
  <c r="H363" i="3"/>
  <c r="H369" i="2"/>
  <c r="G325" i="5" l="1"/>
  <c r="H380" i="6"/>
  <c r="H363"/>
  <c r="H290" i="3"/>
  <c r="G312" i="2"/>
  <c r="I446" i="11"/>
  <c r="H357" i="5"/>
  <c r="H364" i="3"/>
  <c r="H370" i="2"/>
  <c r="I325" i="5" l="1"/>
  <c r="H381" i="6"/>
  <c r="H364"/>
  <c r="G290" i="3"/>
  <c r="K370" i="2"/>
  <c r="N370" s="1"/>
  <c r="N418" s="1"/>
  <c r="N490" s="1"/>
  <c r="N502" s="1"/>
  <c r="N514" s="1"/>
  <c r="I312"/>
  <c r="J446" i="11"/>
  <c r="H358" i="5"/>
  <c r="H365" i="3"/>
  <c r="J325" i="5" l="1"/>
  <c r="K358"/>
  <c r="N358" s="1"/>
  <c r="H382" i="6"/>
  <c r="I290" i="3"/>
  <c r="H365" i="6"/>
  <c r="J312" i="2"/>
  <c r="G447" i="11"/>
  <c r="H366" i="3"/>
  <c r="G326" i="5" l="1"/>
  <c r="H366" i="6"/>
  <c r="J290" i="3"/>
  <c r="G313" i="2"/>
  <c r="I447" i="11"/>
  <c r="H367" i="3"/>
  <c r="I326" i="5" l="1"/>
  <c r="H367" i="6"/>
  <c r="H291" i="3"/>
  <c r="I313" i="2"/>
  <c r="J447" i="11"/>
  <c r="G448" s="1"/>
  <c r="I448" s="1"/>
  <c r="J448" s="1"/>
  <c r="G449" s="1"/>
  <c r="I449" s="1"/>
  <c r="J449" s="1"/>
  <c r="G450" s="1"/>
  <c r="I450" s="1"/>
  <c r="J450" s="1"/>
  <c r="G451" s="1"/>
  <c r="I451" s="1"/>
  <c r="J451" s="1"/>
  <c r="G452" s="1"/>
  <c r="I452" s="1"/>
  <c r="J452" s="1"/>
  <c r="G453" s="1"/>
  <c r="I453" s="1"/>
  <c r="J453" s="1"/>
  <c r="H371" i="2"/>
  <c r="J326" i="5" l="1"/>
  <c r="K298" i="3"/>
  <c r="N298" s="1"/>
  <c r="G291"/>
  <c r="J313" i="2"/>
  <c r="G454" i="11"/>
  <c r="H359" i="5"/>
  <c r="H368" i="3"/>
  <c r="G327" i="5" l="1"/>
  <c r="K298" i="6"/>
  <c r="N298" s="1"/>
  <c r="N310" s="1"/>
  <c r="N322" s="1"/>
  <c r="H383"/>
  <c r="H368"/>
  <c r="I291" i="3"/>
  <c r="G314" i="2"/>
  <c r="I454" i="11"/>
  <c r="G455"/>
  <c r="M454"/>
  <c r="P454" s="1"/>
  <c r="I327" i="5" l="1"/>
  <c r="N466" i="6"/>
  <c r="N478" s="1"/>
  <c r="N490" s="1"/>
  <c r="N502" s="1"/>
  <c r="N514" s="1"/>
  <c r="S84" i="11"/>
  <c r="J291" i="3"/>
  <c r="I314" i="2"/>
  <c r="P30" i="12"/>
  <c r="I455" i="11"/>
  <c r="L454"/>
  <c r="J454"/>
  <c r="J455" s="1"/>
  <c r="J327" i="5" l="1"/>
  <c r="G328" s="1"/>
  <c r="I328" s="1"/>
  <c r="J328" s="1"/>
  <c r="G329" s="1"/>
  <c r="I329" s="1"/>
  <c r="J329" s="1"/>
  <c r="G330" s="1"/>
  <c r="I330" s="1"/>
  <c r="J330" s="1"/>
  <c r="G331" s="1"/>
  <c r="I331" s="1"/>
  <c r="J331" s="1"/>
  <c r="G332" s="1"/>
  <c r="I332" s="1"/>
  <c r="J332" s="1"/>
  <c r="G333" s="1"/>
  <c r="I333" s="1"/>
  <c r="J333" s="1"/>
  <c r="O31" i="12"/>
  <c r="O32" s="1"/>
  <c r="G292" i="3"/>
  <c r="J314" i="2"/>
  <c r="R85" i="11"/>
  <c r="R86" s="1"/>
  <c r="O454"/>
  <c r="L455"/>
  <c r="R122"/>
  <c r="H360" i="5"/>
  <c r="H369" i="3"/>
  <c r="H372" i="2"/>
  <c r="G334" i="5" l="1"/>
  <c r="R123" i="11"/>
  <c r="P32" i="12"/>
  <c r="Q32" s="1"/>
  <c r="H384" i="6"/>
  <c r="H369"/>
  <c r="I292" i="3"/>
  <c r="G315" i="2"/>
  <c r="S123" i="11"/>
  <c r="T123" s="1"/>
  <c r="S86"/>
  <c r="T86" s="1"/>
  <c r="I334" i="5" l="1"/>
  <c r="M334"/>
  <c r="P334" s="1"/>
  <c r="J292" i="3"/>
  <c r="I315" i="2"/>
  <c r="T93" i="11"/>
  <c r="L334" i="5" l="1"/>
  <c r="O334" s="1"/>
  <c r="J334"/>
  <c r="G293" i="3"/>
  <c r="J315" i="2"/>
  <c r="H361" i="5"/>
  <c r="H370" i="3"/>
  <c r="G335" i="5" l="1"/>
  <c r="H385" i="6"/>
  <c r="I293" i="3"/>
  <c r="K370"/>
  <c r="N370" s="1"/>
  <c r="N418" s="1"/>
  <c r="N490" s="1"/>
  <c r="N502" s="1"/>
  <c r="N514" s="1"/>
  <c r="H370" i="6"/>
  <c r="K370" s="1"/>
  <c r="G316" i="2"/>
  <c r="H373"/>
  <c r="I335" i="5" l="1"/>
  <c r="J293" i="3"/>
  <c r="I316" i="2"/>
  <c r="J335" i="5" l="1"/>
  <c r="G294" i="3"/>
  <c r="J316" i="2"/>
  <c r="H362" i="5"/>
  <c r="G336" l="1"/>
  <c r="H386" i="6"/>
  <c r="I294" i="3"/>
  <c r="G317" i="2"/>
  <c r="H371" i="3"/>
  <c r="H371" i="6" s="1"/>
  <c r="H374" i="2"/>
  <c r="I336" i="5" l="1"/>
  <c r="J294" i="3"/>
  <c r="I317" i="2"/>
  <c r="J336" i="5" l="1"/>
  <c r="G295" i="3"/>
  <c r="J317" i="2"/>
  <c r="H363" i="5"/>
  <c r="H372" i="3"/>
  <c r="H372" i="6" s="1"/>
  <c r="G337" i="5" l="1"/>
  <c r="H387" i="6"/>
  <c r="I295" i="3"/>
  <c r="G318" i="2"/>
  <c r="H375"/>
  <c r="I337" i="5" l="1"/>
  <c r="J295" i="3"/>
  <c r="I318" i="2"/>
  <c r="H373" i="3"/>
  <c r="J337" i="5" l="1"/>
  <c r="H373" i="6"/>
  <c r="G296" i="3"/>
  <c r="J318" i="2"/>
  <c r="H364" i="5"/>
  <c r="H374" i="3"/>
  <c r="G338" i="5" l="1"/>
  <c r="H388" i="6"/>
  <c r="H374"/>
  <c r="I296" i="3"/>
  <c r="G319" i="2"/>
  <c r="H365" i="5"/>
  <c r="H375" i="3"/>
  <c r="H376" i="2"/>
  <c r="R181" s="1"/>
  <c r="I338" i="5" l="1"/>
  <c r="E10" i="12"/>
  <c r="R144" i="2"/>
  <c r="H389" i="6"/>
  <c r="J296" i="3"/>
  <c r="H375" i="6"/>
  <c r="I319" i="2"/>
  <c r="H366" i="5"/>
  <c r="H376" i="3"/>
  <c r="K382" i="2"/>
  <c r="H515"/>
  <c r="J338" i="5" l="1"/>
  <c r="H390" i="6"/>
  <c r="G297" i="3"/>
  <c r="H376" i="6"/>
  <c r="J319" i="2"/>
  <c r="H367" i="5"/>
  <c r="H377" i="3"/>
  <c r="N382" i="2"/>
  <c r="N394" s="1"/>
  <c r="N406" s="1"/>
  <c r="K515"/>
  <c r="S152" s="1"/>
  <c r="G339" i="5" l="1"/>
  <c r="H377" i="6"/>
  <c r="K382" s="1"/>
  <c r="H391"/>
  <c r="I297" i="3"/>
  <c r="G320" i="2"/>
  <c r="S153"/>
  <c r="S189"/>
  <c r="H368" i="5"/>
  <c r="K382" i="3"/>
  <c r="I339" i="5" l="1"/>
  <c r="H392" i="6"/>
  <c r="J297" i="3"/>
  <c r="I320" i="2"/>
  <c r="H369" i="5"/>
  <c r="N382" i="3"/>
  <c r="N394" s="1"/>
  <c r="N406" s="1"/>
  <c r="J339" i="5" l="1"/>
  <c r="G340" s="1"/>
  <c r="I340" s="1"/>
  <c r="J340" s="1"/>
  <c r="G341" s="1"/>
  <c r="I341" s="1"/>
  <c r="J341" s="1"/>
  <c r="G342" s="1"/>
  <c r="I342" s="1"/>
  <c r="J342" s="1"/>
  <c r="G343" s="1"/>
  <c r="I343" s="1"/>
  <c r="J343" s="1"/>
  <c r="G344" s="1"/>
  <c r="I344" s="1"/>
  <c r="J344" s="1"/>
  <c r="G345" s="1"/>
  <c r="I345" s="1"/>
  <c r="J345" s="1"/>
  <c r="H393" i="6"/>
  <c r="G298" i="3"/>
  <c r="J320" i="2"/>
  <c r="H370" i="5"/>
  <c r="G346" l="1"/>
  <c r="K370"/>
  <c r="N370" s="1"/>
  <c r="H394" i="6"/>
  <c r="K394" s="1"/>
  <c r="I298" i="3"/>
  <c r="M298" i="6"/>
  <c r="P298" s="1"/>
  <c r="M298" i="3"/>
  <c r="P298" s="1"/>
  <c r="G321" i="2"/>
  <c r="I346" i="5" l="1"/>
  <c r="M346"/>
  <c r="P346" s="1"/>
  <c r="L298" i="6"/>
  <c r="O298" s="1"/>
  <c r="L298" i="3"/>
  <c r="O298" s="1"/>
  <c r="J298"/>
  <c r="I321" i="2"/>
  <c r="L346" i="5" l="1"/>
  <c r="O346" s="1"/>
  <c r="J346"/>
  <c r="G299" i="3"/>
  <c r="J321" i="2"/>
  <c r="G347" i="5" l="1"/>
  <c r="I299" i="3"/>
  <c r="G322" i="2"/>
  <c r="H371" i="5"/>
  <c r="H395" i="6" s="1"/>
  <c r="I347" i="5" l="1"/>
  <c r="J299" i="3"/>
  <c r="I322" i="2"/>
  <c r="M322"/>
  <c r="P322" s="1"/>
  <c r="J347" i="5" l="1"/>
  <c r="G300" i="3"/>
  <c r="L322" i="2"/>
  <c r="O322" s="1"/>
  <c r="J322"/>
  <c r="G348" i="5" l="1"/>
  <c r="I300" i="3"/>
  <c r="G323" i="2"/>
  <c r="I348" i="5" l="1"/>
  <c r="J300" i="3"/>
  <c r="I323" i="2"/>
  <c r="H372" i="5"/>
  <c r="H396" i="6" s="1"/>
  <c r="J348" i="5" l="1"/>
  <c r="G301" i="3"/>
  <c r="J323" i="2"/>
  <c r="G349" i="5" l="1"/>
  <c r="I301" i="3"/>
  <c r="G324" i="2"/>
  <c r="I349" i="5" l="1"/>
  <c r="J301" i="3"/>
  <c r="I324" i="2"/>
  <c r="J349" i="5" l="1"/>
  <c r="G302" i="3"/>
  <c r="J324" i="2"/>
  <c r="H373" i="5"/>
  <c r="R157" s="1"/>
  <c r="G350" l="1"/>
  <c r="H397" i="6"/>
  <c r="R120" i="5"/>
  <c r="I302" i="3"/>
  <c r="G325" i="2"/>
  <c r="H491" i="5"/>
  <c r="J20" i="12"/>
  <c r="K382" i="5"/>
  <c r="I350" l="1"/>
  <c r="K406" i="6"/>
  <c r="N406" s="1"/>
  <c r="N418" s="1"/>
  <c r="N430" s="1"/>
  <c r="N442" s="1"/>
  <c r="N454" s="1"/>
  <c r="J302" i="3"/>
  <c r="I325" i="2"/>
  <c r="K491" i="5"/>
  <c r="S128" s="1"/>
  <c r="S165" s="1"/>
  <c r="N382"/>
  <c r="N394" s="1"/>
  <c r="N406" s="1"/>
  <c r="N418" s="1"/>
  <c r="N430" s="1"/>
  <c r="N442" s="1"/>
  <c r="N454" s="1"/>
  <c r="N466" s="1"/>
  <c r="N478" s="1"/>
  <c r="N490" s="1"/>
  <c r="J350" l="1"/>
  <c r="G303" i="3"/>
  <c r="J325" i="2"/>
  <c r="S129" i="5"/>
  <c r="G351" l="1"/>
  <c r="I303" i="3"/>
  <c r="G326" i="2"/>
  <c r="I351" i="5" l="1"/>
  <c r="J303" i="3"/>
  <c r="I326" i="2"/>
  <c r="J351" i="5" l="1"/>
  <c r="G352" s="1"/>
  <c r="I352" s="1"/>
  <c r="J352" s="1"/>
  <c r="G353" s="1"/>
  <c r="I353" s="1"/>
  <c r="J353" s="1"/>
  <c r="G354" s="1"/>
  <c r="I354" s="1"/>
  <c r="J354" s="1"/>
  <c r="G355" s="1"/>
  <c r="I355" s="1"/>
  <c r="J355" s="1"/>
  <c r="G356" s="1"/>
  <c r="I356" s="1"/>
  <c r="J356" s="1"/>
  <c r="G357" s="1"/>
  <c r="I357" s="1"/>
  <c r="J357" s="1"/>
  <c r="G304" i="3"/>
  <c r="J326" i="2"/>
  <c r="G358" i="5" l="1"/>
  <c r="I304" i="3"/>
  <c r="G327" i="2"/>
  <c r="I358" i="5" l="1"/>
  <c r="M358"/>
  <c r="P358" s="1"/>
  <c r="J304" i="3"/>
  <c r="I327" i="2"/>
  <c r="L358" i="5" l="1"/>
  <c r="O358" s="1"/>
  <c r="J358"/>
  <c r="G305" i="3"/>
  <c r="J327" i="2"/>
  <c r="G359" i="5" l="1"/>
  <c r="I305" i="3"/>
  <c r="G328" i="2"/>
  <c r="I359" i="5" l="1"/>
  <c r="J305" i="3"/>
  <c r="I328" i="2"/>
  <c r="J359" i="5" l="1"/>
  <c r="G306" i="3"/>
  <c r="J328" i="2"/>
  <c r="G360" i="5" l="1"/>
  <c r="I306" i="3"/>
  <c r="G329" i="2"/>
  <c r="I360" i="5" l="1"/>
  <c r="J306" i="3"/>
  <c r="I329" i="2"/>
  <c r="J360" i="5" l="1"/>
  <c r="G307" i="3"/>
  <c r="J329" i="2"/>
  <c r="G361" i="5" l="1"/>
  <c r="I307" i="3"/>
  <c r="G330" i="2"/>
  <c r="I361" i="5" l="1"/>
  <c r="J307" i="3"/>
  <c r="I330" i="2"/>
  <c r="J361" i="5" l="1"/>
  <c r="G308" i="3"/>
  <c r="J330" i="2"/>
  <c r="G362" i="5" l="1"/>
  <c r="I308" i="3"/>
  <c r="G331" i="2"/>
  <c r="I362" i="5" l="1"/>
  <c r="J308" i="3"/>
  <c r="I331" i="2"/>
  <c r="J362" i="5" l="1"/>
  <c r="G309" i="3"/>
  <c r="J331" i="2"/>
  <c r="G363" i="5" l="1"/>
  <c r="I309" i="3"/>
  <c r="G332" i="2"/>
  <c r="I363" i="5" l="1"/>
  <c r="J309" i="3"/>
  <c r="I332" i="2"/>
  <c r="J363" i="5" l="1"/>
  <c r="G364" s="1"/>
  <c r="I364" s="1"/>
  <c r="J364" s="1"/>
  <c r="G365" s="1"/>
  <c r="I365" s="1"/>
  <c r="J365" s="1"/>
  <c r="G366" s="1"/>
  <c r="I366" s="1"/>
  <c r="J366" s="1"/>
  <c r="G367" s="1"/>
  <c r="I367" s="1"/>
  <c r="J367" s="1"/>
  <c r="G368" s="1"/>
  <c r="I368" s="1"/>
  <c r="J368" s="1"/>
  <c r="G369" s="1"/>
  <c r="I369" s="1"/>
  <c r="J369" s="1"/>
  <c r="G310" i="3"/>
  <c r="J332" i="2"/>
  <c r="G370" i="5" l="1"/>
  <c r="I310" i="3"/>
  <c r="M310" i="6"/>
  <c r="P310" s="1"/>
  <c r="M310" i="3"/>
  <c r="P310" s="1"/>
  <c r="G333" i="2"/>
  <c r="I370" i="5" l="1"/>
  <c r="M370"/>
  <c r="P370" s="1"/>
  <c r="L310" i="6"/>
  <c r="O310" s="1"/>
  <c r="L310" i="3"/>
  <c r="O310" s="1"/>
  <c r="J310"/>
  <c r="I333" i="2"/>
  <c r="L370" i="5" l="1"/>
  <c r="O370" s="1"/>
  <c r="J370"/>
  <c r="G311" i="3"/>
  <c r="J333" i="2"/>
  <c r="G371" i="5" l="1"/>
  <c r="I311" i="3"/>
  <c r="G334" i="2"/>
  <c r="I371" i="5" l="1"/>
  <c r="J311" i="3"/>
  <c r="I334" i="2"/>
  <c r="M334"/>
  <c r="P334" s="1"/>
  <c r="J371" i="5" l="1"/>
  <c r="G312" i="3"/>
  <c r="L334" i="2"/>
  <c r="O334" s="1"/>
  <c r="J334"/>
  <c r="G372" i="5" l="1"/>
  <c r="I312" i="3"/>
  <c r="G335" i="2"/>
  <c r="I372" i="5" l="1"/>
  <c r="J312" i="3"/>
  <c r="I335" i="2"/>
  <c r="J372" i="5" l="1"/>
  <c r="G313" i="3"/>
  <c r="J335" i="2"/>
  <c r="G373" i="5" l="1"/>
  <c r="I313" i="3"/>
  <c r="G336" i="2"/>
  <c r="I373" i="5" l="1"/>
  <c r="J313" i="3"/>
  <c r="I336" i="2"/>
  <c r="J373" i="5" l="1"/>
  <c r="G314" i="3"/>
  <c r="J336" i="2"/>
  <c r="G374" i="5" l="1"/>
  <c r="I314" i="3"/>
  <c r="G337" i="2"/>
  <c r="I374" i="5" l="1"/>
  <c r="J314" i="3"/>
  <c r="I337" i="2"/>
  <c r="J374" i="5" l="1"/>
  <c r="G315" i="3"/>
  <c r="J337" i="2"/>
  <c r="G375" i="5" l="1"/>
  <c r="I315" i="3"/>
  <c r="G338" i="2"/>
  <c r="I375" i="5" l="1"/>
  <c r="J315" i="3"/>
  <c r="I338" i="2"/>
  <c r="J375" i="5" l="1"/>
  <c r="G376" s="1"/>
  <c r="I376" s="1"/>
  <c r="J376" s="1"/>
  <c r="G377" s="1"/>
  <c r="I377" s="1"/>
  <c r="J377" s="1"/>
  <c r="G378" s="1"/>
  <c r="I378" s="1"/>
  <c r="J378" s="1"/>
  <c r="G379" s="1"/>
  <c r="I379" s="1"/>
  <c r="J379" s="1"/>
  <c r="G380" s="1"/>
  <c r="I380" s="1"/>
  <c r="J380" s="1"/>
  <c r="G381" s="1"/>
  <c r="I381" s="1"/>
  <c r="J381" s="1"/>
  <c r="G316" i="3"/>
  <c r="J338" i="2"/>
  <c r="G382" i="5" l="1"/>
  <c r="I316" i="3"/>
  <c r="G339" i="2"/>
  <c r="I382" i="5" l="1"/>
  <c r="M382"/>
  <c r="P382" s="1"/>
  <c r="J316" i="3"/>
  <c r="I339" i="2"/>
  <c r="L382" i="5" l="1"/>
  <c r="O382" s="1"/>
  <c r="J382"/>
  <c r="G317" i="3"/>
  <c r="J339" i="2"/>
  <c r="G383" i="5" l="1"/>
  <c r="I317" i="3"/>
  <c r="G340" i="2"/>
  <c r="I383" i="5" l="1"/>
  <c r="J317" i="3"/>
  <c r="I340" i="2"/>
  <c r="J383" i="5" l="1"/>
  <c r="G318" i="3"/>
  <c r="J340" i="2"/>
  <c r="G384" i="5" l="1"/>
  <c r="I318" i="3"/>
  <c r="G341" i="2"/>
  <c r="I384" i="5" l="1"/>
  <c r="J318" i="3"/>
  <c r="I341" i="2"/>
  <c r="J384" i="5" l="1"/>
  <c r="G319" i="3"/>
  <c r="J341" i="2"/>
  <c r="G385" i="5" l="1"/>
  <c r="I319" i="3"/>
  <c r="G342" i="2"/>
  <c r="I385" i="5" l="1"/>
  <c r="J319" i="3"/>
  <c r="I342" i="2"/>
  <c r="J385" i="5" l="1"/>
  <c r="G320" i="3"/>
  <c r="J342" i="2"/>
  <c r="G386" i="5" l="1"/>
  <c r="I320" i="3"/>
  <c r="G320" i="6"/>
  <c r="G343" i="2"/>
  <c r="I386" i="5" l="1"/>
  <c r="I320" i="6"/>
  <c r="J320" i="3"/>
  <c r="I343" i="2"/>
  <c r="J386" i="5" l="1"/>
  <c r="G321" i="3"/>
  <c r="J320" i="6"/>
  <c r="J343" i="2"/>
  <c r="G387" i="5" l="1"/>
  <c r="I321" i="3"/>
  <c r="G321" i="6"/>
  <c r="G344" i="2"/>
  <c r="I387" i="5" l="1"/>
  <c r="I321" i="6"/>
  <c r="J321" i="3"/>
  <c r="I344" i="2"/>
  <c r="J387" i="5" l="1"/>
  <c r="G388" s="1"/>
  <c r="I388" s="1"/>
  <c r="J388" s="1"/>
  <c r="G389" s="1"/>
  <c r="I389" s="1"/>
  <c r="J389" s="1"/>
  <c r="G390" s="1"/>
  <c r="I390" s="1"/>
  <c r="J390" s="1"/>
  <c r="G391" s="1"/>
  <c r="I391" s="1"/>
  <c r="J391" s="1"/>
  <c r="G392" s="1"/>
  <c r="I392" s="1"/>
  <c r="J392" s="1"/>
  <c r="G393" s="1"/>
  <c r="I393" s="1"/>
  <c r="J393" s="1"/>
  <c r="G322" i="3"/>
  <c r="J321" i="6"/>
  <c r="J344" i="2"/>
  <c r="G394" i="5" l="1"/>
  <c r="I322" i="3"/>
  <c r="G322" i="6"/>
  <c r="M322" s="1"/>
  <c r="P322" s="1"/>
  <c r="M322" i="3"/>
  <c r="P322" s="1"/>
  <c r="G345" i="2"/>
  <c r="I394" i="5" l="1"/>
  <c r="M394"/>
  <c r="P394" s="1"/>
  <c r="I322" i="6"/>
  <c r="L322" i="3"/>
  <c r="O322" s="1"/>
  <c r="J322"/>
  <c r="I345" i="2"/>
  <c r="L394" i="5" l="1"/>
  <c r="O394" s="1"/>
  <c r="J394"/>
  <c r="L322" i="6"/>
  <c r="O322" s="1"/>
  <c r="G323" i="3"/>
  <c r="J322" i="6"/>
  <c r="J345" i="2"/>
  <c r="G395" i="5" l="1"/>
  <c r="I323" i="3"/>
  <c r="G323" i="6"/>
  <c r="G346" i="2"/>
  <c r="I395" i="5" l="1"/>
  <c r="J323" i="3"/>
  <c r="I323" i="6"/>
  <c r="I346" i="2"/>
  <c r="M346"/>
  <c r="P346" s="1"/>
  <c r="J395" i="5" l="1"/>
  <c r="G324" i="3"/>
  <c r="J323" i="6"/>
  <c r="L346" i="2"/>
  <c r="O346" s="1"/>
  <c r="J346"/>
  <c r="G396" i="5" l="1"/>
  <c r="I324" i="3"/>
  <c r="G324" i="6"/>
  <c r="G347" i="2"/>
  <c r="I396" i="5" l="1"/>
  <c r="J324" i="3"/>
  <c r="I324" i="6"/>
  <c r="I347" i="2"/>
  <c r="J396" i="5" l="1"/>
  <c r="G325" i="3"/>
  <c r="J324" i="6"/>
  <c r="J347" i="2"/>
  <c r="G397" i="5" l="1"/>
  <c r="I325" i="3"/>
  <c r="G325" i="6"/>
  <c r="G348" i="2"/>
  <c r="I397" i="5" l="1"/>
  <c r="J325" i="3"/>
  <c r="I325" i="6"/>
  <c r="I348" i="2"/>
  <c r="J397" i="5" l="1"/>
  <c r="G326" i="3"/>
  <c r="J325" i="6"/>
  <c r="J348" i="2"/>
  <c r="G398" i="5" l="1"/>
  <c r="I326" i="3"/>
  <c r="G326" i="6"/>
  <c r="G349" i="2"/>
  <c r="I398" i="5" l="1"/>
  <c r="J326" i="3"/>
  <c r="I326" i="6"/>
  <c r="I349" i="2"/>
  <c r="J398" i="5" l="1"/>
  <c r="G327" i="3"/>
  <c r="J326" i="6"/>
  <c r="J349" i="2"/>
  <c r="G399" i="5" l="1"/>
  <c r="I327" i="3"/>
  <c r="G327" i="6"/>
  <c r="G350" i="2"/>
  <c r="I399" i="5" l="1"/>
  <c r="J327" i="3"/>
  <c r="I327" i="6"/>
  <c r="I350" i="2"/>
  <c r="J399" i="5" l="1"/>
  <c r="G400" s="1"/>
  <c r="I400" s="1"/>
  <c r="J400" s="1"/>
  <c r="G401" s="1"/>
  <c r="I401" s="1"/>
  <c r="J401" s="1"/>
  <c r="G402" s="1"/>
  <c r="I402" s="1"/>
  <c r="J402" s="1"/>
  <c r="G403" s="1"/>
  <c r="I403" s="1"/>
  <c r="J403" s="1"/>
  <c r="G404" s="1"/>
  <c r="I404" s="1"/>
  <c r="J404" s="1"/>
  <c r="G405" s="1"/>
  <c r="I405" s="1"/>
  <c r="J405" s="1"/>
  <c r="H328" i="3"/>
  <c r="J327" i="6"/>
  <c r="J350" i="2"/>
  <c r="G406" i="5" l="1"/>
  <c r="H328" i="6"/>
  <c r="K334" i="3"/>
  <c r="G328"/>
  <c r="G351" i="2"/>
  <c r="I406" i="5" l="1"/>
  <c r="M406"/>
  <c r="P406" s="1"/>
  <c r="K334" i="6"/>
  <c r="I328" i="3"/>
  <c r="G328" i="6"/>
  <c r="N334" i="3"/>
  <c r="I351" i="2"/>
  <c r="L406" i="5" l="1"/>
  <c r="O406" s="1"/>
  <c r="J406"/>
  <c r="J328" i="3"/>
  <c r="I328" i="6"/>
  <c r="N334"/>
  <c r="J351" i="2"/>
  <c r="G407" i="5" l="1"/>
  <c r="G329" i="3"/>
  <c r="J328" i="6"/>
  <c r="G352" i="2"/>
  <c r="I407" i="5" l="1"/>
  <c r="I329" i="3"/>
  <c r="G329" i="6"/>
  <c r="I352" i="2"/>
  <c r="J407" i="5" l="1"/>
  <c r="J329" i="3"/>
  <c r="I329" i="6"/>
  <c r="J352" i="2"/>
  <c r="G408" i="5" l="1"/>
  <c r="G330" i="3"/>
  <c r="J329" i="6"/>
  <c r="G353" i="2"/>
  <c r="I408" i="5" l="1"/>
  <c r="I330" i="3"/>
  <c r="G330" i="6"/>
  <c r="I353" i="2"/>
  <c r="J408" i="5" l="1"/>
  <c r="J330" i="3"/>
  <c r="I330" i="6"/>
  <c r="J353" i="2"/>
  <c r="G409" i="5" l="1"/>
  <c r="G331" i="3"/>
  <c r="J330" i="6"/>
  <c r="G354" i="2"/>
  <c r="I409" i="5" l="1"/>
  <c r="I331" i="3"/>
  <c r="G331" i="6"/>
  <c r="I354" i="2"/>
  <c r="J409" i="5" l="1"/>
  <c r="J331" i="3"/>
  <c r="I331" i="6"/>
  <c r="J354" i="2"/>
  <c r="G410" i="5" l="1"/>
  <c r="G332" i="3"/>
  <c r="J331" i="6"/>
  <c r="G355" i="2"/>
  <c r="I410" i="5" l="1"/>
  <c r="I332" i="3"/>
  <c r="G332" i="6"/>
  <c r="I355" i="2"/>
  <c r="J410" i="5" l="1"/>
  <c r="J332" i="3"/>
  <c r="I332" i="6"/>
  <c r="J355" i="2"/>
  <c r="G411" i="5" l="1"/>
  <c r="G333" i="3"/>
  <c r="J332" i="6"/>
  <c r="G356" i="2"/>
  <c r="I411" i="5" l="1"/>
  <c r="I333" i="3"/>
  <c r="G333" i="6"/>
  <c r="I356" i="2"/>
  <c r="J411" i="5" l="1"/>
  <c r="G412" s="1"/>
  <c r="I412" s="1"/>
  <c r="J412" s="1"/>
  <c r="G413" s="1"/>
  <c r="I413" s="1"/>
  <c r="J413" s="1"/>
  <c r="G414" s="1"/>
  <c r="I414" s="1"/>
  <c r="J414" s="1"/>
  <c r="G415" s="1"/>
  <c r="I415" s="1"/>
  <c r="J415" s="1"/>
  <c r="G416" s="1"/>
  <c r="I416" s="1"/>
  <c r="J416" s="1"/>
  <c r="G417" s="1"/>
  <c r="I417" s="1"/>
  <c r="J417" s="1"/>
  <c r="I333" i="6"/>
  <c r="J333" i="3"/>
  <c r="J356" i="2"/>
  <c r="G418" i="5" l="1"/>
  <c r="G334" i="3"/>
  <c r="J333" i="6"/>
  <c r="G357" i="2"/>
  <c r="I418" i="5" l="1"/>
  <c r="M418"/>
  <c r="P418" s="1"/>
  <c r="I334" i="3"/>
  <c r="G334" i="6"/>
  <c r="M334" s="1"/>
  <c r="P334" s="1"/>
  <c r="M334" i="3"/>
  <c r="P334" s="1"/>
  <c r="I357" i="2"/>
  <c r="L418" i="5" l="1"/>
  <c r="O418" s="1"/>
  <c r="J418"/>
  <c r="I334" i="6"/>
  <c r="L334" s="1"/>
  <c r="O334" s="1"/>
  <c r="L334" i="3"/>
  <c r="O334" s="1"/>
  <c r="J334"/>
  <c r="J357" i="2"/>
  <c r="G419" i="5" l="1"/>
  <c r="G335" i="3"/>
  <c r="J334" i="6"/>
  <c r="G358" i="2"/>
  <c r="I419" i="5" l="1"/>
  <c r="I335" i="3"/>
  <c r="G335" i="6"/>
  <c r="I358" i="2"/>
  <c r="M358"/>
  <c r="P358" s="1"/>
  <c r="J419" i="5" l="1"/>
  <c r="J335" i="3"/>
  <c r="I335" i="6"/>
  <c r="L358" i="2"/>
  <c r="O358" s="1"/>
  <c r="J358"/>
  <c r="G420" i="5" l="1"/>
  <c r="G336" i="3"/>
  <c r="J335" i="6"/>
  <c r="G359" i="2"/>
  <c r="I420" i="5" l="1"/>
  <c r="I336" i="3"/>
  <c r="G336" i="6"/>
  <c r="I359" i="2"/>
  <c r="J420" i="5" l="1"/>
  <c r="J336" i="3"/>
  <c r="I336" i="6"/>
  <c r="J359" i="2"/>
  <c r="G421" i="5" l="1"/>
  <c r="G337" i="3"/>
  <c r="J336" i="6"/>
  <c r="G360" i="2"/>
  <c r="I421" i="5" l="1"/>
  <c r="I337" i="3"/>
  <c r="G337" i="6"/>
  <c r="I360" i="2"/>
  <c r="J421" i="5" l="1"/>
  <c r="J337" i="3"/>
  <c r="I337" i="6"/>
  <c r="J360" i="2"/>
  <c r="G422" i="5" l="1"/>
  <c r="G338" i="3"/>
  <c r="J337" i="6"/>
  <c r="G361" i="2"/>
  <c r="I422" i="5" l="1"/>
  <c r="I338" i="3"/>
  <c r="G338" i="6"/>
  <c r="I361" i="2"/>
  <c r="J422" i="5" l="1"/>
  <c r="I338" i="6"/>
  <c r="J338" i="3"/>
  <c r="J361" i="2"/>
  <c r="G423" i="5" l="1"/>
  <c r="H339" i="3"/>
  <c r="J338" i="6"/>
  <c r="G362" i="2"/>
  <c r="I423" i="5" l="1"/>
  <c r="H339" i="6"/>
  <c r="G339" i="3"/>
  <c r="I362" i="2"/>
  <c r="J423" i="5" l="1"/>
  <c r="G424" s="1"/>
  <c r="I424" s="1"/>
  <c r="J424" s="1"/>
  <c r="G425" s="1"/>
  <c r="I425" s="1"/>
  <c r="J425" s="1"/>
  <c r="G426" s="1"/>
  <c r="I426" s="1"/>
  <c r="J426" s="1"/>
  <c r="G427" s="1"/>
  <c r="I427" s="1"/>
  <c r="J427" s="1"/>
  <c r="G428" s="1"/>
  <c r="I428" s="1"/>
  <c r="J428" s="1"/>
  <c r="G429" s="1"/>
  <c r="I429" s="1"/>
  <c r="J429" s="1"/>
  <c r="I339" i="3"/>
  <c r="G339" i="6"/>
  <c r="J362" i="2"/>
  <c r="G430" i="5" l="1"/>
  <c r="I339" i="6"/>
  <c r="J339" i="3"/>
  <c r="G363" i="2"/>
  <c r="I430" i="5" l="1"/>
  <c r="M430"/>
  <c r="P430" s="1"/>
  <c r="H340" i="3"/>
  <c r="R181" s="1"/>
  <c r="J339" i="6"/>
  <c r="I363" i="2"/>
  <c r="L430" i="5" l="1"/>
  <c r="O430" s="1"/>
  <c r="J430"/>
  <c r="R144" i="3"/>
  <c r="H340" i="6"/>
  <c r="R188" s="1"/>
  <c r="K346" i="3"/>
  <c r="J10" i="12"/>
  <c r="H515" i="3"/>
  <c r="G340"/>
  <c r="J363" i="2"/>
  <c r="G431" i="5" l="1"/>
  <c r="H515" i="6"/>
  <c r="K346"/>
  <c r="I340" i="3"/>
  <c r="G340" i="6"/>
  <c r="N346" i="3"/>
  <c r="K515"/>
  <c r="S152" s="1"/>
  <c r="G364" i="2"/>
  <c r="I431" i="5" l="1"/>
  <c r="J340" i="3"/>
  <c r="I340" i="6"/>
  <c r="N346"/>
  <c r="N358" s="1"/>
  <c r="N370" s="1"/>
  <c r="N382" s="1"/>
  <c r="N394" s="1"/>
  <c r="K515"/>
  <c r="S198" s="1"/>
  <c r="S196" s="1"/>
  <c r="S189" i="3"/>
  <c r="S153"/>
  <c r="I364" i="2"/>
  <c r="J431" i="5" l="1"/>
  <c r="G341" i="3"/>
  <c r="J340" i="6"/>
  <c r="J364" i="2"/>
  <c r="G432" i="5" l="1"/>
  <c r="I341" i="3"/>
  <c r="G341" i="6"/>
  <c r="G365" i="2"/>
  <c r="I432" i="5" l="1"/>
  <c r="J341" i="3"/>
  <c r="I341" i="6"/>
  <c r="I365" i="2"/>
  <c r="J432" i="5" l="1"/>
  <c r="G342" i="3"/>
  <c r="J341" i="6"/>
  <c r="J365" i="2"/>
  <c r="G433" i="5" l="1"/>
  <c r="I342" i="3"/>
  <c r="G342" i="6"/>
  <c r="G366" i="2"/>
  <c r="I433" i="5" l="1"/>
  <c r="J342" i="3"/>
  <c r="I342" i="6"/>
  <c r="I366" i="2"/>
  <c r="J433" i="5" l="1"/>
  <c r="G343" i="3"/>
  <c r="J342" i="6"/>
  <c r="J366" i="2"/>
  <c r="G434" i="5" l="1"/>
  <c r="I343" i="3"/>
  <c r="G343" i="6"/>
  <c r="G367" i="2"/>
  <c r="I434" i="5" l="1"/>
  <c r="J343" i="3"/>
  <c r="I343" i="6"/>
  <c r="I367" i="2"/>
  <c r="J434" i="5" l="1"/>
  <c r="G344" i="3"/>
  <c r="J343" i="6"/>
  <c r="J367" i="2"/>
  <c r="G435" i="5" l="1"/>
  <c r="I344" i="3"/>
  <c r="G344" i="6"/>
  <c r="G368" i="2"/>
  <c r="I435" i="5" l="1"/>
  <c r="I344" i="6"/>
  <c r="J344" i="3"/>
  <c r="I368" i="2"/>
  <c r="J435" i="5" l="1"/>
  <c r="G436" s="1"/>
  <c r="I436" s="1"/>
  <c r="J436" s="1"/>
  <c r="G437" s="1"/>
  <c r="I437" s="1"/>
  <c r="J437" s="1"/>
  <c r="G438" s="1"/>
  <c r="I438" s="1"/>
  <c r="J438" s="1"/>
  <c r="G439" s="1"/>
  <c r="I439" s="1"/>
  <c r="J439" s="1"/>
  <c r="G440" s="1"/>
  <c r="I440" s="1"/>
  <c r="J440" s="1"/>
  <c r="G441" s="1"/>
  <c r="I441" s="1"/>
  <c r="J441" s="1"/>
  <c r="G345" i="3"/>
  <c r="J344" i="6"/>
  <c r="J368" i="2"/>
  <c r="G442" i="5" l="1"/>
  <c r="I345" i="3"/>
  <c r="G345" i="6"/>
  <c r="G369" i="2"/>
  <c r="I442" i="5" l="1"/>
  <c r="M442"/>
  <c r="P442" s="1"/>
  <c r="I345" i="6"/>
  <c r="J345" i="3"/>
  <c r="I369" i="2"/>
  <c r="L442" i="5" l="1"/>
  <c r="O442" s="1"/>
  <c r="J442"/>
  <c r="G346" i="3"/>
  <c r="J345" i="6"/>
  <c r="J369" i="2"/>
  <c r="G443" i="5" l="1"/>
  <c r="I346" i="3"/>
  <c r="G346" i="6"/>
  <c r="M346" s="1"/>
  <c r="P346" s="1"/>
  <c r="M346" i="3"/>
  <c r="P346" s="1"/>
  <c r="G370" i="2"/>
  <c r="I443" i="5" l="1"/>
  <c r="I346" i="6"/>
  <c r="L346" s="1"/>
  <c r="O346" s="1"/>
  <c r="L346" i="3"/>
  <c r="O346" s="1"/>
  <c r="J346"/>
  <c r="I370" i="2"/>
  <c r="M370"/>
  <c r="P370" s="1"/>
  <c r="J443" i="5" l="1"/>
  <c r="G347" i="3"/>
  <c r="J346" i="6"/>
  <c r="L370" i="2"/>
  <c r="O370" s="1"/>
  <c r="J370"/>
  <c r="G444" i="5" l="1"/>
  <c r="I347" i="3"/>
  <c r="G347" i="6"/>
  <c r="G371" i="2"/>
  <c r="I444" i="5" l="1"/>
  <c r="J347" i="3"/>
  <c r="I347" i="6"/>
  <c r="I371" i="2"/>
  <c r="J444" i="5" l="1"/>
  <c r="G348" i="3"/>
  <c r="J347" i="6"/>
  <c r="J371" i="2"/>
  <c r="G445" i="5" l="1"/>
  <c r="I348" i="3"/>
  <c r="G348" i="6"/>
  <c r="G372" i="2"/>
  <c r="I445" i="5" l="1"/>
  <c r="J348" i="3"/>
  <c r="I348" i="6"/>
  <c r="I372" i="2"/>
  <c r="J445" i="5" l="1"/>
  <c r="G349" i="3"/>
  <c r="J348" i="6"/>
  <c r="J372" i="2"/>
  <c r="G446" i="5" l="1"/>
  <c r="I349" i="3"/>
  <c r="G349" i="6"/>
  <c r="G373" i="2"/>
  <c r="I446" i="5" l="1"/>
  <c r="J349" i="3"/>
  <c r="I349" i="6"/>
  <c r="I373" i="2"/>
  <c r="J446" i="5" l="1"/>
  <c r="G350" i="3"/>
  <c r="J349" i="6"/>
  <c r="J373" i="2"/>
  <c r="G447" i="5" l="1"/>
  <c r="I350" i="3"/>
  <c r="G350" i="6"/>
  <c r="G374" i="2"/>
  <c r="I447" i="5" l="1"/>
  <c r="J350" i="3"/>
  <c r="I350" i="6"/>
  <c r="I374" i="2"/>
  <c r="J447" i="5" l="1"/>
  <c r="G448" s="1"/>
  <c r="I448" s="1"/>
  <c r="J448" s="1"/>
  <c r="G449" s="1"/>
  <c r="I449" s="1"/>
  <c r="J449" s="1"/>
  <c r="G450" s="1"/>
  <c r="I450" s="1"/>
  <c r="J450" s="1"/>
  <c r="G451" s="1"/>
  <c r="I451" s="1"/>
  <c r="J451" s="1"/>
  <c r="G452" s="1"/>
  <c r="I452" s="1"/>
  <c r="J452" s="1"/>
  <c r="G453" s="1"/>
  <c r="I453" s="1"/>
  <c r="J453" s="1"/>
  <c r="G351" i="3"/>
  <c r="J350" i="6"/>
  <c r="J374" i="2"/>
  <c r="G454" i="5" l="1"/>
  <c r="I351" i="3"/>
  <c r="G351" i="6"/>
  <c r="G375" i="2"/>
  <c r="I454" i="5" l="1"/>
  <c r="M454"/>
  <c r="P454" s="1"/>
  <c r="J351" i="3"/>
  <c r="I351" i="6"/>
  <c r="I375" i="2"/>
  <c r="L454" i="5" l="1"/>
  <c r="O454" s="1"/>
  <c r="J454"/>
  <c r="G352" i="3"/>
  <c r="J351" i="6"/>
  <c r="J375" i="2"/>
  <c r="G455" i="5" l="1"/>
  <c r="I352" i="3"/>
  <c r="G352" i="6"/>
  <c r="G376" i="2"/>
  <c r="I455" i="5" l="1"/>
  <c r="J352" i="3"/>
  <c r="I352" i="6"/>
  <c r="I376" i="2"/>
  <c r="J455" i="5" l="1"/>
  <c r="G353" i="3"/>
  <c r="J352" i="6"/>
  <c r="J376" i="2"/>
  <c r="G456" i="5" l="1"/>
  <c r="I353" i="3"/>
  <c r="G353" i="6"/>
  <c r="G377" i="2"/>
  <c r="I456" i="5" l="1"/>
  <c r="J353" i="3"/>
  <c r="I353" i="6"/>
  <c r="I377" i="2"/>
  <c r="J456" i="5" l="1"/>
  <c r="G354" i="3"/>
  <c r="J353" i="6"/>
  <c r="J377" i="2"/>
  <c r="G457" i="5" l="1"/>
  <c r="I354" i="3"/>
  <c r="G354" i="6"/>
  <c r="G378" i="2"/>
  <c r="I457" i="5" l="1"/>
  <c r="J354" i="3"/>
  <c r="I354" i="6"/>
  <c r="I378" i="2"/>
  <c r="J457" i="5" l="1"/>
  <c r="G355" i="3"/>
  <c r="J354" i="6"/>
  <c r="J378" i="2"/>
  <c r="G458" i="5" l="1"/>
  <c r="I355" i="3"/>
  <c r="G355" i="6"/>
  <c r="G379" i="2"/>
  <c r="I458" i="5" l="1"/>
  <c r="J355" i="3"/>
  <c r="I355" i="6"/>
  <c r="I379" i="2"/>
  <c r="J458" i="5" l="1"/>
  <c r="G356" i="3"/>
  <c r="J355" i="6"/>
  <c r="J379" i="2"/>
  <c r="G459" i="5" l="1"/>
  <c r="I356" i="3"/>
  <c r="G356" i="6"/>
  <c r="G380" i="2"/>
  <c r="I459" i="5" l="1"/>
  <c r="I356" i="6"/>
  <c r="J356" i="3"/>
  <c r="I380" i="2"/>
  <c r="J459" i="5" l="1"/>
  <c r="G460" s="1"/>
  <c r="I460" s="1"/>
  <c r="J460" s="1"/>
  <c r="G461" s="1"/>
  <c r="I461" s="1"/>
  <c r="J461" s="1"/>
  <c r="G462" s="1"/>
  <c r="I462" s="1"/>
  <c r="J462" s="1"/>
  <c r="G463" s="1"/>
  <c r="I463" s="1"/>
  <c r="J463" s="1"/>
  <c r="G464" s="1"/>
  <c r="I464" s="1"/>
  <c r="J464" s="1"/>
  <c r="G465" s="1"/>
  <c r="I465" s="1"/>
  <c r="J465" s="1"/>
  <c r="G357" i="3"/>
  <c r="J356" i="6"/>
  <c r="J380" i="2"/>
  <c r="G466" i="5" l="1"/>
  <c r="I357" i="3"/>
  <c r="G357" i="6"/>
  <c r="G381" i="2"/>
  <c r="I466" i="5" l="1"/>
  <c r="M466"/>
  <c r="P466" s="1"/>
  <c r="I357" i="6"/>
  <c r="J357" i="3"/>
  <c r="I381" i="2"/>
  <c r="L466" i="5" l="1"/>
  <c r="O466" s="1"/>
  <c r="J466"/>
  <c r="G358" i="3"/>
  <c r="J357" i="6"/>
  <c r="J381" i="2"/>
  <c r="G467" i="5" l="1"/>
  <c r="I358" i="3"/>
  <c r="G358" i="6"/>
  <c r="M358" s="1"/>
  <c r="P358" s="1"/>
  <c r="M358" i="3"/>
  <c r="P358" s="1"/>
  <c r="G382" i="2"/>
  <c r="I467" i="5" l="1"/>
  <c r="I358" i="6"/>
  <c r="L358" s="1"/>
  <c r="O358" s="1"/>
  <c r="L358" i="3"/>
  <c r="O358" s="1"/>
  <c r="J358"/>
  <c r="I382" i="2"/>
  <c r="M382"/>
  <c r="P382" s="1"/>
  <c r="J467" i="5" l="1"/>
  <c r="G359" i="3"/>
  <c r="J358" i="6"/>
  <c r="L382" i="2"/>
  <c r="O382" s="1"/>
  <c r="J382"/>
  <c r="G468" i="5" l="1"/>
  <c r="I359" i="3"/>
  <c r="G359" i="6"/>
  <c r="G383" i="2"/>
  <c r="I468" i="5" l="1"/>
  <c r="J359" i="3"/>
  <c r="I359" i="6"/>
  <c r="I383" i="2"/>
  <c r="J468" i="5" l="1"/>
  <c r="G360" i="3"/>
  <c r="J359" i="6"/>
  <c r="J383" i="2"/>
  <c r="G469" i="5" l="1"/>
  <c r="I360" i="3"/>
  <c r="G360" i="6"/>
  <c r="G384" i="2"/>
  <c r="I469" i="5" l="1"/>
  <c r="J360" i="3"/>
  <c r="I360" i="6"/>
  <c r="I384" i="2"/>
  <c r="J469" i="5" l="1"/>
  <c r="G361" i="3"/>
  <c r="J360" i="6"/>
  <c r="J384" i="2"/>
  <c r="G470" i="5" l="1"/>
  <c r="I361" i="3"/>
  <c r="G361" i="6"/>
  <c r="G385" i="2"/>
  <c r="I470" i="5" l="1"/>
  <c r="J361" i="3"/>
  <c r="I361" i="6"/>
  <c r="I385" i="2"/>
  <c r="J470" i="5" l="1"/>
  <c r="G362" i="3"/>
  <c r="J361" i="6"/>
  <c r="J385" i="2"/>
  <c r="G471" i="5" l="1"/>
  <c r="I362" i="3"/>
  <c r="G362" i="6"/>
  <c r="G386" i="2"/>
  <c r="I471" i="5" l="1"/>
  <c r="J362" i="3"/>
  <c r="I362" i="6"/>
  <c r="I386" i="2"/>
  <c r="J471" i="5" l="1"/>
  <c r="G472" s="1"/>
  <c r="G363" i="3"/>
  <c r="J362" i="6"/>
  <c r="J386" i="2"/>
  <c r="I472" i="5" l="1"/>
  <c r="I363" i="3"/>
  <c r="G363" i="6"/>
  <c r="G387" i="2"/>
  <c r="J472" i="5" l="1"/>
  <c r="G473" s="1"/>
  <c r="I473" s="1"/>
  <c r="J473" s="1"/>
  <c r="G474" s="1"/>
  <c r="I474" s="1"/>
  <c r="J474" s="1"/>
  <c r="G475" s="1"/>
  <c r="I475" s="1"/>
  <c r="J475" s="1"/>
  <c r="G476" s="1"/>
  <c r="I476" s="1"/>
  <c r="J476" s="1"/>
  <c r="G477" s="1"/>
  <c r="I477" s="1"/>
  <c r="J477" s="1"/>
  <c r="J363" i="3"/>
  <c r="I363" i="6"/>
  <c r="I387" i="2"/>
  <c r="G478" i="5" l="1"/>
  <c r="G364" i="3"/>
  <c r="J363" i="6"/>
  <c r="J387" i="2"/>
  <c r="I478" i="5" l="1"/>
  <c r="M478"/>
  <c r="P478" s="1"/>
  <c r="I364" i="3"/>
  <c r="G364" i="6"/>
  <c r="G388" i="2"/>
  <c r="L478" i="5" l="1"/>
  <c r="J478"/>
  <c r="J364" i="3"/>
  <c r="I364" i="6"/>
  <c r="I388" i="2"/>
  <c r="O478" i="5" l="1"/>
  <c r="G479"/>
  <c r="G365" i="3"/>
  <c r="J364" i="6"/>
  <c r="J388" i="2"/>
  <c r="I479" i="5" l="1"/>
  <c r="I365" i="3"/>
  <c r="G365" i="6"/>
  <c r="G389" i="2"/>
  <c r="J479" i="5" l="1"/>
  <c r="J365" i="3"/>
  <c r="I365" i="6"/>
  <c r="I389" i="2"/>
  <c r="G480" i="5" l="1"/>
  <c r="G366" i="3"/>
  <c r="J365" i="6"/>
  <c r="J389" i="2"/>
  <c r="I480" i="5" l="1"/>
  <c r="I366" i="3"/>
  <c r="G366" i="6"/>
  <c r="G390" i="2"/>
  <c r="J480" i="5" l="1"/>
  <c r="J366" i="3"/>
  <c r="I366" i="6"/>
  <c r="I390" i="2"/>
  <c r="G481" i="5" l="1"/>
  <c r="G367" i="3"/>
  <c r="J366" i="6"/>
  <c r="J390" i="2"/>
  <c r="I481" i="5" l="1"/>
  <c r="I367" i="3"/>
  <c r="G367" i="6"/>
  <c r="G391" i="2"/>
  <c r="J481" i="5" l="1"/>
  <c r="J367" i="3"/>
  <c r="I367" i="6"/>
  <c r="I391" i="2"/>
  <c r="G482" i="5" l="1"/>
  <c r="G368" i="3"/>
  <c r="J367" i="6"/>
  <c r="J391" i="2"/>
  <c r="I482" i="5" l="1"/>
  <c r="I368" i="3"/>
  <c r="G368" i="6"/>
  <c r="G392" i="2"/>
  <c r="J482" i="5" l="1"/>
  <c r="I368" i="6"/>
  <c r="J368" i="3"/>
  <c r="I392" i="2"/>
  <c r="G483" i="5" l="1"/>
  <c r="G369" i="3"/>
  <c r="J368" i="6"/>
  <c r="J392" i="2"/>
  <c r="I483" i="5" l="1"/>
  <c r="I369" i="3"/>
  <c r="G369" i="6"/>
  <c r="G393" i="2"/>
  <c r="J483" i="5" l="1"/>
  <c r="G484" s="1"/>
  <c r="I484" s="1"/>
  <c r="J484" s="1"/>
  <c r="G485" s="1"/>
  <c r="I485" s="1"/>
  <c r="J485" s="1"/>
  <c r="G486" s="1"/>
  <c r="I486" s="1"/>
  <c r="J486" s="1"/>
  <c r="G487" s="1"/>
  <c r="I487" s="1"/>
  <c r="J487" s="1"/>
  <c r="G488" s="1"/>
  <c r="I488" s="1"/>
  <c r="J488" s="1"/>
  <c r="G489" s="1"/>
  <c r="I489" s="1"/>
  <c r="J489" s="1"/>
  <c r="I369" i="6"/>
  <c r="J369" i="3"/>
  <c r="I393" i="2"/>
  <c r="G490" i="5" l="1"/>
  <c r="G370" i="3"/>
  <c r="J369" i="6"/>
  <c r="J393" i="2"/>
  <c r="I490" i="5" l="1"/>
  <c r="G491"/>
  <c r="M490"/>
  <c r="P490" s="1"/>
  <c r="I370" i="3"/>
  <c r="G370" i="6"/>
  <c r="M370" s="1"/>
  <c r="P370" s="1"/>
  <c r="M370" i="3"/>
  <c r="P370" s="1"/>
  <c r="G394" i="2"/>
  <c r="S157" i="5" l="1"/>
  <c r="S120"/>
  <c r="I491"/>
  <c r="L490"/>
  <c r="J490"/>
  <c r="J491" s="1"/>
  <c r="I370" i="6"/>
  <c r="L370" s="1"/>
  <c r="O370" s="1"/>
  <c r="L370" i="3"/>
  <c r="O370" s="1"/>
  <c r="J370"/>
  <c r="I394" i="2"/>
  <c r="M394"/>
  <c r="P394" s="1"/>
  <c r="K20" i="12" l="1"/>
  <c r="R158" i="5"/>
  <c r="S159" s="1"/>
  <c r="O490"/>
  <c r="L491"/>
  <c r="R121"/>
  <c r="R122" s="1"/>
  <c r="G371" i="3"/>
  <c r="J370" i="6"/>
  <c r="L394" i="2"/>
  <c r="J394"/>
  <c r="S122" i="5" l="1"/>
  <c r="T122" s="1"/>
  <c r="J21" i="12"/>
  <c r="J22" s="1"/>
  <c r="V159" i="5"/>
  <c r="V161"/>
  <c r="V163"/>
  <c r="V165"/>
  <c r="V167"/>
  <c r="V169"/>
  <c r="V171"/>
  <c r="V173"/>
  <c r="V175"/>
  <c r="V177"/>
  <c r="V179"/>
  <c r="V181"/>
  <c r="V183"/>
  <c r="V185"/>
  <c r="V187"/>
  <c r="V189"/>
  <c r="V191"/>
  <c r="V193"/>
  <c r="V195"/>
  <c r="V197"/>
  <c r="V199"/>
  <c r="V201"/>
  <c r="V203"/>
  <c r="V205"/>
  <c r="V207"/>
  <c r="V209"/>
  <c r="V211"/>
  <c r="V213"/>
  <c r="V215"/>
  <c r="V217"/>
  <c r="V219"/>
  <c r="V221"/>
  <c r="V223"/>
  <c r="V225"/>
  <c r="V227"/>
  <c r="V229"/>
  <c r="V231"/>
  <c r="V233"/>
  <c r="V235"/>
  <c r="V237"/>
  <c r="V239"/>
  <c r="V241"/>
  <c r="V243"/>
  <c r="V245"/>
  <c r="V247"/>
  <c r="V249"/>
  <c r="V251"/>
  <c r="V253"/>
  <c r="R159"/>
  <c r="T159" s="1"/>
  <c r="T129" s="1"/>
  <c r="V160"/>
  <c r="V162"/>
  <c r="V164"/>
  <c r="V166"/>
  <c r="V168"/>
  <c r="V170"/>
  <c r="V172"/>
  <c r="V174"/>
  <c r="V176"/>
  <c r="V178"/>
  <c r="V180"/>
  <c r="V182"/>
  <c r="V184"/>
  <c r="V186"/>
  <c r="V188"/>
  <c r="V190"/>
  <c r="V192"/>
  <c r="V194"/>
  <c r="V196"/>
  <c r="V198"/>
  <c r="V200"/>
  <c r="V202"/>
  <c r="V204"/>
  <c r="V206"/>
  <c r="V208"/>
  <c r="V210"/>
  <c r="V212"/>
  <c r="V214"/>
  <c r="V216"/>
  <c r="V218"/>
  <c r="V220"/>
  <c r="V222"/>
  <c r="V224"/>
  <c r="V226"/>
  <c r="V228"/>
  <c r="V230"/>
  <c r="V232"/>
  <c r="V234"/>
  <c r="V236"/>
  <c r="V238"/>
  <c r="V240"/>
  <c r="V242"/>
  <c r="V244"/>
  <c r="V246"/>
  <c r="V248"/>
  <c r="V250"/>
  <c r="V252"/>
  <c r="V158"/>
  <c r="I371" i="3"/>
  <c r="G371" i="6"/>
  <c r="G395" i="2"/>
  <c r="O394"/>
  <c r="K22" i="12" l="1"/>
  <c r="L22" s="1"/>
  <c r="J371" i="3"/>
  <c r="I371" i="6"/>
  <c r="I395" i="2"/>
  <c r="G372" i="3" l="1"/>
  <c r="J371" i="6"/>
  <c r="J395" i="2"/>
  <c r="I372" i="3" l="1"/>
  <c r="G372" i="6"/>
  <c r="G396" i="2"/>
  <c r="J372" i="3" l="1"/>
  <c r="I372" i="6"/>
  <c r="I396" i="2"/>
  <c r="G373" i="3" l="1"/>
  <c r="J372" i="6"/>
  <c r="J396" i="2"/>
  <c r="I373" i="3" l="1"/>
  <c r="G373" i="6"/>
  <c r="G397" i="2"/>
  <c r="J373" i="3" l="1"/>
  <c r="I373" i="6"/>
  <c r="I397" i="2"/>
  <c r="G374" i="3" l="1"/>
  <c r="J373" i="6"/>
  <c r="J397" i="2"/>
  <c r="I374" i="3" l="1"/>
  <c r="G374" i="6"/>
  <c r="G398" i="2"/>
  <c r="J374" i="3" l="1"/>
  <c r="I374" i="6"/>
  <c r="I398" i="2"/>
  <c r="G375" i="3" l="1"/>
  <c r="J374" i="6"/>
  <c r="J398" i="2"/>
  <c r="I375" i="3" l="1"/>
  <c r="G375" i="6"/>
  <c r="G399" i="2"/>
  <c r="J375" i="3" l="1"/>
  <c r="I375" i="6"/>
  <c r="I399" i="2"/>
  <c r="G376" i="3" l="1"/>
  <c r="J375" i="6"/>
  <c r="J399" i="2"/>
  <c r="I376" i="3" l="1"/>
  <c r="G376" i="6"/>
  <c r="G400" i="2"/>
  <c r="J376" i="3" l="1"/>
  <c r="I376" i="6"/>
  <c r="I400" i="2"/>
  <c r="G377" i="3" l="1"/>
  <c r="J376" i="6"/>
  <c r="J400" i="2"/>
  <c r="I377" i="3" l="1"/>
  <c r="G377" i="6"/>
  <c r="G401" i="2"/>
  <c r="I377" i="6" l="1"/>
  <c r="J377" i="3"/>
  <c r="I401" i="2"/>
  <c r="G378" i="3" l="1"/>
  <c r="J377" i="6"/>
  <c r="J401" i="2"/>
  <c r="I378" i="3" l="1"/>
  <c r="G378" i="6"/>
  <c r="G402" i="2"/>
  <c r="I378" i="6" l="1"/>
  <c r="J378" i="3"/>
  <c r="I402" i="2"/>
  <c r="G379" i="3" l="1"/>
  <c r="J378" i="6"/>
  <c r="J402" i="2"/>
  <c r="I379" i="3" l="1"/>
  <c r="G379" i="6"/>
  <c r="G403" i="2"/>
  <c r="I379" i="6" l="1"/>
  <c r="J379" i="3"/>
  <c r="I403" i="2"/>
  <c r="G380" i="3" l="1"/>
  <c r="J379" i="6"/>
  <c r="J403" i="2"/>
  <c r="I380" i="3" l="1"/>
  <c r="G380" i="6"/>
  <c r="G404" i="2"/>
  <c r="I380" i="6" l="1"/>
  <c r="J380" i="3"/>
  <c r="I404" i="2"/>
  <c r="G381" i="3" l="1"/>
  <c r="J380" i="6"/>
  <c r="J404" i="2"/>
  <c r="I381" i="3" l="1"/>
  <c r="G381" i="6"/>
  <c r="G405" i="2"/>
  <c r="I381" i="6" l="1"/>
  <c r="J381" i="3"/>
  <c r="I405" i="2"/>
  <c r="G382" i="3" l="1"/>
  <c r="J381" i="6"/>
  <c r="J405" i="2"/>
  <c r="I382" i="3" l="1"/>
  <c r="G382" i="6"/>
  <c r="M382" s="1"/>
  <c r="P382" s="1"/>
  <c r="M382" i="3"/>
  <c r="P382" s="1"/>
  <c r="G406" i="2"/>
  <c r="I382" i="6" l="1"/>
  <c r="L382" s="1"/>
  <c r="O382" s="1"/>
  <c r="L382" i="3"/>
  <c r="J382"/>
  <c r="I406" i="2"/>
  <c r="M406"/>
  <c r="P406" s="1"/>
  <c r="G383" i="3" l="1"/>
  <c r="J382" i="6"/>
  <c r="O382" i="3"/>
  <c r="L406" i="2"/>
  <c r="J406"/>
  <c r="I383" i="3" l="1"/>
  <c r="G383" i="6"/>
  <c r="G407" i="2"/>
  <c r="O406"/>
  <c r="J383" i="3" l="1"/>
  <c r="I383" i="6"/>
  <c r="I407" i="2"/>
  <c r="G384" i="3" l="1"/>
  <c r="J383" i="6"/>
  <c r="J407" i="2"/>
  <c r="I384" i="3" l="1"/>
  <c r="G384" i="6"/>
  <c r="G408" i="2"/>
  <c r="J384" i="3" l="1"/>
  <c r="I384" i="6"/>
  <c r="I408" i="2"/>
  <c r="G385" i="3" l="1"/>
  <c r="J384" i="6"/>
  <c r="J408" i="2"/>
  <c r="I385" i="3" l="1"/>
  <c r="G385" i="6"/>
  <c r="G409" i="2"/>
  <c r="J385" i="3" l="1"/>
  <c r="I385" i="6"/>
  <c r="I409" i="2"/>
  <c r="G386" i="3" l="1"/>
  <c r="J385" i="6"/>
  <c r="J409" i="2"/>
  <c r="I386" i="3" l="1"/>
  <c r="G386" i="6"/>
  <c r="G410" i="2"/>
  <c r="J386" i="3" l="1"/>
  <c r="I386" i="6"/>
  <c r="I410" i="2"/>
  <c r="G387" i="3" l="1"/>
  <c r="J386" i="6"/>
  <c r="J410" i="2"/>
  <c r="I387" i="3" l="1"/>
  <c r="G387" i="6"/>
  <c r="G411" i="2"/>
  <c r="J387" i="3" l="1"/>
  <c r="I387" i="6"/>
  <c r="I411" i="2"/>
  <c r="G388" i="3" l="1"/>
  <c r="J387" i="6"/>
  <c r="J411" i="2"/>
  <c r="I388" i="3" l="1"/>
  <c r="G388" i="6"/>
  <c r="G412" i="2"/>
  <c r="J388" i="3" l="1"/>
  <c r="I388" i="6"/>
  <c r="I412" i="2"/>
  <c r="G389" i="3" l="1"/>
  <c r="J388" i="6"/>
  <c r="J412" i="2"/>
  <c r="I389" i="3" l="1"/>
  <c r="G389" i="6"/>
  <c r="G413" i="2"/>
  <c r="J389" i="3" l="1"/>
  <c r="I389" i="6"/>
  <c r="I413" i="2"/>
  <c r="G390" i="3" l="1"/>
  <c r="J389" i="6"/>
  <c r="J413" i="2"/>
  <c r="I390" i="3" l="1"/>
  <c r="G390" i="6"/>
  <c r="G414" i="2"/>
  <c r="J390" i="3" l="1"/>
  <c r="I390" i="6"/>
  <c r="I414" i="2"/>
  <c r="G391" i="3" l="1"/>
  <c r="J390" i="6"/>
  <c r="J414" i="2"/>
  <c r="I391" i="3" l="1"/>
  <c r="G391" i="6"/>
  <c r="G415" i="2"/>
  <c r="J391" i="3" l="1"/>
  <c r="I391" i="6"/>
  <c r="I415" i="2"/>
  <c r="G392" i="3" l="1"/>
  <c r="J391" i="6"/>
  <c r="J415" i="2"/>
  <c r="I392" i="3" l="1"/>
  <c r="G392" i="6"/>
  <c r="G416" i="2"/>
  <c r="J392" i="3" l="1"/>
  <c r="I392" i="6"/>
  <c r="I416" i="2"/>
  <c r="G393" i="3" l="1"/>
  <c r="J392" i="6"/>
  <c r="J416" i="2"/>
  <c r="I393" i="3" l="1"/>
  <c r="G393" i="6"/>
  <c r="G417" i="2"/>
  <c r="J393" i="3" l="1"/>
  <c r="I393" i="6"/>
  <c r="I417" i="2"/>
  <c r="G394" i="3" l="1"/>
  <c r="J393" i="6"/>
  <c r="J417" i="2"/>
  <c r="I394" i="3" l="1"/>
  <c r="G394" i="6"/>
  <c r="M394" s="1"/>
  <c r="P394" s="1"/>
  <c r="M394" i="3"/>
  <c r="P394" s="1"/>
  <c r="G418" i="2"/>
  <c r="I394" i="6" l="1"/>
  <c r="L394" s="1"/>
  <c r="O394" s="1"/>
  <c r="L394" i="3"/>
  <c r="J394"/>
  <c r="I418" i="2"/>
  <c r="M418"/>
  <c r="P418" s="1"/>
  <c r="G395" i="3" l="1"/>
  <c r="J394" i="6"/>
  <c r="O394" i="3"/>
  <c r="L418" i="2"/>
  <c r="J418"/>
  <c r="I395" i="3" l="1"/>
  <c r="G395" i="6"/>
  <c r="G419" i="2"/>
  <c r="O418"/>
  <c r="I395" i="6" l="1"/>
  <c r="J395" i="3"/>
  <c r="I419" i="2"/>
  <c r="G396" i="3" l="1"/>
  <c r="J395" i="6"/>
  <c r="J419" i="2"/>
  <c r="I396" i="3" l="1"/>
  <c r="G396" i="6"/>
  <c r="G420" i="2"/>
  <c r="I396" i="6" l="1"/>
  <c r="J396" i="3"/>
  <c r="I420" i="2"/>
  <c r="G397" i="3" l="1"/>
  <c r="J396" i="6"/>
  <c r="J420" i="2"/>
  <c r="I397" i="3" l="1"/>
  <c r="G397" i="6"/>
  <c r="G421" i="2"/>
  <c r="I397" i="6" l="1"/>
  <c r="J397" i="3"/>
  <c r="I421" i="2"/>
  <c r="G398" i="3" l="1"/>
  <c r="J397" i="6"/>
  <c r="J421" i="2"/>
  <c r="I398" i="3" l="1"/>
  <c r="G398" i="6"/>
  <c r="G422" i="2"/>
  <c r="I398" i="6" l="1"/>
  <c r="J398" i="3"/>
  <c r="I422" i="2"/>
  <c r="G399" i="3" l="1"/>
  <c r="J398" i="6"/>
  <c r="J422" i="2"/>
  <c r="I399" i="3" l="1"/>
  <c r="G399" i="6"/>
  <c r="G423" i="2"/>
  <c r="I399" i="6" l="1"/>
  <c r="J399" i="3"/>
  <c r="I423" i="2"/>
  <c r="G400" i="3" l="1"/>
  <c r="J399" i="6"/>
  <c r="J423" i="2"/>
  <c r="I400" i="3" l="1"/>
  <c r="G400" i="6"/>
  <c r="G424" i="2"/>
  <c r="J400" i="3" l="1"/>
  <c r="I400" i="6"/>
  <c r="I424" i="2"/>
  <c r="G401" i="3" l="1"/>
  <c r="J400" i="6"/>
  <c r="J424" i="2"/>
  <c r="I401" i="3" l="1"/>
  <c r="G401" i="6"/>
  <c r="G425" i="2"/>
  <c r="J401" i="3" l="1"/>
  <c r="I401" i="6"/>
  <c r="I425" i="2"/>
  <c r="G402" i="3" l="1"/>
  <c r="J401" i="6"/>
  <c r="J425" i="2"/>
  <c r="I402" i="3" l="1"/>
  <c r="G402" i="6"/>
  <c r="G426" i="2"/>
  <c r="J402" i="3" l="1"/>
  <c r="I402" i="6"/>
  <c r="I426" i="2"/>
  <c r="G403" i="3" l="1"/>
  <c r="J402" i="6"/>
  <c r="J426" i="2"/>
  <c r="I403" i="3" l="1"/>
  <c r="G403" i="6"/>
  <c r="G427" i="2"/>
  <c r="J403" i="3" l="1"/>
  <c r="I403" i="6"/>
  <c r="I427" i="2"/>
  <c r="G404" i="3" l="1"/>
  <c r="J403" i="6"/>
  <c r="J427" i="2"/>
  <c r="I404" i="3" l="1"/>
  <c r="G404" i="6"/>
  <c r="G428" i="2"/>
  <c r="J404" i="3" l="1"/>
  <c r="I404" i="6"/>
  <c r="I428" i="2"/>
  <c r="G405" i="3" l="1"/>
  <c r="J404" i="6"/>
  <c r="J428" i="2"/>
  <c r="I405" i="3" l="1"/>
  <c r="G405" i="6"/>
  <c r="G429" i="2"/>
  <c r="J405" i="3" l="1"/>
  <c r="I405" i="6"/>
  <c r="I429" i="2"/>
  <c r="G406" i="3" l="1"/>
  <c r="J405" i="6"/>
  <c r="J429" i="2"/>
  <c r="I406" i="3" l="1"/>
  <c r="G406" i="6"/>
  <c r="M406" s="1"/>
  <c r="P406" s="1"/>
  <c r="M406" i="3"/>
  <c r="P406" s="1"/>
  <c r="G430" i="2"/>
  <c r="I406" i="6" l="1"/>
  <c r="L406" s="1"/>
  <c r="O406" s="1"/>
  <c r="L406" i="3"/>
  <c r="J406"/>
  <c r="I430" i="2"/>
  <c r="M430"/>
  <c r="P430" s="1"/>
  <c r="G407" i="3" l="1"/>
  <c r="J406" i="6"/>
  <c r="O406" i="3"/>
  <c r="L430" i="2"/>
  <c r="J430"/>
  <c r="I407" i="3" l="1"/>
  <c r="G407" i="6"/>
  <c r="G431" i="2"/>
  <c r="O430"/>
  <c r="I407" i="6" l="1"/>
  <c r="J407" i="3"/>
  <c r="I431" i="2"/>
  <c r="G408" i="3" l="1"/>
  <c r="J407" i="6"/>
  <c r="J431" i="2"/>
  <c r="I408" i="3" l="1"/>
  <c r="G408" i="6"/>
  <c r="G432" i="2"/>
  <c r="I408" i="6" l="1"/>
  <c r="J408" i="3"/>
  <c r="I432" i="2"/>
  <c r="G409" i="3" l="1"/>
  <c r="J408" i="6"/>
  <c r="J432" i="2"/>
  <c r="I409" i="3" l="1"/>
  <c r="G409" i="6"/>
  <c r="G433" i="2"/>
  <c r="I409" i="6" l="1"/>
  <c r="J409" i="3"/>
  <c r="I433" i="2"/>
  <c r="G410" i="3" l="1"/>
  <c r="J409" i="6"/>
  <c r="J433" i="2"/>
  <c r="I410" i="3" l="1"/>
  <c r="G410" i="6"/>
  <c r="G434" i="2"/>
  <c r="I410" i="6" l="1"/>
  <c r="J410" i="3"/>
  <c r="I434" i="2"/>
  <c r="G411" i="3" l="1"/>
  <c r="J410" i="6"/>
  <c r="J434" i="2"/>
  <c r="I411" i="3" l="1"/>
  <c r="G411" i="6"/>
  <c r="G435" i="2"/>
  <c r="I411" i="6" l="1"/>
  <c r="J411" i="3"/>
  <c r="I435" i="2"/>
  <c r="G412" i="3" l="1"/>
  <c r="J411" i="6"/>
  <c r="J435" i="2"/>
  <c r="I412" i="3" l="1"/>
  <c r="G412" i="6"/>
  <c r="G436" i="2"/>
  <c r="J412" i="3" l="1"/>
  <c r="I412" i="6"/>
  <c r="I436" i="2"/>
  <c r="G413" i="3" l="1"/>
  <c r="J412" i="6"/>
  <c r="J436" i="2"/>
  <c r="I413" i="3" l="1"/>
  <c r="G413" i="6"/>
  <c r="G437" i="2"/>
  <c r="J413" i="3" l="1"/>
  <c r="I413" i="6"/>
  <c r="I437" i="2"/>
  <c r="G414" i="3" l="1"/>
  <c r="J413" i="6"/>
  <c r="J437" i="2"/>
  <c r="I414" i="3" l="1"/>
  <c r="G414" i="6"/>
  <c r="G438" i="2"/>
  <c r="J414" i="3" l="1"/>
  <c r="I414" i="6"/>
  <c r="I438" i="2"/>
  <c r="G415" i="3" l="1"/>
  <c r="J414" i="6"/>
  <c r="J438" i="2"/>
  <c r="I415" i="3" l="1"/>
  <c r="G415" i="6"/>
  <c r="G439" i="2"/>
  <c r="J415" i="3" l="1"/>
  <c r="I415" i="6"/>
  <c r="I439" i="2"/>
  <c r="G416" i="3" l="1"/>
  <c r="J415" i="6"/>
  <c r="J439" i="2"/>
  <c r="I416" i="3" l="1"/>
  <c r="G416" i="6"/>
  <c r="G440" i="2"/>
  <c r="J416" i="3" l="1"/>
  <c r="I416" i="6"/>
  <c r="I440" i="2"/>
  <c r="G417" i="3" l="1"/>
  <c r="J416" i="6"/>
  <c r="J440" i="2"/>
  <c r="I417" i="3" l="1"/>
  <c r="G417" i="6"/>
  <c r="G441" i="2"/>
  <c r="J417" i="3" l="1"/>
  <c r="I417" i="6"/>
  <c r="I441" i="2"/>
  <c r="G418" i="3" l="1"/>
  <c r="J417" i="6"/>
  <c r="J441" i="2"/>
  <c r="I418" i="3" l="1"/>
  <c r="G418" i="6"/>
  <c r="M418" s="1"/>
  <c r="P418" s="1"/>
  <c r="M418" i="3"/>
  <c r="P418" s="1"/>
  <c r="G442" i="2"/>
  <c r="I418" i="6" l="1"/>
  <c r="L418" s="1"/>
  <c r="O418" s="1"/>
  <c r="L418" i="3"/>
  <c r="J418"/>
  <c r="I442" i="2"/>
  <c r="M442"/>
  <c r="P442" s="1"/>
  <c r="G419" i="3" l="1"/>
  <c r="J418" i="6"/>
  <c r="O418" i="3"/>
  <c r="L442" i="2"/>
  <c r="J442"/>
  <c r="I419" i="3" l="1"/>
  <c r="G419" i="6"/>
  <c r="G443" i="2"/>
  <c r="O442"/>
  <c r="I419" i="6" l="1"/>
  <c r="J419" i="3"/>
  <c r="I443" i="2"/>
  <c r="G420" i="3" l="1"/>
  <c r="J419" i="6"/>
  <c r="J443" i="2"/>
  <c r="I420" i="3" l="1"/>
  <c r="G420" i="6"/>
  <c r="G444" i="2"/>
  <c r="I420" i="6" l="1"/>
  <c r="J420" i="3"/>
  <c r="I444" i="2"/>
  <c r="G421" i="3" l="1"/>
  <c r="J420" i="6"/>
  <c r="J444" i="2"/>
  <c r="I421" i="3" l="1"/>
  <c r="G421" i="6"/>
  <c r="G445" i="2"/>
  <c r="I421" i="6" l="1"/>
  <c r="J421" i="3"/>
  <c r="I445" i="2"/>
  <c r="G422" i="3" l="1"/>
  <c r="J421" i="6"/>
  <c r="J445" i="2"/>
  <c r="I422" i="3" l="1"/>
  <c r="G422" i="6"/>
  <c r="G446" i="2"/>
  <c r="I422" i="6" l="1"/>
  <c r="J422" i="3"/>
  <c r="I446" i="2"/>
  <c r="G423" i="3" l="1"/>
  <c r="J422" i="6"/>
  <c r="J446" i="2"/>
  <c r="I423" i="3" l="1"/>
  <c r="G423" i="6"/>
  <c r="G447" i="2"/>
  <c r="I423" i="6" l="1"/>
  <c r="J423" i="3"/>
  <c r="I447" i="2"/>
  <c r="G424" i="3" l="1"/>
  <c r="J423" i="6"/>
  <c r="J447" i="2"/>
  <c r="I424" i="3" l="1"/>
  <c r="G424" i="6"/>
  <c r="G448" i="2"/>
  <c r="J424" i="3" l="1"/>
  <c r="I424" i="6"/>
  <c r="I448" i="2"/>
  <c r="G425" i="3" l="1"/>
  <c r="J424" i="6"/>
  <c r="J448" i="2"/>
  <c r="I425" i="3" l="1"/>
  <c r="G425" i="6"/>
  <c r="G449" i="2"/>
  <c r="J425" i="3" l="1"/>
  <c r="I425" i="6"/>
  <c r="I449" i="2"/>
  <c r="G426" i="3" l="1"/>
  <c r="J425" i="6"/>
  <c r="J449" i="2"/>
  <c r="I426" i="3" l="1"/>
  <c r="G426" i="6"/>
  <c r="G450" i="2"/>
  <c r="J426" i="3" l="1"/>
  <c r="I426" i="6"/>
  <c r="I450" i="2"/>
  <c r="G427" i="3" l="1"/>
  <c r="J426" i="6"/>
  <c r="J450" i="2"/>
  <c r="I427" i="3" l="1"/>
  <c r="G427" i="6"/>
  <c r="G451" i="2"/>
  <c r="J427" i="3" l="1"/>
  <c r="I427" i="6"/>
  <c r="I451" i="2"/>
  <c r="G428" i="3" l="1"/>
  <c r="J427" i="6"/>
  <c r="J451" i="2"/>
  <c r="I428" i="3" l="1"/>
  <c r="G428" i="6"/>
  <c r="G452" i="2"/>
  <c r="J428" i="3" l="1"/>
  <c r="I428" i="6"/>
  <c r="I452" i="2"/>
  <c r="G429" i="3" l="1"/>
  <c r="J428" i="6"/>
  <c r="J452" i="2"/>
  <c r="I429" i="3" l="1"/>
  <c r="G429" i="6"/>
  <c r="G453" i="2"/>
  <c r="J429" i="3" l="1"/>
  <c r="I429" i="6"/>
  <c r="I453" i="2"/>
  <c r="G430" i="3" l="1"/>
  <c r="J429" i="6"/>
  <c r="J453" i="2"/>
  <c r="I430" i="3" l="1"/>
  <c r="G430" i="6"/>
  <c r="M430" s="1"/>
  <c r="P430" s="1"/>
  <c r="M430" i="3"/>
  <c r="P430" s="1"/>
  <c r="G454" i="2"/>
  <c r="I430" i="6" l="1"/>
  <c r="L430" s="1"/>
  <c r="O430" s="1"/>
  <c r="L430" i="3"/>
  <c r="J430"/>
  <c r="I454" i="2"/>
  <c r="M454"/>
  <c r="P454" s="1"/>
  <c r="G431" i="3" l="1"/>
  <c r="J430" i="6"/>
  <c r="O430" i="3"/>
  <c r="L454" i="2"/>
  <c r="O454" s="1"/>
  <c r="J454"/>
  <c r="I431" i="3" l="1"/>
  <c r="G431" i="6"/>
  <c r="G455" i="2"/>
  <c r="I431" i="6" l="1"/>
  <c r="J431" i="3"/>
  <c r="I455" i="2"/>
  <c r="G432" i="3" l="1"/>
  <c r="J431" i="6"/>
  <c r="J455" i="2"/>
  <c r="I432" i="3" l="1"/>
  <c r="G432" i="6"/>
  <c r="G456" i="2"/>
  <c r="I432" i="6" l="1"/>
  <c r="J432" i="3"/>
  <c r="I456" i="2"/>
  <c r="G433" i="3" l="1"/>
  <c r="J432" i="6"/>
  <c r="J456" i="2"/>
  <c r="I433" i="3" l="1"/>
  <c r="G433" i="6"/>
  <c r="G457" i="2"/>
  <c r="I433" i="6" l="1"/>
  <c r="J433" i="3"/>
  <c r="I457" i="2"/>
  <c r="G434" i="3" l="1"/>
  <c r="J433" i="6"/>
  <c r="J457" i="2"/>
  <c r="I434" i="3" l="1"/>
  <c r="G434" i="6"/>
  <c r="G458" i="2"/>
  <c r="I434" i="6" l="1"/>
  <c r="J434" i="3"/>
  <c r="I458" i="2"/>
  <c r="G435" i="3" l="1"/>
  <c r="J434" i="6"/>
  <c r="J458" i="2"/>
  <c r="I435" i="3" l="1"/>
  <c r="G435" i="6"/>
  <c r="G459" i="2"/>
  <c r="I435" i="6" l="1"/>
  <c r="J435" i="3"/>
  <c r="I459" i="2"/>
  <c r="G436" i="3" l="1"/>
  <c r="J435" i="6"/>
  <c r="J459" i="2"/>
  <c r="I436" i="3" l="1"/>
  <c r="G436" i="6"/>
  <c r="G460" i="2"/>
  <c r="J436" i="3" l="1"/>
  <c r="I436" i="6"/>
  <c r="I460" i="2"/>
  <c r="G437" i="3" l="1"/>
  <c r="J436" i="6"/>
  <c r="J460" i="2"/>
  <c r="I437" i="3" l="1"/>
  <c r="G437" i="6"/>
  <c r="G461" i="2"/>
  <c r="J437" i="3" l="1"/>
  <c r="I437" i="6"/>
  <c r="I461" i="2"/>
  <c r="G438" i="3" l="1"/>
  <c r="J437" i="6"/>
  <c r="J461" i="2"/>
  <c r="I438" i="3" l="1"/>
  <c r="G438" i="6"/>
  <c r="G462" i="2"/>
  <c r="J438" i="3" l="1"/>
  <c r="I438" i="6"/>
  <c r="I462" i="2"/>
  <c r="G439" i="3" l="1"/>
  <c r="J438" i="6"/>
  <c r="J462" i="2"/>
  <c r="I439" i="3" l="1"/>
  <c r="G439" i="6"/>
  <c r="G463" i="2"/>
  <c r="J439" i="3" l="1"/>
  <c r="I439" i="6"/>
  <c r="I463" i="2"/>
  <c r="G440" i="3" l="1"/>
  <c r="J439" i="6"/>
  <c r="J463" i="2"/>
  <c r="I440" i="3" l="1"/>
  <c r="G440" i="6"/>
  <c r="G464" i="2"/>
  <c r="J440" i="3" l="1"/>
  <c r="I440" i="6"/>
  <c r="I464" i="2"/>
  <c r="G441" i="3" l="1"/>
  <c r="J440" i="6"/>
  <c r="J464" i="2"/>
  <c r="I441" i="3" l="1"/>
  <c r="G441" i="6"/>
  <c r="G465" i="2"/>
  <c r="J441" i="3" l="1"/>
  <c r="I441" i="6"/>
  <c r="I465" i="2"/>
  <c r="G442" i="3" l="1"/>
  <c r="J441" i="6"/>
  <c r="J465" i="2"/>
  <c r="I442" i="3" l="1"/>
  <c r="G442" i="6"/>
  <c r="M442" s="1"/>
  <c r="P442" s="1"/>
  <c r="M442" i="3"/>
  <c r="P442" s="1"/>
  <c r="G466" i="2"/>
  <c r="I442" i="6" l="1"/>
  <c r="L442" s="1"/>
  <c r="O442" s="1"/>
  <c r="L442" i="3"/>
  <c r="O442" s="1"/>
  <c r="J442"/>
  <c r="I466" i="2"/>
  <c r="M466"/>
  <c r="P466" s="1"/>
  <c r="G443" i="3" l="1"/>
  <c r="J442" i="6"/>
  <c r="L466" i="2"/>
  <c r="O466" s="1"/>
  <c r="J466"/>
  <c r="I443" i="3" l="1"/>
  <c r="G443" i="6"/>
  <c r="G467" i="2"/>
  <c r="I443" i="6" l="1"/>
  <c r="J443" i="3"/>
  <c r="I467" i="2"/>
  <c r="G444" i="3" l="1"/>
  <c r="J443" i="6"/>
  <c r="J467" i="2"/>
  <c r="I444" i="3" l="1"/>
  <c r="G444" i="6"/>
  <c r="G468" i="2"/>
  <c r="I444" i="6" l="1"/>
  <c r="J444" i="3"/>
  <c r="I468" i="2"/>
  <c r="G445" i="3" l="1"/>
  <c r="J444" i="6"/>
  <c r="J468" i="2"/>
  <c r="I445" i="3" l="1"/>
  <c r="G445" i="6"/>
  <c r="G469" i="2"/>
  <c r="I445" i="6" l="1"/>
  <c r="J445" i="3"/>
  <c r="I469" i="2"/>
  <c r="G446" i="3" l="1"/>
  <c r="J445" i="6"/>
  <c r="J469" i="2"/>
  <c r="I446" i="3" l="1"/>
  <c r="G446" i="6"/>
  <c r="G470" i="2"/>
  <c r="I446" i="6" l="1"/>
  <c r="J446" i="3"/>
  <c r="I470" i="2"/>
  <c r="G447" i="3" l="1"/>
  <c r="J446" i="6"/>
  <c r="J470" i="2"/>
  <c r="I447" i="3" l="1"/>
  <c r="G447" i="6"/>
  <c r="G471" i="2"/>
  <c r="I447" i="6" l="1"/>
  <c r="J447" i="3"/>
  <c r="I471" i="2"/>
  <c r="G448" i="3" l="1"/>
  <c r="J447" i="6"/>
  <c r="J471" i="2"/>
  <c r="I448" i="3" l="1"/>
  <c r="G448" i="6"/>
  <c r="G472" i="2"/>
  <c r="J448" i="3" l="1"/>
  <c r="I448" i="6"/>
  <c r="I472" i="2"/>
  <c r="G449" i="3" l="1"/>
  <c r="J448" i="6"/>
  <c r="J472" i="2"/>
  <c r="I449" i="3" l="1"/>
  <c r="G449" i="6"/>
  <c r="G473" i="2"/>
  <c r="J449" i="3" l="1"/>
  <c r="I449" i="6"/>
  <c r="I473" i="2"/>
  <c r="G450" i="3" l="1"/>
  <c r="J449" i="6"/>
  <c r="J473" i="2"/>
  <c r="I450" i="3" l="1"/>
  <c r="G450" i="6"/>
  <c r="G474" i="2"/>
  <c r="J450" i="3" l="1"/>
  <c r="I450" i="6"/>
  <c r="I474" i="2"/>
  <c r="G451" i="3" l="1"/>
  <c r="J450" i="6"/>
  <c r="J474" i="2"/>
  <c r="I451" i="3" l="1"/>
  <c r="G451" i="6"/>
  <c r="G475" i="2"/>
  <c r="J451" i="3" l="1"/>
  <c r="I451" i="6"/>
  <c r="I475" i="2"/>
  <c r="G452" i="3" l="1"/>
  <c r="J451" i="6"/>
  <c r="J475" i="2"/>
  <c r="I452" i="3" l="1"/>
  <c r="G452" i="6"/>
  <c r="G476" i="2"/>
  <c r="J452" i="3" l="1"/>
  <c r="I452" i="6"/>
  <c r="I476" i="2"/>
  <c r="G453" i="3" l="1"/>
  <c r="J452" i="6"/>
  <c r="J476" i="2"/>
  <c r="I453" i="3" l="1"/>
  <c r="G453" i="6"/>
  <c r="G477" i="2"/>
  <c r="J453" i="3" l="1"/>
  <c r="I453" i="6"/>
  <c r="I477" i="2"/>
  <c r="G454" i="3" l="1"/>
  <c r="J453" i="6"/>
  <c r="J477" i="2"/>
  <c r="I454" i="3" l="1"/>
  <c r="G454" i="6"/>
  <c r="M454" s="1"/>
  <c r="P454" s="1"/>
  <c r="M454" i="3"/>
  <c r="P454" s="1"/>
  <c r="G478" i="2"/>
  <c r="I454" i="6" l="1"/>
  <c r="L454" s="1"/>
  <c r="O454" s="1"/>
  <c r="L454" i="3"/>
  <c r="O454" s="1"/>
  <c r="J454"/>
  <c r="I478" i="2"/>
  <c r="M478"/>
  <c r="P478" s="1"/>
  <c r="G455" i="3" l="1"/>
  <c r="J454" i="6"/>
  <c r="L478" i="2"/>
  <c r="O478" s="1"/>
  <c r="J478"/>
  <c r="I455" i="3" l="1"/>
  <c r="G455" i="6"/>
  <c r="G479" i="2"/>
  <c r="I455" i="6" l="1"/>
  <c r="J455" i="3"/>
  <c r="I479" i="2"/>
  <c r="G456" i="3" l="1"/>
  <c r="J455" i="6"/>
  <c r="J479" i="2"/>
  <c r="I456" i="3" l="1"/>
  <c r="G456" i="6"/>
  <c r="G480" i="2"/>
  <c r="I456" i="6" l="1"/>
  <c r="J456" i="3"/>
  <c r="I480" i="2"/>
  <c r="G457" i="3" l="1"/>
  <c r="J456" i="6"/>
  <c r="J480" i="2"/>
  <c r="I457" i="3" l="1"/>
  <c r="G457" i="6"/>
  <c r="G481" i="2"/>
  <c r="I457" i="6" l="1"/>
  <c r="J457" i="3"/>
  <c r="I481" i="2"/>
  <c r="G458" i="3" l="1"/>
  <c r="J457" i="6"/>
  <c r="J481" i="2"/>
  <c r="I458" i="3" l="1"/>
  <c r="G458" i="6"/>
  <c r="G482" i="2"/>
  <c r="I458" i="6" l="1"/>
  <c r="J458" i="3"/>
  <c r="I482" i="2"/>
  <c r="G459" i="3" l="1"/>
  <c r="J458" i="6"/>
  <c r="J482" i="2"/>
  <c r="I459" i="3" l="1"/>
  <c r="G459" i="6"/>
  <c r="G483" i="2"/>
  <c r="I459" i="6" l="1"/>
  <c r="J459" i="3"/>
  <c r="I483" i="2"/>
  <c r="G460" i="3" l="1"/>
  <c r="J459" i="6"/>
  <c r="J483" i="2"/>
  <c r="I460" i="3" l="1"/>
  <c r="G460" i="6"/>
  <c r="G484" i="2"/>
  <c r="J460" i="3" l="1"/>
  <c r="I460" i="6"/>
  <c r="I484" i="2"/>
  <c r="G461" i="3" l="1"/>
  <c r="J460" i="6"/>
  <c r="J484" i="2"/>
  <c r="I461" i="3" l="1"/>
  <c r="G461" i="6"/>
  <c r="G485" i="2"/>
  <c r="J461" i="3" l="1"/>
  <c r="I461" i="6"/>
  <c r="I485" i="2"/>
  <c r="G462" i="3" l="1"/>
  <c r="J461" i="6"/>
  <c r="J485" i="2"/>
  <c r="I462" i="3" l="1"/>
  <c r="G462" i="6"/>
  <c r="G486" i="2"/>
  <c r="J462" i="3" l="1"/>
  <c r="I462" i="6"/>
  <c r="I486" i="2"/>
  <c r="G463" i="3" l="1"/>
  <c r="J462" i="6"/>
  <c r="J486" i="2"/>
  <c r="I463" i="3" l="1"/>
  <c r="G463" i="6"/>
  <c r="G487" i="2"/>
  <c r="J463" i="3" l="1"/>
  <c r="I463" i="6"/>
  <c r="I487" i="2"/>
  <c r="G464" i="3" l="1"/>
  <c r="J463" i="6"/>
  <c r="J487" i="2"/>
  <c r="I464" i="3" l="1"/>
  <c r="G464" i="6"/>
  <c r="G488" i="2"/>
  <c r="J464" i="3" l="1"/>
  <c r="I464" i="6"/>
  <c r="I488" i="2"/>
  <c r="G465" i="3" l="1"/>
  <c r="J464" i="6"/>
  <c r="J488" i="2"/>
  <c r="I465" i="3" l="1"/>
  <c r="G465" i="6"/>
  <c r="G489" i="2"/>
  <c r="J465" i="3" l="1"/>
  <c r="I465" i="6"/>
  <c r="I489" i="2"/>
  <c r="G466" i="3" l="1"/>
  <c r="J465" i="6"/>
  <c r="J489" i="2"/>
  <c r="I466" i="3" l="1"/>
  <c r="G466" i="6"/>
  <c r="M466" s="1"/>
  <c r="P466" s="1"/>
  <c r="M466" i="3"/>
  <c r="P466" s="1"/>
  <c r="G490" i="2"/>
  <c r="I466" i="6" l="1"/>
  <c r="L466" s="1"/>
  <c r="O466" s="1"/>
  <c r="L466" i="3"/>
  <c r="O466" s="1"/>
  <c r="J466"/>
  <c r="I490" i="2"/>
  <c r="M490"/>
  <c r="P490" s="1"/>
  <c r="G467" i="3" l="1"/>
  <c r="J466" i="6"/>
  <c r="L490" i="2"/>
  <c r="O490" s="1"/>
  <c r="J490"/>
  <c r="I467" i="3" l="1"/>
  <c r="G467" i="6"/>
  <c r="G491" i="2"/>
  <c r="I467" i="6" l="1"/>
  <c r="J467" i="3"/>
  <c r="I491" i="2"/>
  <c r="G468" i="3" l="1"/>
  <c r="J467" i="6"/>
  <c r="J491" i="2"/>
  <c r="I468" i="3" l="1"/>
  <c r="G468" i="6"/>
  <c r="G492" i="2"/>
  <c r="I468" i="6" l="1"/>
  <c r="J468" i="3"/>
  <c r="I492" i="2"/>
  <c r="G469" i="3" l="1"/>
  <c r="J468" i="6"/>
  <c r="J492" i="2"/>
  <c r="I469" i="3" l="1"/>
  <c r="G469" i="6"/>
  <c r="G493" i="2"/>
  <c r="I469" i="6" l="1"/>
  <c r="J469" i="3"/>
  <c r="I493" i="2"/>
  <c r="G470" i="3" l="1"/>
  <c r="J469" i="6"/>
  <c r="J493" i="2"/>
  <c r="I470" i="3" l="1"/>
  <c r="G470" i="6"/>
  <c r="G494" i="2"/>
  <c r="I470" i="6" l="1"/>
  <c r="J470" i="3"/>
  <c r="I494" i="2"/>
  <c r="G471" i="3" l="1"/>
  <c r="J470" i="6"/>
  <c r="J494" i="2"/>
  <c r="I471" i="3" l="1"/>
  <c r="G471" i="6"/>
  <c r="G495" i="2"/>
  <c r="I471" i="6" l="1"/>
  <c r="J471" i="3"/>
  <c r="I495" i="2"/>
  <c r="G472" i="3" l="1"/>
  <c r="J471" i="6"/>
  <c r="J495" i="2"/>
  <c r="I472" i="3" l="1"/>
  <c r="G472" i="6"/>
  <c r="G496" i="2"/>
  <c r="J472" i="3" l="1"/>
  <c r="I472" i="6"/>
  <c r="I496" i="2"/>
  <c r="G473" i="3" l="1"/>
  <c r="J472" i="6"/>
  <c r="J496" i="2"/>
  <c r="I473" i="3" l="1"/>
  <c r="G473" i="6"/>
  <c r="G497" i="2"/>
  <c r="J473" i="3" l="1"/>
  <c r="I473" i="6"/>
  <c r="I497" i="2"/>
  <c r="G474" i="3" l="1"/>
  <c r="J473" i="6"/>
  <c r="J497" i="2"/>
  <c r="I474" i="3" l="1"/>
  <c r="G474" i="6"/>
  <c r="G498" i="2"/>
  <c r="J474" i="3" l="1"/>
  <c r="I474" i="6"/>
  <c r="I498" i="2"/>
  <c r="G475" i="3" l="1"/>
  <c r="J474" i="6"/>
  <c r="J498" i="2"/>
  <c r="I475" i="3" l="1"/>
  <c r="G475" i="6"/>
  <c r="G499" i="2"/>
  <c r="J475" i="3" l="1"/>
  <c r="I475" i="6"/>
  <c r="I499" i="2"/>
  <c r="G476" i="3" l="1"/>
  <c r="J475" i="6"/>
  <c r="J499" i="2"/>
  <c r="I476" i="3" l="1"/>
  <c r="G476" i="6"/>
  <c r="G500" i="2"/>
  <c r="J476" i="3" l="1"/>
  <c r="I476" i="6"/>
  <c r="I500" i="2"/>
  <c r="G477" i="3" l="1"/>
  <c r="J476" i="6"/>
  <c r="J500" i="2"/>
  <c r="I477" i="3" l="1"/>
  <c r="G477" i="6"/>
  <c r="G501" i="2"/>
  <c r="J477" i="3" l="1"/>
  <c r="I477" i="6"/>
  <c r="I501" i="2"/>
  <c r="G478" i="3" l="1"/>
  <c r="J477" i="6"/>
  <c r="J501" i="2"/>
  <c r="I478" i="3" l="1"/>
  <c r="G478" i="6"/>
  <c r="M478" s="1"/>
  <c r="P478" s="1"/>
  <c r="M478" i="3"/>
  <c r="P478" s="1"/>
  <c r="G502" i="2"/>
  <c r="I478" i="6" l="1"/>
  <c r="L478" s="1"/>
  <c r="O478" s="1"/>
  <c r="L478" i="3"/>
  <c r="O478" s="1"/>
  <c r="J478"/>
  <c r="I502" i="2"/>
  <c r="M502"/>
  <c r="P502" s="1"/>
  <c r="G479" i="3" l="1"/>
  <c r="J478" i="6"/>
  <c r="L502" i="2"/>
  <c r="O502" s="1"/>
  <c r="J502"/>
  <c r="I479" i="3" l="1"/>
  <c r="G479" i="6"/>
  <c r="G503" i="2"/>
  <c r="I479" i="6" l="1"/>
  <c r="J479" i="3"/>
  <c r="I503" i="2"/>
  <c r="G480" i="3" l="1"/>
  <c r="J479" i="6"/>
  <c r="J503" i="2"/>
  <c r="I480" i="3" l="1"/>
  <c r="G480" i="6"/>
  <c r="G504" i="2"/>
  <c r="I480" i="6" l="1"/>
  <c r="J480" i="3"/>
  <c r="I504" i="2"/>
  <c r="G481" i="3" l="1"/>
  <c r="J480" i="6"/>
  <c r="J504" i="2"/>
  <c r="I481" i="3" l="1"/>
  <c r="G481" i="6"/>
  <c r="G505" i="2"/>
  <c r="I481" i="6" l="1"/>
  <c r="J481" i="3"/>
  <c r="I505" i="2"/>
  <c r="G482" i="3" l="1"/>
  <c r="J481" i="6"/>
  <c r="J505" i="2"/>
  <c r="I482" i="3" l="1"/>
  <c r="G482" i="6"/>
  <c r="G506" i="2"/>
  <c r="I482" i="6" l="1"/>
  <c r="J482" i="3"/>
  <c r="I506" i="2"/>
  <c r="G483" i="3" l="1"/>
  <c r="J482" i="6"/>
  <c r="J506" i="2"/>
  <c r="I483" i="3" l="1"/>
  <c r="G483" i="6"/>
  <c r="G507" i="2"/>
  <c r="I483" i="6" l="1"/>
  <c r="J483" i="3"/>
  <c r="I507" i="2"/>
  <c r="G484" i="3" l="1"/>
  <c r="J483" i="6"/>
  <c r="J507" i="2"/>
  <c r="I484" i="3" l="1"/>
  <c r="G484" i="6"/>
  <c r="G508" i="2"/>
  <c r="J484" i="3" l="1"/>
  <c r="I484" i="6"/>
  <c r="I508" i="2"/>
  <c r="G485" i="3" l="1"/>
  <c r="J484" i="6"/>
  <c r="J508" i="2"/>
  <c r="I485" i="3" l="1"/>
  <c r="G485" i="6"/>
  <c r="G509" i="2"/>
  <c r="J485" i="3" l="1"/>
  <c r="I485" i="6"/>
  <c r="I509" i="2"/>
  <c r="G486" i="3" l="1"/>
  <c r="J485" i="6"/>
  <c r="J509" i="2"/>
  <c r="I486" i="3" l="1"/>
  <c r="G486" i="6"/>
  <c r="G510" i="2"/>
  <c r="J486" i="3" l="1"/>
  <c r="I486" i="6"/>
  <c r="I510" i="2"/>
  <c r="G487" i="3" l="1"/>
  <c r="J486" i="6"/>
  <c r="J510" i="2"/>
  <c r="I487" i="3" l="1"/>
  <c r="G487" i="6"/>
  <c r="G511" i="2"/>
  <c r="J487" i="3" l="1"/>
  <c r="I487" i="6"/>
  <c r="I511" i="2"/>
  <c r="G488" i="3" l="1"/>
  <c r="J487" i="6"/>
  <c r="J511" i="2"/>
  <c r="I488" i="3" l="1"/>
  <c r="G488" i="6"/>
  <c r="G512" i="2"/>
  <c r="J488" i="3" l="1"/>
  <c r="I488" i="6"/>
  <c r="I512" i="2"/>
  <c r="G489" i="3" l="1"/>
  <c r="J488" i="6"/>
  <c r="J512" i="2"/>
  <c r="I489" i="3" l="1"/>
  <c r="G489" i="6"/>
  <c r="G513" i="2"/>
  <c r="J489" i="3" l="1"/>
  <c r="I489" i="6"/>
  <c r="I513" i="2"/>
  <c r="G490" i="3" l="1"/>
  <c r="J489" i="6"/>
  <c r="J513" i="2"/>
  <c r="I490" i="3" l="1"/>
  <c r="G490" i="6"/>
  <c r="M490" s="1"/>
  <c r="P490" s="1"/>
  <c r="M490" i="3"/>
  <c r="P490" s="1"/>
  <c r="G514" i="2"/>
  <c r="I490" i="6" l="1"/>
  <c r="L490" s="1"/>
  <c r="O490" s="1"/>
  <c r="L490" i="3"/>
  <c r="O490" s="1"/>
  <c r="J490"/>
  <c r="G515" i="2"/>
  <c r="I514"/>
  <c r="S181" s="1"/>
  <c r="M514"/>
  <c r="P514" s="1"/>
  <c r="S144" l="1"/>
  <c r="G491" i="3"/>
  <c r="J490" i="6"/>
  <c r="I515" i="2"/>
  <c r="L514"/>
  <c r="J514"/>
  <c r="I491" i="3" l="1"/>
  <c r="G491" i="6"/>
  <c r="O514" i="2"/>
  <c r="L515"/>
  <c r="R145"/>
  <c r="R146" s="1"/>
  <c r="J515"/>
  <c r="F10" i="12"/>
  <c r="R182" i="2"/>
  <c r="V182" l="1"/>
  <c r="V224"/>
  <c r="V227"/>
  <c r="V229"/>
  <c r="V231"/>
  <c r="V233"/>
  <c r="V235"/>
  <c r="V236"/>
  <c r="V238"/>
  <c r="V240"/>
  <c r="V242"/>
  <c r="V244"/>
  <c r="V246"/>
  <c r="V248"/>
  <c r="V249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5"/>
  <c r="V226"/>
  <c r="V228"/>
  <c r="V230"/>
  <c r="V232"/>
  <c r="V234"/>
  <c r="V237"/>
  <c r="V239"/>
  <c r="V241"/>
  <c r="V243"/>
  <c r="V245"/>
  <c r="V247"/>
  <c r="V250"/>
  <c r="V251"/>
  <c r="V252"/>
  <c r="V253"/>
  <c r="V254"/>
  <c r="V255"/>
  <c r="V256"/>
  <c r="R183"/>
  <c r="I491" i="6"/>
  <c r="J491" i="3"/>
  <c r="S183" i="2"/>
  <c r="E11" i="12"/>
  <c r="E12" s="1"/>
  <c r="S146" i="2"/>
  <c r="T146" s="1"/>
  <c r="T183" l="1"/>
  <c r="T153" s="1"/>
  <c r="G492" i="3"/>
  <c r="J491" i="6"/>
  <c r="F12" i="12"/>
  <c r="G12" s="1"/>
  <c r="I492" i="3" l="1"/>
  <c r="G492" i="6"/>
  <c r="I492" l="1"/>
  <c r="J492" i="3"/>
  <c r="G493" l="1"/>
  <c r="J492" i="6"/>
  <c r="I493" i="3" l="1"/>
  <c r="G493" i="6"/>
  <c r="I493" l="1"/>
  <c r="J493" i="3"/>
  <c r="G494" l="1"/>
  <c r="J493" i="6"/>
  <c r="I494" i="3" l="1"/>
  <c r="G494" i="6"/>
  <c r="I494" l="1"/>
  <c r="J494" i="3"/>
  <c r="G495" l="1"/>
  <c r="J494" i="6"/>
  <c r="I495" i="3" l="1"/>
  <c r="G495" i="6"/>
  <c r="I495" l="1"/>
  <c r="J495" i="3"/>
  <c r="G496" l="1"/>
  <c r="J495" i="6"/>
  <c r="I496" i="3" l="1"/>
  <c r="G496" i="6"/>
  <c r="J496" i="3" l="1"/>
  <c r="I496" i="6"/>
  <c r="G497" i="3" l="1"/>
  <c r="J496" i="6"/>
  <c r="I497" i="3" l="1"/>
  <c r="G497" i="6"/>
  <c r="J497" i="3" l="1"/>
  <c r="I497" i="6"/>
  <c r="G498" i="3" l="1"/>
  <c r="J497" i="6"/>
  <c r="I498" i="3" l="1"/>
  <c r="G498" i="6"/>
  <c r="J498" i="3" l="1"/>
  <c r="I498" i="6"/>
  <c r="G499" i="3" l="1"/>
  <c r="J498" i="6"/>
  <c r="I499" i="3" l="1"/>
  <c r="G499" i="6"/>
  <c r="J499" i="3" l="1"/>
  <c r="I499" i="6"/>
  <c r="G500" i="3" l="1"/>
  <c r="J499" i="6"/>
  <c r="I500" i="3" l="1"/>
  <c r="G500" i="6"/>
  <c r="J500" i="3" l="1"/>
  <c r="I500" i="6"/>
  <c r="G501" i="3" l="1"/>
  <c r="J500" i="6"/>
  <c r="I501" i="3" l="1"/>
  <c r="G501" i="6"/>
  <c r="J501" i="3" l="1"/>
  <c r="I501" i="6"/>
  <c r="G502" i="3" l="1"/>
  <c r="J501" i="6"/>
  <c r="I502" i="3" l="1"/>
  <c r="G502" i="6"/>
  <c r="M502" s="1"/>
  <c r="P502" s="1"/>
  <c r="M502" i="3"/>
  <c r="P502" s="1"/>
  <c r="I502" i="6" l="1"/>
  <c r="L502" s="1"/>
  <c r="L502" i="3"/>
  <c r="O502" s="1"/>
  <c r="J502"/>
  <c r="G503" l="1"/>
  <c r="J502" i="6"/>
  <c r="O502"/>
  <c r="I503" i="3" l="1"/>
  <c r="G503" i="6"/>
  <c r="I503" l="1"/>
  <c r="J503" i="3"/>
  <c r="G504" l="1"/>
  <c r="J503" i="6"/>
  <c r="I504" i="3" l="1"/>
  <c r="G504" i="6"/>
  <c r="I504" l="1"/>
  <c r="J504" i="3"/>
  <c r="G505" l="1"/>
  <c r="J504" i="6"/>
  <c r="I505" i="3" l="1"/>
  <c r="G505" i="6"/>
  <c r="I505" l="1"/>
  <c r="J505" i="3"/>
  <c r="G506" l="1"/>
  <c r="J505" i="6"/>
  <c r="I506" i="3" l="1"/>
  <c r="G506" i="6"/>
  <c r="I506" l="1"/>
  <c r="J506" i="3"/>
  <c r="G507" l="1"/>
  <c r="J506" i="6"/>
  <c r="I507" i="3" l="1"/>
  <c r="G507" i="6"/>
  <c r="I507" l="1"/>
  <c r="J507" i="3"/>
  <c r="G508" l="1"/>
  <c r="J507" i="6"/>
  <c r="I508" i="3" l="1"/>
  <c r="G508" i="6"/>
  <c r="J508" i="3" l="1"/>
  <c r="I508" i="6"/>
  <c r="G509" i="3" l="1"/>
  <c r="J508" i="6"/>
  <c r="I509" i="3" l="1"/>
  <c r="G509" i="6"/>
  <c r="J509" i="3" l="1"/>
  <c r="I509" i="6"/>
  <c r="G510" i="3" l="1"/>
  <c r="J509" i="6"/>
  <c r="I510" i="3" l="1"/>
  <c r="G510" i="6"/>
  <c r="J510" i="3" l="1"/>
  <c r="I510" i="6"/>
  <c r="G511" i="3" l="1"/>
  <c r="J510" i="6"/>
  <c r="I511" i="3" l="1"/>
  <c r="G511" i="6"/>
  <c r="J511" i="3" l="1"/>
  <c r="I511" i="6"/>
  <c r="G512" i="3" l="1"/>
  <c r="J511" i="6"/>
  <c r="I512" i="3" l="1"/>
  <c r="G512" i="6"/>
  <c r="J512" i="3" l="1"/>
  <c r="I512" i="6"/>
  <c r="G513" i="3" l="1"/>
  <c r="J512" i="6"/>
  <c r="I513" i="3" l="1"/>
  <c r="G513" i="6"/>
  <c r="J513" i="3" l="1"/>
  <c r="I513" i="6"/>
  <c r="G514" i="3" l="1"/>
  <c r="J513" i="6"/>
  <c r="I514" i="3" l="1"/>
  <c r="S181" s="1"/>
  <c r="G515"/>
  <c r="G514" i="6"/>
  <c r="M514" i="3"/>
  <c r="P514" s="1"/>
  <c r="S144" l="1"/>
  <c r="G515" i="6"/>
  <c r="M514"/>
  <c r="P514" s="1"/>
  <c r="I515" i="3"/>
  <c r="I514" i="6"/>
  <c r="S188" s="1"/>
  <c r="L514" i="3"/>
  <c r="J514"/>
  <c r="O514" l="1"/>
  <c r="L515"/>
  <c r="K10" i="12"/>
  <c r="R182" i="3"/>
  <c r="R145"/>
  <c r="R146" s="1"/>
  <c r="J515"/>
  <c r="J514" i="6"/>
  <c r="J515" s="1"/>
  <c r="I515"/>
  <c r="L514"/>
  <c r="V182" i="3" l="1"/>
  <c r="V220"/>
  <c r="V223"/>
  <c r="V225"/>
  <c r="V227"/>
  <c r="V229"/>
  <c r="V231"/>
  <c r="V232"/>
  <c r="V234"/>
  <c r="V236"/>
  <c r="V238"/>
  <c r="V240"/>
  <c r="V242"/>
  <c r="V243"/>
  <c r="V245"/>
  <c r="V247"/>
  <c r="V249"/>
  <c r="V251"/>
  <c r="V253"/>
  <c r="V254"/>
  <c r="V256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1"/>
  <c r="V222"/>
  <c r="V224"/>
  <c r="V226"/>
  <c r="V228"/>
  <c r="V230"/>
  <c r="V233"/>
  <c r="V235"/>
  <c r="V237"/>
  <c r="V239"/>
  <c r="V241"/>
  <c r="V244"/>
  <c r="V246"/>
  <c r="V248"/>
  <c r="V250"/>
  <c r="V252"/>
  <c r="V255"/>
  <c r="V257"/>
  <c r="R183"/>
  <c r="S183"/>
  <c r="R189" i="6"/>
  <c r="J11" i="12"/>
  <c r="J12" s="1"/>
  <c r="O514" i="6"/>
  <c r="L515"/>
  <c r="S146" i="3"/>
  <c r="T146" s="1"/>
  <c r="V314" i="6" l="1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1"/>
  <c r="V280"/>
  <c r="V279"/>
  <c r="V278"/>
  <c r="V277"/>
  <c r="V276"/>
  <c r="V275"/>
  <c r="V274"/>
  <c r="V272"/>
  <c r="V270"/>
  <c r="V267"/>
  <c r="V265"/>
  <c r="V263"/>
  <c r="V261"/>
  <c r="V258"/>
  <c r="V256"/>
  <c r="V254"/>
  <c r="V252"/>
  <c r="V250"/>
  <c r="V248"/>
  <c r="V246"/>
  <c r="V244"/>
  <c r="V242"/>
  <c r="V239"/>
  <c r="V237"/>
  <c r="V235"/>
  <c r="V233"/>
  <c r="V231"/>
  <c r="V229"/>
  <c r="V226"/>
  <c r="V224"/>
  <c r="V222"/>
  <c r="V220"/>
  <c r="V218"/>
  <c r="V216"/>
  <c r="V214"/>
  <c r="V212"/>
  <c r="V209"/>
  <c r="V207"/>
  <c r="V205"/>
  <c r="V203"/>
  <c r="V201"/>
  <c r="V199"/>
  <c r="V196"/>
  <c r="V194"/>
  <c r="V192"/>
  <c r="V190"/>
  <c r="V282"/>
  <c r="V273"/>
  <c r="V271"/>
  <c r="V269"/>
  <c r="V268"/>
  <c r="V266"/>
  <c r="V264"/>
  <c r="V262"/>
  <c r="V260"/>
  <c r="V259"/>
  <c r="V257"/>
  <c r="V255"/>
  <c r="V253"/>
  <c r="V251"/>
  <c r="V249"/>
  <c r="V247"/>
  <c r="V245"/>
  <c r="V243"/>
  <c r="V241"/>
  <c r="V240"/>
  <c r="V238"/>
  <c r="V236"/>
  <c r="V234"/>
  <c r="V232"/>
  <c r="V230"/>
  <c r="V228"/>
  <c r="V227"/>
  <c r="V225"/>
  <c r="V223"/>
  <c r="V221"/>
  <c r="V219"/>
  <c r="V217"/>
  <c r="V215"/>
  <c r="V213"/>
  <c r="V211"/>
  <c r="V210"/>
  <c r="V208"/>
  <c r="V206"/>
  <c r="V204"/>
  <c r="V202"/>
  <c r="V200"/>
  <c r="V198"/>
  <c r="V197"/>
  <c r="V195"/>
  <c r="V193"/>
  <c r="V191"/>
  <c r="V189"/>
  <c r="T183" i="3"/>
  <c r="T153" s="1"/>
  <c r="R190" i="6"/>
  <c r="E41" i="12"/>
  <c r="K12"/>
  <c r="E40" s="1"/>
  <c r="S190" i="6"/>
  <c r="T190" l="1"/>
  <c r="L12" i="12"/>
  <c r="E42"/>
</calcChain>
</file>

<file path=xl/sharedStrings.xml><?xml version="1.0" encoding="utf-8"?>
<sst xmlns="http://schemas.openxmlformats.org/spreadsheetml/2006/main" count="6130" uniqueCount="142">
  <si>
    <t>Total</t>
  </si>
  <si>
    <t>Longest</t>
  </si>
  <si>
    <t>Maximim</t>
  </si>
  <si>
    <t>Loan</t>
  </si>
  <si>
    <t>Interest</t>
  </si>
  <si>
    <t>Loan Term</t>
  </si>
  <si>
    <t>Monthly</t>
  </si>
  <si>
    <t>Amount</t>
  </si>
  <si>
    <t>Rate</t>
  </si>
  <si>
    <t>In Months</t>
  </si>
  <si>
    <t>Payment</t>
  </si>
  <si>
    <t>TOTAL LOAN REPAYMENT SCHEDULE</t>
  </si>
  <si>
    <t>Principal</t>
  </si>
  <si>
    <t>Cumulative</t>
  </si>
  <si>
    <t xml:space="preserve">  Date</t>
  </si>
  <si>
    <t>Number</t>
  </si>
  <si>
    <t>Sum/Yr</t>
  </si>
  <si>
    <t>Jan</t>
  </si>
  <si>
    <t>'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</si>
  <si>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</si>
  <si>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</si>
  <si>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</si>
  <si>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</si>
  <si>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</si>
  <si>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</si>
  <si>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</si>
  <si>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</si>
  <si>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</si>
  <si>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</si>
  <si>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</si>
  <si>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Grand Totals</t>
  </si>
  <si>
    <t>Loan #1</t>
  </si>
  <si>
    <t>LOAN #1 REPAYMENT SCHEDULE</t>
  </si>
  <si>
    <t>Loan #2</t>
  </si>
  <si>
    <t>LOAN #2 REPAYMENT SCHEDULE</t>
  </si>
  <si>
    <t>Loan #3</t>
  </si>
  <si>
    <t>LOAN #3 REPAYMENT SCHEDULE</t>
  </si>
  <si>
    <t>Yellow Cells</t>
  </si>
  <si>
    <t>Enter Data</t>
  </si>
  <si>
    <t>Make No</t>
  </si>
  <si>
    <t>Entries On</t>
  </si>
  <si>
    <t>This Page</t>
  </si>
  <si>
    <t>Remaining</t>
  </si>
  <si>
    <t>Earliest</t>
  </si>
  <si>
    <t>Highest</t>
  </si>
  <si>
    <t>Current Year</t>
  </si>
  <si>
    <t>Reference</t>
  </si>
  <si>
    <t>On Principal</t>
  </si>
  <si>
    <t>Only On Loan</t>
  </si>
  <si>
    <t>Can Modify If</t>
  </si>
  <si>
    <t>Agreement</t>
  </si>
  <si>
    <t>1st Payment</t>
  </si>
  <si>
    <t>Due Date</t>
  </si>
  <si>
    <t>╘═►</t>
  </si>
  <si>
    <r>
      <t>Only</t>
    </r>
    <r>
      <rPr>
        <b/>
        <sz val="6"/>
        <color indexed="12"/>
        <rFont val="Arial"/>
        <family val="2"/>
      </rPr>
      <t xml:space="preserve"> In The</t>
    </r>
  </si>
  <si>
    <r>
      <t xml:space="preserve">Paying </t>
    </r>
    <r>
      <rPr>
        <b/>
        <sz val="6"/>
        <color indexed="8"/>
        <rFont val="Arial"/>
        <family val="2"/>
      </rPr>
      <t>Extra</t>
    </r>
  </si>
  <si>
    <t>Phase 1 A</t>
  </si>
  <si>
    <t>Town Center</t>
  </si>
  <si>
    <t>Cypress 2</t>
  </si>
  <si>
    <t>Drake 1</t>
  </si>
  <si>
    <t>Phase 2 I-R</t>
  </si>
  <si>
    <t>Ashley 1</t>
  </si>
  <si>
    <t>Green</t>
  </si>
  <si>
    <t>Phase 3 I-R</t>
  </si>
  <si>
    <t>Drake 2</t>
  </si>
  <si>
    <t>Early Pay Penalty</t>
  </si>
  <si>
    <t>Buyout Month</t>
  </si>
  <si>
    <t>Streetlights</t>
  </si>
  <si>
    <t>OUC Loans</t>
  </si>
  <si>
    <t>#1 -- #9 Tabs</t>
  </si>
  <si>
    <t>Nine-Loan</t>
  </si>
  <si>
    <t>Loan #4</t>
  </si>
  <si>
    <t>Loan #5</t>
  </si>
  <si>
    <t>Loan #6</t>
  </si>
  <si>
    <t>Loan #7</t>
  </si>
  <si>
    <t>Loan #8</t>
  </si>
  <si>
    <t>Loan #9</t>
  </si>
  <si>
    <t>Phase 1A</t>
  </si>
  <si>
    <t>(Loan #1)</t>
  </si>
  <si>
    <t>(Loan #4)</t>
  </si>
  <si>
    <t>(Loan #7)</t>
  </si>
  <si>
    <t>(Loan #2)</t>
  </si>
  <si>
    <t>(Loan #5)</t>
  </si>
  <si>
    <t>(Loan #8)</t>
  </si>
  <si>
    <t>(Loan #3)</t>
  </si>
  <si>
    <t>(Loan #6)</t>
  </si>
  <si>
    <t>(Loan #9)</t>
  </si>
  <si>
    <t>---{ February 2014 BUYOUT SUMMARY }---</t>
  </si>
  <si>
    <t>Variance</t>
  </si>
  <si>
    <t>Interest Saved</t>
  </si>
  <si>
    <t>Principal Owed</t>
  </si>
  <si>
    <t>Realized</t>
  </si>
  <si>
    <t>Savings</t>
  </si>
  <si>
    <t>Required</t>
  </si>
  <si>
    <t>Return On</t>
  </si>
  <si>
    <t>Investment</t>
  </si>
  <si>
    <t>Buyout Options On Outstanding Streetlight Purchase Loans</t>
  </si>
  <si>
    <t>Interest Paid</t>
  </si>
  <si>
    <t>Principal Paid</t>
  </si>
  <si>
    <t>Term Interest</t>
  </si>
  <si>
    <t>(To-Date)</t>
  </si>
  <si>
    <t>Buyout</t>
  </si>
  <si>
    <t>Interest Due</t>
  </si>
  <si>
    <t>(Potential)</t>
  </si>
  <si>
    <t>`</t>
  </si>
  <si>
    <t>For Payoff</t>
  </si>
  <si>
    <t>[ Total for #1-thru-#4 ]</t>
  </si>
  <si>
    <t>[ Total for #5 &amp; #6 ]</t>
  </si>
  <si>
    <t>[ Total for #7 &amp; #8 ]</t>
  </si>
  <si>
    <t>[ Composite for all 4 ]</t>
  </si>
  <si>
    <t>Effective ROI</t>
  </si>
  <si>
    <t>Real Savings</t>
  </si>
  <si>
    <t>[ Composite for 2 ]</t>
  </si>
  <si>
    <t>Sign-by-Date</t>
  </si>
  <si>
    <t>The data presented here is derived from baseline streetlight loan information.</t>
  </si>
  <si>
    <t>Delta ROI</t>
  </si>
  <si>
    <t>Return</t>
  </si>
  <si>
    <t>Saved</t>
  </si>
  <si>
    <t>Positive Month</t>
  </si>
  <si>
    <t>Setup Month</t>
  </si>
  <si>
    <t>?</t>
  </si>
  <si>
    <t>Eligible for Buyout Prior To 2016!</t>
  </si>
  <si>
    <t>10 Year Eligibility Is Aug/Sep 2016!</t>
  </si>
  <si>
    <t>10 Year Eligibility Is May/Jul 2017!</t>
  </si>
  <si>
    <t>1st Month In-The-Black for Investment</t>
  </si>
  <si>
    <t>1st Month In-The-Black After Investment</t>
  </si>
  <si>
    <t>Earliest Date</t>
  </si>
  <si>
    <t>Original</t>
  </si>
  <si>
    <t>---{ SEPTEMBER 2016 BUYOUT SUMMARY }---</t>
  </si>
  <si>
    <t>---{ MARCH 2017 BUYOUT SUMMARY }---</t>
  </si>
  <si>
    <t>(Loans 5&amp;6)</t>
  </si>
  <si>
    <t>(Loans 1-4)</t>
  </si>
  <si>
    <t>(Loans 7&amp;8)</t>
  </si>
  <si>
    <t>---{ OCTOBER 2017 BUYOUT SUMMARY }---</t>
  </si>
  <si>
    <t>---[ Remaining Loans:  1-4 &amp; 7-9 ]---</t>
  </si>
  <si>
    <t>Buyout Done:</t>
  </si>
  <si>
    <t>Loans 5 &amp; 6</t>
  </si>
  <si>
    <t>FY'16 Funding Applied For Buyout</t>
  </si>
  <si>
    <t>FY'17 Funding Required For Buyout</t>
  </si>
  <si>
    <t>a/o 09/01/2016</t>
  </si>
  <si>
    <t>a/o 03/01/2017</t>
  </si>
  <si>
    <t>March 2017 Payment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</si>
</sst>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00%"/>
    <numFmt numFmtId="165" formatCode="yy"/>
    <numFmt numFmtId="166" formatCode="mm/dd/yyyy"/>
  </numFmts>
  <fonts count="43">
    <font>
      <sz val="6"/>
      <name val="Courier"/>
    </font>
    <font>
      <sz val="8"/>
      <name val="Courier"/>
      <family val="3"/>
    </font>
    <font>
      <sz val="6"/>
      <name val="Arial"/>
      <family val="2"/>
    </font>
    <font>
      <b/>
      <sz val="6"/>
      <color indexed="8"/>
      <name val="Arial"/>
      <family val="2"/>
    </font>
    <font>
      <b/>
      <sz val="6"/>
      <color indexed="60"/>
      <name val="Arial"/>
      <family val="2"/>
    </font>
    <font>
      <b/>
      <sz val="6"/>
      <color indexed="12"/>
      <name val="Arial"/>
      <family val="2"/>
    </font>
    <font>
      <b/>
      <sz val="6"/>
      <name val="Arial"/>
      <family val="2"/>
    </font>
    <font>
      <sz val="4"/>
      <name val="Arial"/>
      <family val="2"/>
    </font>
    <font>
      <sz val="6"/>
      <color indexed="8"/>
      <name val="Arial"/>
      <family val="2"/>
    </font>
    <font>
      <sz val="6"/>
      <color indexed="60"/>
      <name val="Arial"/>
      <family val="2"/>
    </font>
    <font>
      <b/>
      <sz val="6"/>
      <color indexed="22"/>
      <name val="Arial"/>
      <family val="2"/>
    </font>
    <font>
      <sz val="6"/>
      <color indexed="22"/>
      <name val="Arial"/>
      <family val="2"/>
    </font>
    <font>
      <b/>
      <sz val="6"/>
      <color indexed="10"/>
      <name val="Arial"/>
      <family val="2"/>
    </font>
    <font>
      <b/>
      <sz val="6"/>
      <color rgb="FFFF0000"/>
      <name val="Arial"/>
      <family val="2"/>
    </font>
    <font>
      <b/>
      <sz val="6"/>
      <color rgb="FFFF0000"/>
      <name val="Arial Black"/>
      <family val="2"/>
    </font>
    <font>
      <b/>
      <sz val="6"/>
      <color rgb="FF0000FF"/>
      <name val="Arial Black"/>
      <family val="2"/>
    </font>
    <font>
      <sz val="6"/>
      <color rgb="FF0000FF"/>
      <name val="Arial Black"/>
      <family val="2"/>
    </font>
    <font>
      <sz val="6"/>
      <color rgb="FF0000FF"/>
      <name val="Arial"/>
      <family val="2"/>
    </font>
    <font>
      <b/>
      <sz val="6"/>
      <color rgb="FF0000FF"/>
      <name val="Arial"/>
      <family val="2"/>
    </font>
    <font>
      <sz val="6"/>
      <color theme="1" tint="0.499984740745262"/>
      <name val="Arial Black"/>
      <family val="2"/>
    </font>
    <font>
      <sz val="6"/>
      <color theme="0" tint="-0.34998626667073579"/>
      <name val="Arial"/>
      <family val="2"/>
    </font>
    <font>
      <b/>
      <sz val="6"/>
      <color rgb="FF00B050"/>
      <name val="Arial"/>
      <family val="2"/>
    </font>
    <font>
      <b/>
      <sz val="6"/>
      <color rgb="FFC0000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6"/>
      <color rgb="FFFF0000"/>
      <name val="Arial"/>
      <family val="2"/>
    </font>
    <font>
      <sz val="6"/>
      <name val="Georgia"/>
      <family val="1"/>
    </font>
    <font>
      <b/>
      <sz val="6"/>
      <color theme="9" tint="-0.249977111117893"/>
      <name val="Arial Black"/>
      <family val="2"/>
    </font>
    <font>
      <b/>
      <sz val="6"/>
      <color rgb="FF059B17"/>
      <name val="Arial Black"/>
      <family val="2"/>
    </font>
    <font>
      <b/>
      <sz val="6"/>
      <name val="Arial Black"/>
      <family val="2"/>
    </font>
    <font>
      <b/>
      <sz val="6"/>
      <color rgb="FF059B17"/>
      <name val="Arial"/>
      <family val="2"/>
    </font>
    <font>
      <b/>
      <sz val="6"/>
      <color rgb="FFC05B08"/>
      <name val="Arial"/>
      <family val="2"/>
    </font>
    <font>
      <b/>
      <sz val="6"/>
      <color rgb="FFC05B08"/>
      <name val="Arial Black"/>
      <family val="2"/>
    </font>
    <font>
      <b/>
      <sz val="6"/>
      <color rgb="FFFF00FF"/>
      <name val="Arial Black"/>
      <family val="2"/>
    </font>
    <font>
      <b/>
      <sz val="6"/>
      <color rgb="FFFF00FF"/>
      <name val="Arial"/>
      <family val="2"/>
    </font>
    <font>
      <sz val="6"/>
      <color rgb="FF00B050"/>
      <name val="Arial"/>
      <family val="2"/>
    </font>
    <font>
      <sz val="6"/>
      <color rgb="FF7030A0"/>
      <name val="Arial"/>
      <family val="2"/>
    </font>
    <font>
      <sz val="6"/>
      <color rgb="FF00B0F0"/>
      <name val="Arial"/>
      <family val="2"/>
    </font>
    <font>
      <b/>
      <sz val="6"/>
      <color rgb="FF7030A0"/>
      <name val="Arial"/>
      <family val="2"/>
    </font>
    <font>
      <b/>
      <sz val="6"/>
      <color theme="9" tint="-0.499984740745262"/>
      <name val="Arial"/>
      <family val="2"/>
    </font>
    <font>
      <b/>
      <sz val="10"/>
      <name val="Wide Latin"/>
      <family val="1"/>
    </font>
    <font>
      <sz val="12"/>
      <name val="Arial"/>
      <family val="2"/>
    </font>
    <font>
      <b/>
      <sz val="12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D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EE2F9"/>
        <bgColor indexed="64"/>
      </patternFill>
    </fill>
    <fill>
      <patternFill patternType="solid">
        <fgColor rgb="FFE2FE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FF"/>
      </bottom>
      <diagonal/>
    </border>
    <border>
      <left style="thin">
        <color indexed="64"/>
      </left>
      <right style="double">
        <color indexed="64"/>
      </right>
      <top/>
      <bottom style="medium">
        <color rgb="FF0000FF"/>
      </bottom>
      <diagonal/>
    </border>
    <border>
      <left style="double">
        <color indexed="64"/>
      </left>
      <right style="thin">
        <color indexed="64"/>
      </right>
      <top/>
      <bottom style="medium">
        <color rgb="FF0000FF"/>
      </bottom>
      <diagonal/>
    </border>
    <border>
      <left style="double">
        <color indexed="64"/>
      </left>
      <right/>
      <top/>
      <bottom style="medium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rgb="FF00B050"/>
      </bottom>
      <diagonal/>
    </border>
    <border>
      <left style="double">
        <color indexed="64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/>
      <top/>
      <bottom style="medium">
        <color rgb="FF00B050"/>
      </bottom>
      <diagonal/>
    </border>
    <border>
      <left style="thin">
        <color indexed="64"/>
      </left>
      <right style="double">
        <color indexed="64"/>
      </right>
      <top/>
      <bottom style="medium">
        <color rgb="FF00B050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indexed="64"/>
      </right>
      <top/>
      <bottom style="thin">
        <color rgb="FF0000FF"/>
      </bottom>
      <diagonal/>
    </border>
    <border>
      <left style="thin">
        <color indexed="64"/>
      </left>
      <right/>
      <top/>
      <bottom style="thin">
        <color rgb="FF0000FF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2" fillId="0" borderId="0" xfId="0" applyNumberFormat="1" applyFont="1"/>
    <xf numFmtId="0" fontId="4" fillId="4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166" fontId="3" fillId="0" borderId="9" xfId="0" applyNumberFormat="1" applyFont="1" applyFill="1" applyBorder="1" applyAlignment="1" applyProtection="1">
      <alignment horizontal="center"/>
    </xf>
    <xf numFmtId="0" fontId="2" fillId="0" borderId="2" xfId="0" applyFont="1" applyBorder="1"/>
    <xf numFmtId="164" fontId="5" fillId="2" borderId="11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/>
    <xf numFmtId="0" fontId="3" fillId="0" borderId="5" xfId="0" applyFont="1" applyFill="1" applyBorder="1" applyAlignment="1" applyProtection="1">
      <alignment horizontal="centerContinuous"/>
    </xf>
    <xf numFmtId="0" fontId="3" fillId="0" borderId="5" xfId="0" applyFont="1" applyFill="1" applyBorder="1" applyAlignment="1">
      <alignment horizontal="centerContinuous"/>
    </xf>
    <xf numFmtId="7" fontId="3" fillId="0" borderId="5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Fill="1" applyBorder="1"/>
    <xf numFmtId="0" fontId="3" fillId="0" borderId="6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3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/>
    <xf numFmtId="0" fontId="2" fillId="0" borderId="0" xfId="0" applyFont="1" applyFill="1"/>
    <xf numFmtId="0" fontId="7" fillId="0" borderId="0" xfId="0" applyFont="1"/>
    <xf numFmtId="0" fontId="3" fillId="0" borderId="14" xfId="0" applyFont="1" applyFill="1" applyBorder="1" applyAlignment="1" applyProtection="1"/>
    <xf numFmtId="165" fontId="3" fillId="0" borderId="10" xfId="0" quotePrefix="1" applyNumberFormat="1" applyFont="1" applyFill="1" applyBorder="1" applyAlignment="1" applyProtection="1">
      <alignment horizontal="left"/>
    </xf>
    <xf numFmtId="7" fontId="9" fillId="4" borderId="11" xfId="0" applyNumberFormat="1" applyFont="1" applyFill="1" applyBorder="1" applyProtection="1"/>
    <xf numFmtId="7" fontId="8" fillId="0" borderId="11" xfId="0" applyNumberFormat="1" applyFont="1" applyFill="1" applyBorder="1" applyProtection="1"/>
    <xf numFmtId="7" fontId="8" fillId="0" borderId="15" xfId="0" applyNumberFormat="1" applyFont="1" applyFill="1" applyBorder="1" applyProtection="1"/>
    <xf numFmtId="7" fontId="3" fillId="0" borderId="16" xfId="0" applyNumberFormat="1" applyFont="1" applyFill="1" applyBorder="1" applyProtection="1"/>
    <xf numFmtId="7" fontId="3" fillId="0" borderId="11" xfId="0" applyNumberFormat="1" applyFont="1" applyFill="1" applyBorder="1" applyProtection="1"/>
    <xf numFmtId="0" fontId="3" fillId="0" borderId="11" xfId="0" applyFont="1" applyFill="1" applyBorder="1"/>
    <xf numFmtId="0" fontId="3" fillId="0" borderId="15" xfId="0" applyFont="1" applyFill="1" applyBorder="1"/>
    <xf numFmtId="0" fontId="3" fillId="0" borderId="4" xfId="0" applyFont="1" applyFill="1" applyBorder="1" applyAlignment="1" applyProtection="1"/>
    <xf numFmtId="0" fontId="8" fillId="0" borderId="0" xfId="0" applyFont="1" applyFill="1" applyBorder="1" applyAlignment="1" applyProtection="1"/>
    <xf numFmtId="165" fontId="2" fillId="0" borderId="0" xfId="0" applyNumberFormat="1" applyFont="1" applyAlignment="1" applyProtection="1">
      <alignment horizontal="left"/>
    </xf>
    <xf numFmtId="7" fontId="9" fillId="4" borderId="2" xfId="0" applyNumberFormat="1" applyFont="1" applyFill="1" applyBorder="1" applyProtection="1"/>
    <xf numFmtId="7" fontId="8" fillId="0" borderId="2" xfId="0" applyNumberFormat="1" applyFont="1" applyFill="1" applyBorder="1" applyProtection="1"/>
    <xf numFmtId="7" fontId="8" fillId="0" borderId="17" xfId="0" applyNumberFormat="1" applyFont="1" applyFill="1" applyBorder="1" applyProtection="1"/>
    <xf numFmtId="7" fontId="3" fillId="0" borderId="18" xfId="0" applyNumberFormat="1" applyFont="1" applyFill="1" applyBorder="1" applyProtection="1"/>
    <xf numFmtId="7" fontId="3" fillId="0" borderId="2" xfId="0" applyNumberFormat="1" applyFont="1" applyFill="1" applyBorder="1" applyProtection="1"/>
    <xf numFmtId="0" fontId="3" fillId="0" borderId="2" xfId="0" applyFont="1" applyFill="1" applyBorder="1"/>
    <xf numFmtId="0" fontId="3" fillId="0" borderId="17" xfId="0" applyFont="1" applyFill="1" applyBorder="1"/>
    <xf numFmtId="7" fontId="4" fillId="4" borderId="2" xfId="0" applyNumberFormat="1" applyFont="1" applyFill="1" applyBorder="1" applyProtection="1"/>
    <xf numFmtId="7" fontId="3" fillId="0" borderId="17" xfId="0" applyNumberFormat="1" applyFont="1" applyFill="1" applyBorder="1" applyProtection="1"/>
    <xf numFmtId="0" fontId="3" fillId="0" borderId="10" xfId="0" applyFont="1" applyFill="1" applyBorder="1" applyAlignment="1" applyProtection="1"/>
    <xf numFmtId="7" fontId="3" fillId="0" borderId="15" xfId="0" applyNumberFormat="1" applyFont="1" applyFill="1" applyBorder="1" applyProtection="1"/>
    <xf numFmtId="0" fontId="2" fillId="0" borderId="0" xfId="0" applyFont="1" applyBorder="1"/>
    <xf numFmtId="0" fontId="3" fillId="0" borderId="19" xfId="0" applyFont="1" applyFill="1" applyBorder="1" applyAlignment="1" applyProtection="1"/>
    <xf numFmtId="0" fontId="8" fillId="0" borderId="20" xfId="0" applyFont="1" applyFill="1" applyBorder="1" applyAlignment="1" applyProtection="1"/>
    <xf numFmtId="165" fontId="2" fillId="0" borderId="20" xfId="0" applyNumberFormat="1" applyFont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center"/>
    </xf>
    <xf numFmtId="7" fontId="4" fillId="4" borderId="13" xfId="0" applyNumberFormat="1" applyFont="1" applyFill="1" applyBorder="1" applyProtection="1"/>
    <xf numFmtId="7" fontId="3" fillId="0" borderId="13" xfId="0" applyNumberFormat="1" applyFont="1" applyFill="1" applyBorder="1" applyProtection="1"/>
    <xf numFmtId="7" fontId="3" fillId="0" borderId="21" xfId="0" applyNumberFormat="1" applyFont="1" applyFill="1" applyBorder="1" applyProtection="1"/>
    <xf numFmtId="7" fontId="3" fillId="0" borderId="22" xfId="0" applyNumberFormat="1" applyFont="1" applyFill="1" applyBorder="1" applyProtection="1"/>
    <xf numFmtId="0" fontId="3" fillId="0" borderId="23" xfId="0" applyFont="1" applyFill="1" applyBorder="1" applyAlignment="1" applyProtection="1">
      <alignment horizontal="centerContinuous"/>
    </xf>
    <xf numFmtId="0" fontId="3" fillId="0" borderId="24" xfId="0" applyFont="1" applyFill="1" applyBorder="1" applyAlignment="1" applyProtection="1">
      <alignment horizontal="centerContinuous"/>
    </xf>
    <xf numFmtId="0" fontId="3" fillId="0" borderId="24" xfId="0" applyFont="1" applyFill="1" applyBorder="1" applyAlignment="1">
      <alignment horizontal="centerContinuous"/>
    </xf>
    <xf numFmtId="7" fontId="3" fillId="1" borderId="25" xfId="0" applyNumberFormat="1" applyFont="1" applyFill="1" applyBorder="1" applyProtection="1"/>
    <xf numFmtId="7" fontId="3" fillId="1" borderId="26" xfId="0" applyNumberFormat="1" applyFont="1" applyFill="1" applyBorder="1" applyProtection="1"/>
    <xf numFmtId="7" fontId="3" fillId="0" borderId="27" xfId="0" applyNumberFormat="1" applyFont="1" applyFill="1" applyBorder="1" applyProtection="1"/>
    <xf numFmtId="7" fontId="3" fillId="0" borderId="25" xfId="0" applyNumberFormat="1" applyFont="1" applyFill="1" applyBorder="1" applyProtection="1"/>
    <xf numFmtId="7" fontId="3" fillId="0" borderId="26" xfId="0" applyNumberFormat="1" applyFont="1" applyFill="1" applyBorder="1" applyProtection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7" fontId="3" fillId="0" borderId="1" xfId="0" applyNumberFormat="1" applyFont="1" applyFill="1" applyBorder="1" applyProtection="1"/>
    <xf numFmtId="0" fontId="3" fillId="0" borderId="0" xfId="0" applyFont="1" applyFill="1" applyAlignment="1">
      <alignment horizontal="center"/>
    </xf>
    <xf numFmtId="7" fontId="2" fillId="0" borderId="0" xfId="0" applyNumberFormat="1" applyFont="1" applyProtection="1"/>
    <xf numFmtId="0" fontId="3" fillId="0" borderId="19" xfId="0" applyFont="1" applyFill="1" applyBorder="1" applyAlignment="1" applyProtection="1">
      <alignment horizontal="centerContinuous"/>
    </xf>
    <xf numFmtId="0" fontId="3" fillId="0" borderId="20" xfId="0" applyFont="1" applyFill="1" applyBorder="1" applyAlignment="1" applyProtection="1">
      <alignment horizontal="centerContinuous"/>
    </xf>
    <xf numFmtId="0" fontId="2" fillId="0" borderId="20" xfId="0" applyFont="1" applyBorder="1" applyAlignment="1">
      <alignment horizontal="centerContinuous"/>
    </xf>
    <xf numFmtId="7" fontId="3" fillId="0" borderId="13" xfId="0" applyNumberFormat="1" applyFont="1" applyFill="1" applyBorder="1" applyAlignment="1" applyProtection="1">
      <alignment horizontal="center"/>
    </xf>
    <xf numFmtId="7" fontId="3" fillId="0" borderId="21" xfId="0" applyNumberFormat="1" applyFont="1" applyFill="1" applyBorder="1" applyAlignment="1" applyProtection="1">
      <alignment horizontal="center"/>
    </xf>
    <xf numFmtId="7" fontId="3" fillId="0" borderId="22" xfId="0" applyNumberFormat="1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/>
    <xf numFmtId="165" fontId="6" fillId="0" borderId="10" xfId="0" applyNumberFormat="1" applyFont="1" applyBorder="1" applyAlignment="1" applyProtection="1">
      <alignment horizontal="left"/>
    </xf>
    <xf numFmtId="165" fontId="2" fillId="0" borderId="28" xfId="0" applyNumberFormat="1" applyFont="1" applyBorder="1" applyAlignment="1" applyProtection="1">
      <alignment horizontal="left"/>
    </xf>
    <xf numFmtId="165" fontId="2" fillId="0" borderId="29" xfId="0" applyNumberFormat="1" applyFont="1" applyBorder="1" applyAlignment="1" applyProtection="1">
      <alignment horizontal="left"/>
    </xf>
    <xf numFmtId="7" fontId="10" fillId="6" borderId="18" xfId="0" applyNumberFormat="1" applyFont="1" applyFill="1" applyBorder="1" applyAlignment="1" applyProtection="1"/>
    <xf numFmtId="7" fontId="10" fillId="6" borderId="2" xfId="0" applyNumberFormat="1" applyFont="1" applyFill="1" applyBorder="1" applyAlignment="1" applyProtection="1"/>
    <xf numFmtId="0" fontId="10" fillId="6" borderId="2" xfId="0" applyFont="1" applyFill="1" applyBorder="1" applyAlignment="1" applyProtection="1"/>
    <xf numFmtId="0" fontId="10" fillId="6" borderId="17" xfId="0" applyFont="1" applyFill="1" applyBorder="1" applyAlignment="1" applyProtection="1"/>
    <xf numFmtId="7" fontId="10" fillId="6" borderId="22" xfId="0" applyNumberFormat="1" applyFont="1" applyFill="1" applyBorder="1" applyProtection="1"/>
    <xf numFmtId="7" fontId="10" fillId="6" borderId="13" xfId="0" applyNumberFormat="1" applyFont="1" applyFill="1" applyBorder="1" applyProtection="1"/>
    <xf numFmtId="7" fontId="10" fillId="6" borderId="21" xfId="0" applyNumberFormat="1" applyFont="1" applyFill="1" applyBorder="1" applyProtection="1"/>
    <xf numFmtId="7" fontId="11" fillId="6" borderId="2" xfId="0" applyNumberFormat="1" applyFont="1" applyFill="1" applyBorder="1" applyAlignment="1" applyProtection="1"/>
    <xf numFmtId="0" fontId="3" fillId="0" borderId="11" xfId="0" applyFont="1" applyFill="1" applyBorder="1" applyAlignment="1" applyProtection="1">
      <alignment horizontal="center"/>
    </xf>
    <xf numFmtId="7" fontId="11" fillId="6" borderId="17" xfId="0" applyNumberFormat="1" applyFont="1" applyFill="1" applyBorder="1" applyAlignment="1" applyProtection="1"/>
    <xf numFmtId="0" fontId="10" fillId="6" borderId="2" xfId="0" applyFont="1" applyFill="1" applyBorder="1" applyAlignment="1" applyProtection="1">
      <alignment horizontal="center"/>
    </xf>
    <xf numFmtId="0" fontId="7" fillId="0" borderId="0" xfId="0" applyFont="1" applyFill="1"/>
    <xf numFmtId="0" fontId="5" fillId="3" borderId="0" xfId="0" applyFont="1" applyFill="1" applyBorder="1" applyAlignment="1" applyProtection="1">
      <alignment horizontal="center"/>
    </xf>
    <xf numFmtId="0" fontId="13" fillId="0" borderId="0" xfId="0" applyNumberFormat="1" applyFont="1" applyAlignment="1">
      <alignment horizontal="centerContinuous"/>
    </xf>
    <xf numFmtId="0" fontId="14" fillId="0" borderId="0" xfId="0" applyNumberFormat="1" applyFont="1" applyAlignment="1">
      <alignment horizontal="centerContinuous"/>
    </xf>
    <xf numFmtId="0" fontId="15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7" fillId="0" borderId="0" xfId="0" applyFont="1"/>
    <xf numFmtId="0" fontId="3" fillId="0" borderId="30" xfId="0" applyFont="1" applyFill="1" applyBorder="1" applyAlignment="1" applyProtection="1">
      <alignment horizontal="center"/>
    </xf>
    <xf numFmtId="7" fontId="9" fillId="7" borderId="2" xfId="0" applyNumberFormat="1" applyFont="1" applyFill="1" applyBorder="1" applyProtection="1"/>
    <xf numFmtId="7" fontId="8" fillId="7" borderId="2" xfId="0" applyNumberFormat="1" applyFont="1" applyFill="1" applyBorder="1" applyProtection="1"/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right"/>
    </xf>
    <xf numFmtId="10" fontId="17" fillId="0" borderId="20" xfId="0" applyNumberFormat="1" applyFont="1" applyBorder="1" applyAlignment="1">
      <alignment horizontal="left"/>
    </xf>
    <xf numFmtId="7" fontId="8" fillId="0" borderId="31" xfId="0" applyNumberFormat="1" applyFont="1" applyFill="1" applyBorder="1" applyProtection="1"/>
    <xf numFmtId="7" fontId="3" fillId="0" borderId="31" xfId="0" applyNumberFormat="1" applyFont="1" applyFill="1" applyBorder="1" applyProtection="1"/>
    <xf numFmtId="7" fontId="3" fillId="0" borderId="32" xfId="0" applyNumberFormat="1" applyFont="1" applyFill="1" applyBorder="1" applyProtection="1"/>
    <xf numFmtId="0" fontId="3" fillId="0" borderId="34" xfId="0" applyFont="1" applyFill="1" applyBorder="1"/>
    <xf numFmtId="7" fontId="17" fillId="0" borderId="35" xfId="0" applyNumberFormat="1" applyFont="1" applyBorder="1"/>
    <xf numFmtId="7" fontId="17" fillId="0" borderId="31" xfId="0" applyNumberFormat="1" applyFont="1" applyBorder="1"/>
    <xf numFmtId="0" fontId="17" fillId="0" borderId="36" xfId="0" applyFont="1" applyBorder="1"/>
    <xf numFmtId="7" fontId="18" fillId="0" borderId="28" xfId="0" applyNumberFormat="1" applyFont="1" applyBorder="1"/>
    <xf numFmtId="7" fontId="9" fillId="4" borderId="31" xfId="0" applyNumberFormat="1" applyFont="1" applyFill="1" applyBorder="1" applyProtection="1"/>
    <xf numFmtId="0" fontId="3" fillId="7" borderId="4" xfId="0" applyFont="1" applyFill="1" applyBorder="1" applyAlignment="1" applyProtection="1"/>
    <xf numFmtId="0" fontId="8" fillId="7" borderId="0" xfId="0" applyFont="1" applyFill="1" applyBorder="1" applyAlignment="1" applyProtection="1"/>
    <xf numFmtId="165" fontId="2" fillId="7" borderId="0" xfId="0" applyNumberFormat="1" applyFont="1" applyFill="1" applyAlignment="1" applyProtection="1">
      <alignment horizontal="left"/>
    </xf>
    <xf numFmtId="0" fontId="3" fillId="7" borderId="2" xfId="0" applyFont="1" applyFill="1" applyBorder="1" applyAlignment="1" applyProtection="1">
      <alignment horizontal="center"/>
    </xf>
    <xf numFmtId="7" fontId="13" fillId="7" borderId="17" xfId="0" applyNumberFormat="1" applyFont="1" applyFill="1" applyBorder="1" applyProtection="1"/>
    <xf numFmtId="7" fontId="9" fillId="4" borderId="37" xfId="0" applyNumberFormat="1" applyFont="1" applyFill="1" applyBorder="1" applyProtection="1"/>
    <xf numFmtId="7" fontId="18" fillId="0" borderId="32" xfId="0" applyNumberFormat="1" applyFont="1" applyFill="1" applyBorder="1" applyProtection="1"/>
    <xf numFmtId="49" fontId="16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49" fontId="5" fillId="3" borderId="0" xfId="0" applyNumberFormat="1" applyFont="1" applyFill="1" applyBorder="1" applyAlignment="1" applyProtection="1">
      <alignment horizontal="center"/>
    </xf>
    <xf numFmtId="0" fontId="20" fillId="0" borderId="0" xfId="0" applyFont="1"/>
    <xf numFmtId="7" fontId="3" fillId="0" borderId="38" xfId="0" applyNumberFormat="1" applyFont="1" applyFill="1" applyBorder="1" applyProtection="1"/>
    <xf numFmtId="0" fontId="3" fillId="7" borderId="14" xfId="0" applyFont="1" applyFill="1" applyBorder="1" applyAlignment="1" applyProtection="1"/>
    <xf numFmtId="0" fontId="8" fillId="7" borderId="10" xfId="0" applyFont="1" applyFill="1" applyBorder="1" applyAlignment="1" applyProtection="1"/>
    <xf numFmtId="165" fontId="2" fillId="7" borderId="10" xfId="0" applyNumberFormat="1" applyFont="1" applyFill="1" applyBorder="1" applyAlignment="1" applyProtection="1">
      <alignment horizontal="left"/>
    </xf>
    <xf numFmtId="0" fontId="3" fillId="7" borderId="11" xfId="0" applyFont="1" applyFill="1" applyBorder="1" applyAlignment="1" applyProtection="1">
      <alignment horizontal="center"/>
    </xf>
    <xf numFmtId="7" fontId="9" fillId="7" borderId="11" xfId="0" applyNumberFormat="1" applyFont="1" applyFill="1" applyBorder="1" applyProtection="1"/>
    <xf numFmtId="7" fontId="8" fillId="7" borderId="11" xfId="0" applyNumberFormat="1" applyFont="1" applyFill="1" applyBorder="1" applyProtection="1"/>
    <xf numFmtId="7" fontId="13" fillId="7" borderId="15" xfId="0" applyNumberFormat="1" applyFont="1" applyFill="1" applyBorder="1" applyProtection="1"/>
    <xf numFmtId="7" fontId="3" fillId="0" borderId="30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7" fontId="3" fillId="0" borderId="40" xfId="0" applyNumberFormat="1" applyFont="1" applyFill="1" applyBorder="1" applyAlignment="1" applyProtection="1">
      <alignment horizontal="center"/>
    </xf>
    <xf numFmtId="166" fontId="5" fillId="2" borderId="40" xfId="0" applyNumberFormat="1" applyFont="1" applyFill="1" applyBorder="1" applyAlignment="1" applyProtection="1">
      <alignment horizontal="center"/>
    </xf>
    <xf numFmtId="0" fontId="2" fillId="0" borderId="41" xfId="0" applyNumberFormat="1" applyFont="1" applyBorder="1" applyProtection="1"/>
    <xf numFmtId="0" fontId="5" fillId="2" borderId="12" xfId="0" applyFont="1" applyFill="1" applyBorder="1" applyAlignment="1">
      <alignment horizontal="centerContinuous"/>
    </xf>
    <xf numFmtId="0" fontId="12" fillId="2" borderId="12" xfId="0" applyFont="1" applyFill="1" applyBorder="1" applyAlignment="1">
      <alignment horizontal="centerContinuous"/>
    </xf>
    <xf numFmtId="0" fontId="2" fillId="0" borderId="42" xfId="0" applyFont="1" applyBorder="1" applyAlignment="1">
      <alignment horizontal="center"/>
    </xf>
    <xf numFmtId="166" fontId="6" fillId="5" borderId="40" xfId="0" applyNumberFormat="1" applyFont="1" applyFill="1" applyBorder="1" applyAlignment="1" applyProtection="1">
      <alignment horizontal="center"/>
    </xf>
    <xf numFmtId="0" fontId="12" fillId="2" borderId="12" xfId="0" applyFont="1" applyFill="1" applyBorder="1" applyAlignment="1">
      <alignment horizontal="center"/>
    </xf>
    <xf numFmtId="0" fontId="2" fillId="0" borderId="42" xfId="0" applyFont="1" applyBorder="1"/>
    <xf numFmtId="164" fontId="6" fillId="0" borderId="40" xfId="0" applyNumberFormat="1" applyFont="1" applyFill="1" applyBorder="1" applyAlignment="1" applyProtection="1">
      <alignment horizontal="center"/>
    </xf>
    <xf numFmtId="37" fontId="6" fillId="0" borderId="40" xfId="0" applyNumberFormat="1" applyFont="1" applyFill="1" applyBorder="1" applyAlignment="1" applyProtection="1">
      <alignment horizontal="center"/>
    </xf>
    <xf numFmtId="7" fontId="6" fillId="0" borderId="40" xfId="0" applyNumberFormat="1" applyFont="1" applyFill="1" applyBorder="1" applyAlignment="1" applyProtection="1">
      <alignment horizontal="center"/>
    </xf>
    <xf numFmtId="0" fontId="6" fillId="0" borderId="39" xfId="0" applyFont="1" applyBorder="1" applyAlignment="1" applyProtection="1">
      <alignment horizontal="center"/>
    </xf>
    <xf numFmtId="7" fontId="6" fillId="0" borderId="40" xfId="0" applyNumberFormat="1" applyFont="1" applyFill="1" applyBorder="1" applyProtection="1"/>
    <xf numFmtId="166" fontId="6" fillId="0" borderId="40" xfId="0" applyNumberFormat="1" applyFont="1" applyFill="1" applyBorder="1" applyAlignment="1" applyProtection="1">
      <alignment horizontal="center"/>
    </xf>
    <xf numFmtId="164" fontId="5" fillId="2" borderId="40" xfId="0" applyNumberFormat="1" applyFont="1" applyFill="1" applyBorder="1" applyAlignment="1" applyProtection="1">
      <alignment horizontal="center"/>
    </xf>
    <xf numFmtId="0" fontId="2" fillId="0" borderId="2" xfId="0" applyNumberFormat="1" applyFont="1" applyBorder="1"/>
    <xf numFmtId="0" fontId="21" fillId="8" borderId="30" xfId="0" applyFont="1" applyFill="1" applyBorder="1" applyAlignment="1">
      <alignment horizontal="center"/>
    </xf>
    <xf numFmtId="0" fontId="15" fillId="8" borderId="38" xfId="0" applyFont="1" applyFill="1" applyBorder="1" applyAlignment="1">
      <alignment horizontal="center"/>
    </xf>
    <xf numFmtId="164" fontId="22" fillId="0" borderId="0" xfId="0" applyNumberFormat="1" applyFont="1"/>
    <xf numFmtId="49" fontId="18" fillId="0" borderId="0" xfId="0" applyNumberFormat="1" applyFont="1" applyAlignment="1">
      <alignment horizontal="centerContinuous"/>
    </xf>
    <xf numFmtId="0" fontId="21" fillId="9" borderId="30" xfId="0" applyFont="1" applyFill="1" applyBorder="1" applyAlignment="1">
      <alignment horizontal="center"/>
    </xf>
    <xf numFmtId="0" fontId="15" fillId="9" borderId="38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7" fontId="18" fillId="0" borderId="30" xfId="0" applyNumberFormat="1" applyFont="1" applyBorder="1"/>
    <xf numFmtId="0" fontId="18" fillId="0" borderId="3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8" fillId="9" borderId="12" xfId="0" applyFont="1" applyFill="1" applyBorder="1" applyAlignment="1">
      <alignment horizontal="center"/>
    </xf>
    <xf numFmtId="0" fontId="18" fillId="9" borderId="39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49" fontId="18" fillId="10" borderId="0" xfId="0" applyNumberFormat="1" applyFont="1" applyFill="1" applyAlignment="1">
      <alignment horizontal="centerContinuous"/>
    </xf>
    <xf numFmtId="0" fontId="17" fillId="10" borderId="12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center"/>
    </xf>
    <xf numFmtId="0" fontId="17" fillId="10" borderId="0" xfId="0" applyFont="1" applyFill="1"/>
    <xf numFmtId="0" fontId="2" fillId="10" borderId="0" xfId="0" applyFont="1" applyFill="1"/>
    <xf numFmtId="0" fontId="23" fillId="10" borderId="0" xfId="0" applyFont="1" applyFill="1" applyAlignment="1">
      <alignment horizontal="centerContinuous"/>
    </xf>
    <xf numFmtId="0" fontId="24" fillId="10" borderId="0" xfId="0" applyFont="1" applyFill="1" applyAlignment="1">
      <alignment horizontal="centerContinuous"/>
    </xf>
    <xf numFmtId="7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" fillId="0" borderId="43" xfId="0" applyFont="1" applyBorder="1" applyAlignment="1">
      <alignment horizontal="center"/>
    </xf>
    <xf numFmtId="7" fontId="2" fillId="0" borderId="44" xfId="0" applyNumberFormat="1" applyFont="1" applyBorder="1"/>
    <xf numFmtId="164" fontId="21" fillId="0" borderId="11" xfId="0" applyNumberFormat="1" applyFont="1" applyBorder="1" applyAlignment="1">
      <alignment horizontal="center"/>
    </xf>
    <xf numFmtId="0" fontId="15" fillId="12" borderId="38" xfId="0" applyFont="1" applyFill="1" applyBorder="1" applyAlignment="1">
      <alignment horizontal="center"/>
    </xf>
    <xf numFmtId="0" fontId="6" fillId="9" borderId="30" xfId="0" applyFont="1" applyFill="1" applyBorder="1" applyAlignment="1">
      <alignment horizontal="center"/>
    </xf>
    <xf numFmtId="0" fontId="6" fillId="12" borderId="30" xfId="0" applyFont="1" applyFill="1" applyBorder="1" applyAlignment="1">
      <alignment horizontal="center"/>
    </xf>
    <xf numFmtId="0" fontId="18" fillId="10" borderId="0" xfId="0" applyFont="1" applyFill="1"/>
    <xf numFmtId="0" fontId="15" fillId="13" borderId="38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/>
    </xf>
    <xf numFmtId="0" fontId="6" fillId="13" borderId="30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7" fontId="18" fillId="10" borderId="0" xfId="0" applyNumberFormat="1" applyFont="1" applyFill="1"/>
    <xf numFmtId="0" fontId="26" fillId="10" borderId="0" xfId="0" applyFont="1" applyFill="1" applyAlignment="1">
      <alignment horizontal="centerContinuous"/>
    </xf>
    <xf numFmtId="7" fontId="18" fillId="10" borderId="0" xfId="0" applyNumberFormat="1" applyFont="1" applyFill="1" applyAlignment="1">
      <alignment horizontal="centerContinuous"/>
    </xf>
    <xf numFmtId="0" fontId="18" fillId="10" borderId="0" xfId="0" applyFont="1" applyFill="1" applyAlignment="1">
      <alignment horizontal="centerContinuous"/>
    </xf>
    <xf numFmtId="0" fontId="2" fillId="10" borderId="0" xfId="0" applyFont="1" applyFill="1" applyAlignment="1">
      <alignment horizontal="centerContinuous"/>
    </xf>
    <xf numFmtId="5" fontId="18" fillId="10" borderId="0" xfId="0" applyNumberFormat="1" applyFont="1" applyFill="1"/>
    <xf numFmtId="5" fontId="18" fillId="10" borderId="20" xfId="0" applyNumberFormat="1" applyFont="1" applyFill="1" applyBorder="1"/>
    <xf numFmtId="0" fontId="21" fillId="10" borderId="0" xfId="0" applyFont="1" applyFill="1" applyAlignment="1">
      <alignment horizontal="center"/>
    </xf>
    <xf numFmtId="0" fontId="18" fillId="10" borderId="20" xfId="0" applyFont="1" applyFill="1" applyBorder="1"/>
    <xf numFmtId="0" fontId="2" fillId="10" borderId="20" xfId="0" applyFont="1" applyFill="1" applyBorder="1"/>
    <xf numFmtId="164" fontId="21" fillId="10" borderId="0" xfId="0" applyNumberFormat="1" applyFont="1" applyFill="1" applyAlignment="1">
      <alignment horizontal="centerContinuous"/>
    </xf>
    <xf numFmtId="0" fontId="28" fillId="10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18" fillId="10" borderId="20" xfId="0" applyFont="1" applyFill="1" applyBorder="1" applyAlignment="1">
      <alignment horizontal="center"/>
    </xf>
    <xf numFmtId="0" fontId="2" fillId="10" borderId="45" xfId="0" applyFont="1" applyFill="1" applyBorder="1"/>
    <xf numFmtId="0" fontId="2" fillId="10" borderId="46" xfId="0" applyFont="1" applyFill="1" applyBorder="1"/>
    <xf numFmtId="7" fontId="5" fillId="11" borderId="40" xfId="0" applyNumberFormat="1" applyFont="1" applyFill="1" applyBorder="1" applyProtection="1"/>
    <xf numFmtId="37" fontId="5" fillId="11" borderId="40" xfId="0" applyNumberFormat="1" applyFont="1" applyFill="1" applyBorder="1" applyAlignment="1" applyProtection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7" fontId="2" fillId="0" borderId="2" xfId="0" applyNumberFormat="1" applyFont="1" applyBorder="1"/>
    <xf numFmtId="0" fontId="2" fillId="0" borderId="28" xfId="0" applyFont="1" applyBorder="1" applyAlignment="1">
      <alignment horizontal="center"/>
    </xf>
    <xf numFmtId="7" fontId="2" fillId="0" borderId="11" xfId="0" applyNumberFormat="1" applyFont="1" applyBorder="1"/>
    <xf numFmtId="7" fontId="5" fillId="11" borderId="10" xfId="0" applyNumberFormat="1" applyFont="1" applyFill="1" applyBorder="1" applyProtection="1"/>
    <xf numFmtId="0" fontId="30" fillId="0" borderId="0" xfId="0" applyFont="1" applyAlignment="1">
      <alignment horizontal="center"/>
    </xf>
    <xf numFmtId="8" fontId="2" fillId="0" borderId="0" xfId="0" applyNumberFormat="1" applyFont="1"/>
    <xf numFmtId="8" fontId="18" fillId="0" borderId="0" xfId="0" applyNumberFormat="1" applyFont="1"/>
    <xf numFmtId="7" fontId="25" fillId="0" borderId="12" xfId="0" applyNumberFormat="1" applyFont="1" applyBorder="1"/>
    <xf numFmtId="0" fontId="6" fillId="0" borderId="45" xfId="0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49" fontId="6" fillId="10" borderId="0" xfId="0" applyNumberFormat="1" applyFont="1" applyFill="1" applyAlignment="1">
      <alignment horizontal="centerContinuous"/>
    </xf>
    <xf numFmtId="49" fontId="31" fillId="10" borderId="0" xfId="0" applyNumberFormat="1" applyFont="1" applyFill="1" applyAlignment="1">
      <alignment horizontal="centerContinuous"/>
    </xf>
    <xf numFmtId="0" fontId="32" fillId="10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49" fontId="34" fillId="10" borderId="0" xfId="0" applyNumberFormat="1" applyFont="1" applyFill="1" applyAlignment="1">
      <alignment horizontal="centerContinuous"/>
    </xf>
    <xf numFmtId="0" fontId="2" fillId="8" borderId="0" xfId="0" applyFont="1" applyFill="1" applyAlignment="1">
      <alignment horizontal="centerContinuous"/>
    </xf>
    <xf numFmtId="0" fontId="36" fillId="8" borderId="0" xfId="0" applyFont="1" applyFill="1" applyAlignment="1">
      <alignment horizontal="centerContinuous"/>
    </xf>
    <xf numFmtId="0" fontId="37" fillId="8" borderId="0" xfId="0" applyFont="1" applyFill="1" applyAlignment="1">
      <alignment horizontal="centerContinuous"/>
    </xf>
    <xf numFmtId="7" fontId="38" fillId="0" borderId="11" xfId="0" applyNumberFormat="1" applyFont="1" applyBorder="1"/>
    <xf numFmtId="7" fontId="38" fillId="0" borderId="0" xfId="0" applyNumberFormat="1" applyFont="1"/>
    <xf numFmtId="0" fontId="6" fillId="0" borderId="20" xfId="0" applyFont="1" applyBorder="1" applyAlignment="1">
      <alignment horizontal="centerContinuous"/>
    </xf>
    <xf numFmtId="166" fontId="2" fillId="0" borderId="0" xfId="0" applyNumberFormat="1" applyFont="1"/>
    <xf numFmtId="0" fontId="3" fillId="14" borderId="4" xfId="0" applyFont="1" applyFill="1" applyBorder="1"/>
    <xf numFmtId="0" fontId="2" fillId="14" borderId="0" xfId="0" applyFont="1" applyFill="1"/>
    <xf numFmtId="8" fontId="2" fillId="14" borderId="0" xfId="0" applyNumberFormat="1" applyFont="1" applyFill="1"/>
    <xf numFmtId="7" fontId="8" fillId="14" borderId="2" xfId="0" applyNumberFormat="1" applyFont="1" applyFill="1" applyBorder="1" applyProtection="1"/>
    <xf numFmtId="7" fontId="8" fillId="14" borderId="17" xfId="0" applyNumberFormat="1" applyFont="1" applyFill="1" applyBorder="1" applyProtection="1"/>
    <xf numFmtId="0" fontId="3" fillId="14" borderId="4" xfId="0" applyFont="1" applyFill="1" applyBorder="1" applyAlignment="1" applyProtection="1"/>
    <xf numFmtId="0" fontId="8" fillId="14" borderId="0" xfId="0" applyFont="1" applyFill="1" applyBorder="1" applyAlignment="1" applyProtection="1"/>
    <xf numFmtId="165" fontId="2" fillId="14" borderId="0" xfId="0" applyNumberFormat="1" applyFont="1" applyFill="1" applyAlignment="1" applyProtection="1">
      <alignment horizontal="left"/>
    </xf>
    <xf numFmtId="0" fontId="3" fillId="14" borderId="2" xfId="0" applyFont="1" applyFill="1" applyBorder="1" applyAlignment="1" applyProtection="1">
      <alignment horizontal="center"/>
    </xf>
    <xf numFmtId="0" fontId="39" fillId="14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7" fontId="13" fillId="0" borderId="18" xfId="0" applyNumberFormat="1" applyFont="1" applyFill="1" applyBorder="1" applyAlignment="1" applyProtection="1">
      <alignment horizontal="center"/>
    </xf>
    <xf numFmtId="7" fontId="18" fillId="0" borderId="33" xfId="0" applyNumberFormat="1" applyFont="1" applyFill="1" applyBorder="1" applyAlignment="1" applyProtection="1">
      <alignment horizontal="center"/>
    </xf>
    <xf numFmtId="7" fontId="13" fillId="0" borderId="16" xfId="0" applyNumberFormat="1" applyFont="1" applyFill="1" applyBorder="1" applyAlignment="1" applyProtection="1">
      <alignment horizontal="center"/>
    </xf>
    <xf numFmtId="7" fontId="39" fillId="0" borderId="18" xfId="0" applyNumberFormat="1" applyFont="1" applyFill="1" applyBorder="1" applyAlignment="1" applyProtection="1">
      <alignment horizontal="center"/>
    </xf>
    <xf numFmtId="0" fontId="13" fillId="0" borderId="0" xfId="0" applyFont="1"/>
    <xf numFmtId="0" fontId="28" fillId="10" borderId="0" xfId="0" applyFont="1" applyFill="1" applyAlignment="1">
      <alignment horizontal="centerContinuous"/>
    </xf>
    <xf numFmtId="0" fontId="27" fillId="10" borderId="0" xfId="0" applyFont="1" applyFill="1" applyAlignment="1">
      <alignment horizontal="centerContinuous"/>
    </xf>
    <xf numFmtId="0" fontId="33" fillId="10" borderId="0" xfId="0" applyFont="1" applyFill="1" applyAlignment="1">
      <alignment horizontal="centerContinuous"/>
    </xf>
    <xf numFmtId="0" fontId="25" fillId="8" borderId="0" xfId="0" applyFont="1" applyFill="1" applyAlignment="1">
      <alignment horizontal="centerContinuous"/>
    </xf>
    <xf numFmtId="0" fontId="3" fillId="0" borderId="34" xfId="0" applyFont="1" applyFill="1" applyBorder="1" applyAlignment="1" applyProtection="1"/>
    <xf numFmtId="0" fontId="8" fillId="0" borderId="36" xfId="0" applyFont="1" applyFill="1" applyBorder="1" applyAlignment="1" applyProtection="1"/>
    <xf numFmtId="165" fontId="2" fillId="0" borderId="36" xfId="0" applyNumberFormat="1" applyFont="1" applyBorder="1" applyAlignment="1" applyProtection="1">
      <alignment horizontal="left"/>
    </xf>
    <xf numFmtId="0" fontId="3" fillId="0" borderId="31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7" fontId="9" fillId="15" borderId="11" xfId="0" applyNumberFormat="1" applyFont="1" applyFill="1" applyBorder="1" applyProtection="1"/>
    <xf numFmtId="7" fontId="9" fillId="15" borderId="2" xfId="0" applyNumberFormat="1" applyFont="1" applyFill="1" applyBorder="1" applyProtection="1"/>
    <xf numFmtId="7" fontId="2" fillId="0" borderId="47" xfId="0" applyNumberFormat="1" applyFont="1" applyBorder="1"/>
    <xf numFmtId="0" fontId="2" fillId="0" borderId="44" xfId="0" applyFont="1" applyBorder="1" applyAlignment="1">
      <alignment horizontal="center"/>
    </xf>
    <xf numFmtId="0" fontId="3" fillId="0" borderId="49" xfId="0" applyFont="1" applyFill="1" applyBorder="1" applyAlignment="1" applyProtection="1"/>
    <xf numFmtId="0" fontId="8" fillId="0" borderId="50" xfId="0" applyFont="1" applyFill="1" applyBorder="1" applyAlignment="1" applyProtection="1"/>
    <xf numFmtId="165" fontId="2" fillId="0" borderId="50" xfId="0" applyNumberFormat="1" applyFont="1" applyBorder="1" applyAlignment="1" applyProtection="1">
      <alignment horizontal="left"/>
    </xf>
    <xf numFmtId="0" fontId="3" fillId="0" borderId="51" xfId="0" applyFont="1" applyFill="1" applyBorder="1" applyAlignment="1" applyProtection="1">
      <alignment horizontal="center"/>
    </xf>
    <xf numFmtId="7" fontId="9" fillId="4" borderId="51" xfId="0" applyNumberFormat="1" applyFont="1" applyFill="1" applyBorder="1" applyProtection="1"/>
    <xf numFmtId="7" fontId="8" fillId="0" borderId="52" xfId="0" applyNumberFormat="1" applyFont="1" applyFill="1" applyBorder="1" applyProtection="1"/>
    <xf numFmtId="7" fontId="30" fillId="11" borderId="48" xfId="0" applyNumberFormat="1" applyFont="1" applyFill="1" applyBorder="1" applyAlignment="1" applyProtection="1">
      <alignment horizontal="right"/>
    </xf>
    <xf numFmtId="7" fontId="30" fillId="11" borderId="51" xfId="0" applyNumberFormat="1" applyFont="1" applyFill="1" applyBorder="1" applyProtection="1"/>
    <xf numFmtId="7" fontId="30" fillId="0" borderId="53" xfId="0" applyNumberFormat="1" applyFont="1" applyFill="1" applyBorder="1" applyProtection="1"/>
    <xf numFmtId="5" fontId="18" fillId="9" borderId="9" xfId="0" applyNumberFormat="1" applyFont="1" applyFill="1" applyBorder="1" applyAlignment="1">
      <alignment vertical="center"/>
    </xf>
    <xf numFmtId="5" fontId="25" fillId="10" borderId="12" xfId="0" applyNumberFormat="1" applyFont="1" applyFill="1" applyBorder="1" applyAlignment="1">
      <alignment vertical="center"/>
    </xf>
    <xf numFmtId="0" fontId="17" fillId="10" borderId="2" xfId="0" applyFont="1" applyFill="1" applyBorder="1" applyAlignment="1">
      <alignment horizontal="left" vertical="center"/>
    </xf>
    <xf numFmtId="10" fontId="17" fillId="10" borderId="20" xfId="0" applyNumberFormat="1" applyFont="1" applyFill="1" applyBorder="1" applyAlignment="1">
      <alignment horizontal="left" vertical="center"/>
    </xf>
    <xf numFmtId="164" fontId="21" fillId="9" borderId="10" xfId="0" applyNumberFormat="1" applyFont="1" applyFill="1" applyBorder="1" applyAlignment="1">
      <alignment horizontal="center" vertical="center"/>
    </xf>
    <xf numFmtId="5" fontId="17" fillId="10" borderId="55" xfId="0" applyNumberFormat="1" applyFont="1" applyFill="1" applyBorder="1" applyAlignment="1">
      <alignment vertical="center"/>
    </xf>
    <xf numFmtId="5" fontId="17" fillId="10" borderId="56" xfId="0" applyNumberFormat="1" applyFont="1" applyFill="1" applyBorder="1" applyAlignment="1">
      <alignment vertical="center"/>
    </xf>
    <xf numFmtId="0" fontId="17" fillId="10" borderId="54" xfId="0" applyFont="1" applyFill="1" applyBorder="1" applyAlignment="1">
      <alignment vertical="center"/>
    </xf>
    <xf numFmtId="0" fontId="35" fillId="8" borderId="0" xfId="0" applyFont="1" applyFill="1" applyAlignment="1">
      <alignment horizontal="centerContinuous"/>
    </xf>
    <xf numFmtId="0" fontId="40" fillId="10" borderId="0" xfId="0" applyFont="1" applyFill="1" applyAlignment="1">
      <alignment horizontal="centerContinuous"/>
    </xf>
    <xf numFmtId="0" fontId="41" fillId="10" borderId="0" xfId="0" applyFont="1" applyFill="1" applyAlignment="1">
      <alignment horizontal="centerContinuous"/>
    </xf>
    <xf numFmtId="7" fontId="42" fillId="10" borderId="0" xfId="0" applyNumberFormat="1" applyFont="1" applyFill="1" applyAlignment="1">
      <alignment horizontal="centerContinuous"/>
    </xf>
    <xf numFmtId="0" fontId="42" fillId="10" borderId="0" xfId="0" applyFont="1" applyFill="1" applyAlignment="1">
      <alignment horizontal="centerContinuous"/>
    </xf>
  </cellXfs>
  <cellStyles count="1">
    <cellStyle name="Normal" xfId="0" builtinId="0"/>
  </cellStyles>
  <dxfs count="136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99"/>
      <color rgb="FF059B17"/>
      <color rgb="FF0000FF"/>
      <color rgb="FFCCFFCC"/>
      <color rgb="FFFF00FF"/>
      <color rgb="FFC05B08"/>
      <color rgb="FFFF9900"/>
      <color rgb="FFC20649"/>
      <color rgb="FFE2FEE5"/>
      <color rgb="FFE8FEE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449036</xdr:colOff>
      <xdr:row>143</xdr:row>
      <xdr:rowOff>40822</xdr:rowOff>
    </xdr:from>
    <xdr:ext cx="1436805" cy="937629"/>
    <xdr:sp macro="" textlink="">
      <xdr:nvSpPr>
        <xdr:cNvPr id="2" name="Rectangle 1"/>
        <xdr:cNvSpPr/>
      </xdr:nvSpPr>
      <xdr:spPr>
        <a:xfrm rot="20004436">
          <a:off x="2000250" y="4708072"/>
          <a:ext cx="143680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Paid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462642</xdr:colOff>
      <xdr:row>143</xdr:row>
      <xdr:rowOff>40823</xdr:rowOff>
    </xdr:from>
    <xdr:ext cx="1436805" cy="937629"/>
    <xdr:sp macro="" textlink="">
      <xdr:nvSpPr>
        <xdr:cNvPr id="2" name="Rectangle 1"/>
        <xdr:cNvSpPr/>
      </xdr:nvSpPr>
      <xdr:spPr>
        <a:xfrm rot="20004436">
          <a:off x="2013856" y="4708073"/>
          <a:ext cx="143680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Paid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20409</xdr:colOff>
      <xdr:row>26</xdr:row>
      <xdr:rowOff>61234</xdr:rowOff>
    </xdr:from>
    <xdr:to>
      <xdr:col>6</xdr:col>
      <xdr:colOff>578302</xdr:colOff>
      <xdr:row>33</xdr:row>
      <xdr:rowOff>54431</xdr:rowOff>
    </xdr:to>
    <xdr:sp macro="" textlink="">
      <xdr:nvSpPr>
        <xdr:cNvPr id="5" name="TextBox 4"/>
        <xdr:cNvSpPr txBox="1"/>
      </xdr:nvSpPr>
      <xdr:spPr>
        <a:xfrm>
          <a:off x="864052" y="2803073"/>
          <a:ext cx="1755321" cy="707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4400" b="1">
              <a:solidFill>
                <a:srgbClr val="0070C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Paid</a:t>
          </a:r>
        </a:p>
      </xdr:txBody>
    </xdr:sp>
    <xdr:clientData/>
  </xdr:twoCellAnchor>
  <xdr:twoCellAnchor>
    <xdr:from>
      <xdr:col>9</xdr:col>
      <xdr:colOff>6796</xdr:colOff>
      <xdr:row>26</xdr:row>
      <xdr:rowOff>61233</xdr:rowOff>
    </xdr:from>
    <xdr:to>
      <xdr:col>11</xdr:col>
      <xdr:colOff>564688</xdr:colOff>
      <xdr:row>33</xdr:row>
      <xdr:rowOff>54430</xdr:rowOff>
    </xdr:to>
    <xdr:sp macro="" textlink="">
      <xdr:nvSpPr>
        <xdr:cNvPr id="6" name="TextBox 5"/>
        <xdr:cNvSpPr txBox="1"/>
      </xdr:nvSpPr>
      <xdr:spPr>
        <a:xfrm>
          <a:off x="3388171" y="2803072"/>
          <a:ext cx="1755321" cy="707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4400" b="1">
              <a:solidFill>
                <a:srgbClr val="0070C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Paid</a:t>
          </a:r>
        </a:p>
      </xdr:txBody>
    </xdr:sp>
    <xdr:clientData/>
  </xdr:twoCellAnchor>
  <xdr:twoCellAnchor>
    <xdr:from>
      <xdr:col>8</xdr:col>
      <xdr:colOff>533388</xdr:colOff>
      <xdr:row>35</xdr:row>
      <xdr:rowOff>97976</xdr:rowOff>
    </xdr:from>
    <xdr:to>
      <xdr:col>11</xdr:col>
      <xdr:colOff>492566</xdr:colOff>
      <xdr:row>42</xdr:row>
      <xdr:rowOff>91173</xdr:rowOff>
    </xdr:to>
    <xdr:sp macro="" textlink="">
      <xdr:nvSpPr>
        <xdr:cNvPr id="7" name="TextBox 6"/>
        <xdr:cNvSpPr txBox="1"/>
      </xdr:nvSpPr>
      <xdr:spPr>
        <a:xfrm>
          <a:off x="3316049" y="3758297"/>
          <a:ext cx="1755321" cy="721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4400" b="1">
              <a:solidFill>
                <a:srgbClr val="0070C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Paid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24"/>
  <sheetViews>
    <sheetView topLeftCell="C2" zoomScale="140" zoomScaleNormal="140" zoomScaleSheetLayoutView="140" workbookViewId="0">
      <pane xSplit="4" ySplit="9" topLeftCell="G11" activePane="bottomRight" state="frozen"/>
      <selection activeCell="C2" sqref="C2"/>
      <selection pane="topRight" activeCell="G2" sqref="G2"/>
      <selection pane="bottomLeft" activeCell="C11" sqref="C11"/>
      <selection pane="bottomRight"/>
    </sheetView>
  </sheetViews>
  <sheetFormatPr defaultRowHeight="8.25"/>
  <cols>
    <col min="1" max="1" width="10" style="237" bestFit="1" customWidth="1"/>
    <col min="2" max="2" width="2.3984375" style="25" customWidth="1"/>
    <col min="3" max="3" width="4.796875" style="1" customWidth="1"/>
    <col min="4" max="4" width="1" style="1" customWidth="1"/>
    <col min="5" max="5" width="4.796875" style="1" customWidth="1"/>
    <col min="6" max="6" width="9.3984375" style="1" customWidth="1"/>
    <col min="7" max="12" width="12.59765625" style="1" customWidth="1"/>
    <col min="13" max="16" width="12.59765625" style="1" hidden="1" customWidth="1"/>
    <col min="17" max="17" width="1.796875" style="1" customWidth="1"/>
    <col min="18" max="20" width="12.59765625" style="1" customWidth="1"/>
    <col min="21" max="21" width="1.796875" style="1" customWidth="1"/>
    <col min="22" max="22" width="12.3984375" style="1" customWidth="1"/>
    <col min="23" max="23" width="1.796875" style="1" customWidth="1"/>
    <col min="24" max="24" width="12.3984375" style="1" customWidth="1"/>
    <col min="25" max="25" width="1.796875" style="1" customWidth="1"/>
    <col min="26" max="16384" width="9.59765625" style="1"/>
  </cols>
  <sheetData>
    <row r="1" spans="1:25">
      <c r="B1" s="93"/>
      <c r="G1" s="2"/>
      <c r="H1" s="2"/>
      <c r="I1" s="2"/>
      <c r="J1" s="2"/>
      <c r="K1" s="2"/>
    </row>
    <row r="2" spans="1:25">
      <c r="C2" s="3"/>
      <c r="D2" s="3"/>
      <c r="E2" s="3"/>
      <c r="F2" s="3"/>
      <c r="G2" s="4" t="s">
        <v>49</v>
      </c>
      <c r="H2" s="140" t="s">
        <v>38</v>
      </c>
      <c r="I2" s="136" t="s">
        <v>31</v>
      </c>
      <c r="J2" s="149" t="s">
        <v>31</v>
      </c>
      <c r="K2" s="136" t="s">
        <v>31</v>
      </c>
      <c r="L2" s="136" t="s">
        <v>31</v>
      </c>
      <c r="M2" s="136" t="s">
        <v>31</v>
      </c>
      <c r="N2" s="136" t="s">
        <v>31</v>
      </c>
      <c r="O2" s="153"/>
      <c r="P2" s="7" t="s">
        <v>45</v>
      </c>
      <c r="R2" s="158" t="s">
        <v>78</v>
      </c>
      <c r="S2" s="154" t="s">
        <v>81</v>
      </c>
      <c r="T2" s="154" t="s">
        <v>84</v>
      </c>
    </row>
    <row r="3" spans="1:25">
      <c r="C3" s="3"/>
      <c r="D3" s="3"/>
      <c r="E3" s="3"/>
      <c r="F3" s="3"/>
      <c r="G3" s="4" t="s">
        <v>55</v>
      </c>
      <c r="H3" s="141" t="s">
        <v>54</v>
      </c>
      <c r="I3" s="136" t="s">
        <v>50</v>
      </c>
      <c r="J3" s="149" t="s">
        <v>3</v>
      </c>
      <c r="K3" s="136" t="s">
        <v>4</v>
      </c>
      <c r="L3" s="136" t="s">
        <v>5</v>
      </c>
      <c r="M3" s="136" t="s">
        <v>6</v>
      </c>
      <c r="N3" s="136" t="s">
        <v>51</v>
      </c>
      <c r="O3" s="153"/>
      <c r="P3" s="7" t="s">
        <v>46</v>
      </c>
      <c r="R3" s="159" t="s">
        <v>77</v>
      </c>
      <c r="S3" s="155" t="s">
        <v>57</v>
      </c>
      <c r="T3" s="155" t="s">
        <v>58</v>
      </c>
      <c r="U3" s="126"/>
      <c r="V3" s="126"/>
      <c r="W3" s="126"/>
      <c r="X3" s="126"/>
    </row>
    <row r="4" spans="1:25" ht="8.25" customHeight="1">
      <c r="C4" s="97" t="s">
        <v>56</v>
      </c>
      <c r="D4" s="95"/>
      <c r="E4" s="96"/>
      <c r="F4" s="96"/>
      <c r="G4" s="4" t="s">
        <v>47</v>
      </c>
      <c r="H4" s="140" t="s">
        <v>37</v>
      </c>
      <c r="I4" s="136" t="s">
        <v>113</v>
      </c>
      <c r="J4" s="149" t="s">
        <v>7</v>
      </c>
      <c r="K4" s="136" t="s">
        <v>8</v>
      </c>
      <c r="L4" s="136" t="s">
        <v>9</v>
      </c>
      <c r="M4" s="136" t="s">
        <v>10</v>
      </c>
      <c r="N4" s="136" t="s">
        <v>52</v>
      </c>
      <c r="O4" s="153"/>
      <c r="P4" s="8">
        <f ca="1">VALUE(CONCATENATE(YEAR(NOW()),"/",1,"/",1))</f>
        <v>42736</v>
      </c>
      <c r="Q4" s="9"/>
      <c r="R4" s="154" t="s">
        <v>79</v>
      </c>
      <c r="S4" s="154" t="s">
        <v>82</v>
      </c>
      <c r="T4" s="154" t="s">
        <v>85</v>
      </c>
      <c r="U4" s="126"/>
      <c r="V4" s="126"/>
      <c r="W4" s="126"/>
      <c r="X4" s="126"/>
    </row>
    <row r="5" spans="1:25" ht="9" thickBot="1">
      <c r="C5" s="3"/>
      <c r="D5" s="3"/>
      <c r="E5" s="3"/>
      <c r="F5" s="3"/>
      <c r="H5" s="142" t="s">
        <v>53</v>
      </c>
      <c r="I5" s="138">
        <v>37787</v>
      </c>
      <c r="J5" s="212">
        <v>33672.54</v>
      </c>
      <c r="K5" s="152">
        <v>0.105</v>
      </c>
      <c r="L5" s="213">
        <f>12*20</f>
        <v>240</v>
      </c>
      <c r="M5" s="137">
        <f>ROUND(PMT(K5/12,L5,-J5),2)</f>
        <v>336.18</v>
      </c>
      <c r="N5" s="143">
        <f>I5+31+IF(DAY(I5)&gt;15,28,0)-IF((MONTH(I5+31+IF(DAY(I5)&gt;15,28,0))-MONTH(I5))&gt;1,10,0)-DAY(I5+31+IF(DAY(I5)&gt;15,28,0)-IF((MONTH(I5+31+IF(DAY(I5)&gt;15,28,0))-MONTH(I5))&gt;1,10,0))+15</f>
        <v>37817</v>
      </c>
      <c r="O5" s="139"/>
      <c r="P5" s="3"/>
      <c r="R5" s="155" t="s">
        <v>59</v>
      </c>
      <c r="S5" s="155" t="s">
        <v>60</v>
      </c>
      <c r="T5" s="155" t="s">
        <v>61</v>
      </c>
      <c r="U5" s="126"/>
      <c r="V5" s="126"/>
      <c r="W5" s="126"/>
      <c r="X5" s="126"/>
      <c r="Y5" s="11"/>
    </row>
    <row r="6" spans="1:25" ht="9.75" thickTop="1" thickBot="1">
      <c r="G6" s="13" t="s">
        <v>32</v>
      </c>
      <c r="H6" s="14"/>
      <c r="I6" s="14"/>
      <c r="J6" s="14"/>
      <c r="K6" s="14"/>
      <c r="L6" s="15"/>
      <c r="M6" s="15"/>
      <c r="N6" s="15"/>
      <c r="O6" s="15"/>
      <c r="R6" s="154" t="s">
        <v>80</v>
      </c>
      <c r="S6" s="154" t="s">
        <v>83</v>
      </c>
      <c r="T6" s="154" t="s">
        <v>86</v>
      </c>
      <c r="U6" s="126"/>
      <c r="V6" s="126"/>
      <c r="W6" s="126"/>
      <c r="X6" s="126"/>
      <c r="Y6" s="11"/>
    </row>
    <row r="7" spans="1:25" ht="9" thickTop="1">
      <c r="C7" s="17" t="s">
        <v>10</v>
      </c>
      <c r="D7" s="18"/>
      <c r="E7" s="19"/>
      <c r="F7" s="20" t="s">
        <v>10</v>
      </c>
      <c r="G7" s="20" t="s">
        <v>10</v>
      </c>
      <c r="H7" s="20" t="s">
        <v>4</v>
      </c>
      <c r="I7" s="20" t="s">
        <v>12</v>
      </c>
      <c r="J7" s="21" t="s">
        <v>42</v>
      </c>
      <c r="K7" s="22" t="s">
        <v>4</v>
      </c>
      <c r="L7" s="20" t="s">
        <v>12</v>
      </c>
      <c r="M7" s="20" t="s">
        <v>10</v>
      </c>
      <c r="N7" s="20" t="s">
        <v>13</v>
      </c>
      <c r="O7" s="20" t="s">
        <v>13</v>
      </c>
      <c r="P7" s="21" t="s">
        <v>13</v>
      </c>
      <c r="Q7" s="23"/>
      <c r="R7" s="155" t="s">
        <v>62</v>
      </c>
      <c r="S7" s="155" t="s">
        <v>63</v>
      </c>
      <c r="T7" s="155" t="s">
        <v>64</v>
      </c>
      <c r="U7" s="126"/>
      <c r="V7" s="126"/>
      <c r="W7" s="126"/>
      <c r="X7" s="126"/>
      <c r="Y7" s="12"/>
    </row>
    <row r="8" spans="1:25">
      <c r="C8" s="71" t="s">
        <v>14</v>
      </c>
      <c r="D8" s="72"/>
      <c r="E8" s="73"/>
      <c r="F8" s="53" t="s">
        <v>15</v>
      </c>
      <c r="G8" s="74" t="s">
        <v>7</v>
      </c>
      <c r="H8" s="74" t="s">
        <v>10</v>
      </c>
      <c r="I8" s="74" t="s">
        <v>10</v>
      </c>
      <c r="J8" s="75" t="s">
        <v>12</v>
      </c>
      <c r="K8" s="76" t="s">
        <v>16</v>
      </c>
      <c r="L8" s="74" t="s">
        <v>16</v>
      </c>
      <c r="M8" s="74" t="s">
        <v>16</v>
      </c>
      <c r="N8" s="74" t="s">
        <v>4</v>
      </c>
      <c r="O8" s="53" t="s">
        <v>12</v>
      </c>
      <c r="P8" s="77" t="s">
        <v>10</v>
      </c>
      <c r="Q8" s="23"/>
      <c r="T8" s="12"/>
      <c r="U8" s="12"/>
      <c r="V8" s="12"/>
      <c r="W8" s="12"/>
      <c r="X8" s="12"/>
      <c r="Y8" s="12"/>
    </row>
    <row r="9" spans="1:25" hidden="1">
      <c r="A9" s="237">
        <v>37575</v>
      </c>
      <c r="B9" s="25">
        <v>11</v>
      </c>
      <c r="C9" s="26" t="s">
        <v>28</v>
      </c>
      <c r="D9" s="78" t="s">
        <v>18</v>
      </c>
      <c r="E9" s="80">
        <f>E10</f>
        <v>37451.75</v>
      </c>
      <c r="F9" s="92">
        <v>0</v>
      </c>
      <c r="G9" s="89">
        <v>0</v>
      </c>
      <c r="H9" s="89">
        <v>0</v>
      </c>
      <c r="I9" s="89">
        <v>0</v>
      </c>
      <c r="J9" s="91">
        <f>IF(F10&lt;1,0,IF(F10=1,J$5,J$5-I9))</f>
        <v>0</v>
      </c>
      <c r="K9" s="82"/>
      <c r="L9" s="83"/>
      <c r="M9" s="83"/>
      <c r="N9" s="83"/>
      <c r="O9" s="84"/>
      <c r="P9" s="85"/>
      <c r="Q9" s="23"/>
      <c r="T9" s="12"/>
      <c r="U9" s="12"/>
      <c r="V9" s="12"/>
      <c r="W9" s="12"/>
      <c r="X9" s="12"/>
      <c r="Y9" s="12"/>
    </row>
    <row r="10" spans="1:25" hidden="1">
      <c r="A10" s="237">
        <v>37605</v>
      </c>
      <c r="B10" s="25">
        <v>12</v>
      </c>
      <c r="C10" s="50" t="s">
        <v>29</v>
      </c>
      <c r="D10" s="51" t="s">
        <v>18</v>
      </c>
      <c r="E10" s="81">
        <f>E11-365.25</f>
        <v>37451.75</v>
      </c>
      <c r="F10" s="92">
        <v>0</v>
      </c>
      <c r="G10" s="89">
        <v>0</v>
      </c>
      <c r="H10" s="89">
        <v>0</v>
      </c>
      <c r="I10" s="89">
        <v>0</v>
      </c>
      <c r="J10" s="91">
        <f>IF(F11&lt;1,0,IF(F11=1,J$5,J$5-I10))</f>
        <v>0</v>
      </c>
      <c r="K10" s="86">
        <v>0</v>
      </c>
      <c r="L10" s="87">
        <v>0</v>
      </c>
      <c r="M10" s="87">
        <v>0</v>
      </c>
      <c r="N10" s="87">
        <v>0</v>
      </c>
      <c r="O10" s="87">
        <v>0</v>
      </c>
      <c r="P10" s="88">
        <v>0</v>
      </c>
      <c r="Q10" s="23"/>
      <c r="T10" s="12"/>
      <c r="U10" s="12"/>
      <c r="V10" s="12"/>
      <c r="W10" s="12"/>
      <c r="X10" s="12"/>
      <c r="Y10" s="12"/>
    </row>
    <row r="11" spans="1:25">
      <c r="A11" s="237">
        <v>37636</v>
      </c>
      <c r="B11" s="25">
        <v>1</v>
      </c>
      <c r="C11" s="26" t="s">
        <v>17</v>
      </c>
      <c r="D11" s="78" t="s">
        <v>18</v>
      </c>
      <c r="E11" s="79">
        <f>N5</f>
        <v>37817</v>
      </c>
      <c r="F11" s="90">
        <f>IF(MAX(F$9:F10)&gt;=L$5,0,IF(B11&gt;=MONTH($N$5),F10+1,0))</f>
        <v>0</v>
      </c>
      <c r="G11" s="28">
        <f>IF(F11&gt;0,$M$5,0)</f>
        <v>0</v>
      </c>
      <c r="H11" s="29">
        <f>IF(F11&gt;0,ROUND(-IPMT(K$5/12,F11,L$5,J$5,,),2),0)</f>
        <v>0</v>
      </c>
      <c r="I11" s="29">
        <f>G11-H11</f>
        <v>0</v>
      </c>
      <c r="J11" s="30">
        <f>IF(F12&lt;1,0,IF(F12=1,J$5,J$5-I11))</f>
        <v>0</v>
      </c>
      <c r="K11" s="31"/>
      <c r="L11" s="32"/>
      <c r="M11" s="32"/>
      <c r="N11" s="32"/>
      <c r="O11" s="33"/>
      <c r="P11" s="34"/>
      <c r="Q11" s="23"/>
      <c r="T11" s="12"/>
      <c r="U11" s="12"/>
      <c r="V11" s="12"/>
      <c r="W11" s="12"/>
      <c r="X11" s="12"/>
      <c r="Y11" s="12"/>
    </row>
    <row r="12" spans="1:25">
      <c r="A12" s="237">
        <v>37667</v>
      </c>
      <c r="B12" s="25">
        <v>2</v>
      </c>
      <c r="C12" s="35" t="s">
        <v>19</v>
      </c>
      <c r="D12" s="36" t="str">
        <f t="shared" ref="D12:D22" si="0">D11</f>
        <v>'</v>
      </c>
      <c r="E12" s="37">
        <f t="shared" ref="E12:E22" si="1">E11</f>
        <v>37817</v>
      </c>
      <c r="F12" s="6">
        <f>IF(MAX(F$9:F11)&gt;=L$5,0,IF(B12&gt;=MONTH($N$5),F11+1,0))</f>
        <v>0</v>
      </c>
      <c r="G12" s="38">
        <f t="shared" ref="G12:G43" si="2">IF((J11+H12)&lt;(M$5+H12),J11+H12,M$5)</f>
        <v>0</v>
      </c>
      <c r="H12" s="39">
        <f t="shared" ref="H12:H43" si="3">IF(F12&gt;0,IF(J11&gt;0,ROUND(-IPMT(K$5/12,F12,L$5,J$5,,),2),0),0)</f>
        <v>0</v>
      </c>
      <c r="I12" s="39">
        <f t="shared" ref="I12:I70" si="4">G12-H12</f>
        <v>0</v>
      </c>
      <c r="J12" s="40">
        <f t="shared" ref="J12:J22" si="5">IF(F13&lt;1,0,IF(F13=1,J$5,J11-I12))</f>
        <v>0</v>
      </c>
      <c r="K12" s="41"/>
      <c r="L12" s="42"/>
      <c r="M12" s="42"/>
      <c r="N12" s="42"/>
      <c r="O12" s="43"/>
      <c r="P12" s="44"/>
      <c r="Q12" s="23"/>
      <c r="T12" s="12"/>
      <c r="U12" s="12"/>
      <c r="V12" s="12"/>
      <c r="W12" s="12"/>
      <c r="X12" s="12"/>
      <c r="Y12" s="12"/>
    </row>
    <row r="13" spans="1:25">
      <c r="A13" s="237">
        <v>37695</v>
      </c>
      <c r="B13" s="25">
        <v>3</v>
      </c>
      <c r="C13" s="35" t="s">
        <v>20</v>
      </c>
      <c r="D13" s="36" t="str">
        <f t="shared" si="0"/>
        <v>'</v>
      </c>
      <c r="E13" s="37">
        <f t="shared" si="1"/>
        <v>37817</v>
      </c>
      <c r="F13" s="6">
        <f>IF(MAX(F$9:F12)&gt;=L$5,0,IF(B13&gt;=MONTH($N$5),F12+1,0))</f>
        <v>0</v>
      </c>
      <c r="G13" s="38">
        <f t="shared" si="2"/>
        <v>0</v>
      </c>
      <c r="H13" s="39">
        <f t="shared" si="3"/>
        <v>0</v>
      </c>
      <c r="I13" s="39">
        <f t="shared" si="4"/>
        <v>0</v>
      </c>
      <c r="J13" s="40">
        <f t="shared" si="5"/>
        <v>0</v>
      </c>
      <c r="K13" s="41"/>
      <c r="L13" s="42"/>
      <c r="M13" s="42"/>
      <c r="N13" s="42"/>
      <c r="O13" s="43"/>
      <c r="P13" s="44"/>
      <c r="Q13" s="23"/>
      <c r="T13" s="177" t="s">
        <v>127</v>
      </c>
      <c r="U13" s="12"/>
      <c r="V13" s="12"/>
      <c r="W13" s="12"/>
      <c r="X13" s="12"/>
      <c r="Y13" s="12"/>
    </row>
    <row r="14" spans="1:25">
      <c r="A14" s="237">
        <v>37726</v>
      </c>
      <c r="B14" s="25">
        <v>4</v>
      </c>
      <c r="C14" s="35" t="s">
        <v>21</v>
      </c>
      <c r="D14" s="36" t="str">
        <f t="shared" si="0"/>
        <v>'</v>
      </c>
      <c r="E14" s="37">
        <f t="shared" si="1"/>
        <v>37817</v>
      </c>
      <c r="F14" s="6">
        <f>IF(MAX(F$9:F13)&gt;=L$5,0,IF(B14&gt;=MONTH($N$5),F13+1,0))</f>
        <v>0</v>
      </c>
      <c r="G14" s="38">
        <f t="shared" si="2"/>
        <v>0</v>
      </c>
      <c r="H14" s="39">
        <f t="shared" si="3"/>
        <v>0</v>
      </c>
      <c r="I14" s="39">
        <f t="shared" si="4"/>
        <v>0</v>
      </c>
      <c r="J14" s="40">
        <f t="shared" si="5"/>
        <v>0</v>
      </c>
      <c r="K14" s="41"/>
      <c r="L14" s="42"/>
      <c r="M14" s="42"/>
      <c r="N14" s="42"/>
      <c r="O14" s="43"/>
      <c r="P14" s="44"/>
      <c r="Q14" s="23"/>
      <c r="T14" s="179" t="s">
        <v>126</v>
      </c>
      <c r="U14" s="12"/>
      <c r="V14" s="12"/>
      <c r="W14" s="12"/>
      <c r="X14" s="12"/>
      <c r="Y14" s="12"/>
    </row>
    <row r="15" spans="1:25">
      <c r="A15" s="237">
        <v>37756</v>
      </c>
      <c r="B15" s="25">
        <v>5</v>
      </c>
      <c r="C15" s="35" t="s">
        <v>22</v>
      </c>
      <c r="D15" s="36" t="str">
        <f t="shared" si="0"/>
        <v>'</v>
      </c>
      <c r="E15" s="37">
        <f t="shared" si="1"/>
        <v>37817</v>
      </c>
      <c r="F15" s="6">
        <f>IF(MAX(F$9:F14)&gt;=L$5,0,IF(B15&gt;=MONTH($N$5),F14+1,0))</f>
        <v>0</v>
      </c>
      <c r="G15" s="38">
        <f t="shared" si="2"/>
        <v>0</v>
      </c>
      <c r="H15" s="39">
        <f t="shared" si="3"/>
        <v>0</v>
      </c>
      <c r="I15" s="39">
        <f t="shared" si="4"/>
        <v>0</v>
      </c>
      <c r="J15" s="40">
        <f t="shared" si="5"/>
        <v>0</v>
      </c>
      <c r="K15" s="41"/>
      <c r="L15" s="42"/>
      <c r="M15" s="42"/>
      <c r="N15" s="42"/>
      <c r="O15" s="43"/>
      <c r="P15" s="44"/>
      <c r="Q15" s="23"/>
      <c r="T15" s="225">
        <f>N5+(365.3*10)</f>
        <v>41470</v>
      </c>
      <c r="U15" s="12"/>
      <c r="V15" s="12"/>
      <c r="W15" s="12"/>
      <c r="X15" s="12"/>
      <c r="Y15" s="12"/>
    </row>
    <row r="16" spans="1:25">
      <c r="A16" s="237">
        <v>37787</v>
      </c>
      <c r="B16" s="25">
        <v>6</v>
      </c>
      <c r="C16" s="35" t="s">
        <v>23</v>
      </c>
      <c r="D16" s="36" t="str">
        <f t="shared" si="0"/>
        <v>'</v>
      </c>
      <c r="E16" s="37">
        <f t="shared" si="1"/>
        <v>37817</v>
      </c>
      <c r="F16" s="6">
        <f>IF(MAX(F$9:F15)&gt;=L$5,0,IF(B16&gt;=MONTH($N$5),F15+1,0))</f>
        <v>0</v>
      </c>
      <c r="G16" s="38">
        <f t="shared" si="2"/>
        <v>0</v>
      </c>
      <c r="H16" s="39">
        <f t="shared" si="3"/>
        <v>0</v>
      </c>
      <c r="I16" s="39">
        <f t="shared" si="4"/>
        <v>0</v>
      </c>
      <c r="J16" s="40">
        <f t="shared" si="5"/>
        <v>33672.54</v>
      </c>
      <c r="K16" s="41"/>
      <c r="L16" s="42"/>
      <c r="M16" s="42"/>
      <c r="N16" s="42"/>
      <c r="O16" s="43"/>
      <c r="P16" s="44"/>
      <c r="Q16" s="23"/>
      <c r="T16" s="220" t="str">
        <f ca="1">IF(NOW()&gt;=T15,"ELIGIBLE","Not Eligible")</f>
        <v>ELIGIBLE</v>
      </c>
      <c r="U16" s="12"/>
      <c r="V16" s="12"/>
      <c r="W16" s="12"/>
      <c r="X16" s="12"/>
      <c r="Y16" s="12"/>
    </row>
    <row r="17" spans="1:25">
      <c r="A17" s="237">
        <v>37817</v>
      </c>
      <c r="B17" s="25">
        <v>7</v>
      </c>
      <c r="C17" s="35" t="s">
        <v>24</v>
      </c>
      <c r="D17" s="36" t="str">
        <f t="shared" si="0"/>
        <v>'</v>
      </c>
      <c r="E17" s="37">
        <f t="shared" si="1"/>
        <v>37817</v>
      </c>
      <c r="F17" s="6">
        <f>IF(MAX(F$9:F16)&gt;=L$5,0,IF(B17&gt;=MONTH($N$5),F16+1,0))</f>
        <v>1</v>
      </c>
      <c r="G17" s="38">
        <f t="shared" si="2"/>
        <v>336.18</v>
      </c>
      <c r="H17" s="39">
        <f t="shared" si="3"/>
        <v>294.63</v>
      </c>
      <c r="I17" s="39">
        <f t="shared" si="4"/>
        <v>41.550000000000011</v>
      </c>
      <c r="J17" s="40">
        <f t="shared" si="5"/>
        <v>33630.99</v>
      </c>
      <c r="K17" s="41"/>
      <c r="L17" s="42"/>
      <c r="M17" s="42"/>
      <c r="N17" s="42"/>
      <c r="O17" s="43"/>
      <c r="P17" s="44"/>
      <c r="Q17" s="23"/>
      <c r="T17" s="177" t="s">
        <v>105</v>
      </c>
      <c r="U17" s="12"/>
      <c r="V17" s="12"/>
      <c r="W17" s="12"/>
      <c r="X17" s="12"/>
      <c r="Y17" s="12"/>
    </row>
    <row r="18" spans="1:25">
      <c r="A18" s="237">
        <v>37848</v>
      </c>
      <c r="B18" s="25">
        <v>8</v>
      </c>
      <c r="C18" s="35" t="s">
        <v>25</v>
      </c>
      <c r="D18" s="36" t="str">
        <f t="shared" si="0"/>
        <v>'</v>
      </c>
      <c r="E18" s="37">
        <f t="shared" si="1"/>
        <v>37817</v>
      </c>
      <c r="F18" s="6">
        <f>IF(MAX(F$9:F17)&gt;=L$5,0,IF(B18&gt;=MONTH($N$5),F17+1,0))</f>
        <v>2</v>
      </c>
      <c r="G18" s="38">
        <f t="shared" si="2"/>
        <v>336.18</v>
      </c>
      <c r="H18" s="39">
        <f t="shared" si="3"/>
        <v>294.27</v>
      </c>
      <c r="I18" s="39">
        <f t="shared" si="4"/>
        <v>41.910000000000025</v>
      </c>
      <c r="J18" s="40">
        <f t="shared" si="5"/>
        <v>33589.079999999994</v>
      </c>
      <c r="K18" s="41"/>
      <c r="L18" s="42"/>
      <c r="M18" s="42"/>
      <c r="N18" s="42"/>
      <c r="O18" s="43"/>
      <c r="P18" s="44"/>
      <c r="Q18" s="23"/>
      <c r="U18" s="12"/>
      <c r="V18" s="12"/>
      <c r="W18" s="12"/>
      <c r="X18" s="12"/>
      <c r="Y18" s="12"/>
    </row>
    <row r="19" spans="1:25">
      <c r="A19" s="237">
        <v>37879</v>
      </c>
      <c r="B19" s="25">
        <v>9</v>
      </c>
      <c r="C19" s="35" t="s">
        <v>26</v>
      </c>
      <c r="D19" s="36" t="str">
        <f t="shared" si="0"/>
        <v>'</v>
      </c>
      <c r="E19" s="37">
        <f t="shared" si="1"/>
        <v>37817</v>
      </c>
      <c r="F19" s="6">
        <f>IF(MAX(F$9:F18)&gt;=L$5,0,IF(B19&gt;=MONTH($N$5),F18+1,0))</f>
        <v>3</v>
      </c>
      <c r="G19" s="38">
        <f t="shared" si="2"/>
        <v>336.18</v>
      </c>
      <c r="H19" s="39">
        <f t="shared" si="3"/>
        <v>293.89999999999998</v>
      </c>
      <c r="I19" s="39">
        <f t="shared" si="4"/>
        <v>42.28000000000003</v>
      </c>
      <c r="J19" s="40">
        <f t="shared" si="5"/>
        <v>33546.799999999996</v>
      </c>
      <c r="K19" s="41"/>
      <c r="L19" s="42"/>
      <c r="M19" s="42"/>
      <c r="N19" s="42"/>
      <c r="O19" s="43"/>
      <c r="P19" s="44"/>
      <c r="Q19" s="23"/>
      <c r="U19" s="12"/>
      <c r="V19" s="12"/>
      <c r="W19" s="12"/>
      <c r="X19" s="12"/>
      <c r="Y19" s="12"/>
    </row>
    <row r="20" spans="1:25">
      <c r="A20" s="237">
        <v>37909</v>
      </c>
      <c r="B20" s="25">
        <v>10</v>
      </c>
      <c r="C20" s="35" t="s">
        <v>27</v>
      </c>
      <c r="D20" s="36" t="str">
        <f t="shared" si="0"/>
        <v>'</v>
      </c>
      <c r="E20" s="37">
        <f t="shared" si="1"/>
        <v>37817</v>
      </c>
      <c r="F20" s="6">
        <f>IF(MAX(F$9:F19)&gt;=L$5,0,IF(B20&gt;=MONTH($N$5),F19+1,0))</f>
        <v>4</v>
      </c>
      <c r="G20" s="38">
        <f t="shared" si="2"/>
        <v>336.18</v>
      </c>
      <c r="H20" s="39">
        <f t="shared" si="3"/>
        <v>293.52999999999997</v>
      </c>
      <c r="I20" s="39">
        <f t="shared" si="4"/>
        <v>42.650000000000034</v>
      </c>
      <c r="J20" s="40">
        <f t="shared" si="5"/>
        <v>33504.149999999994</v>
      </c>
      <c r="K20" s="41"/>
      <c r="L20" s="42"/>
      <c r="M20" s="42"/>
      <c r="N20" s="42"/>
      <c r="O20" s="43"/>
      <c r="P20" s="44"/>
      <c r="Q20" s="23"/>
      <c r="T20" s="12"/>
      <c r="U20" s="12"/>
      <c r="V20" s="12"/>
      <c r="W20" s="12"/>
      <c r="X20" s="12"/>
      <c r="Y20" s="12"/>
    </row>
    <row r="21" spans="1:25">
      <c r="A21" s="237">
        <v>37940</v>
      </c>
      <c r="B21" s="25">
        <v>11</v>
      </c>
      <c r="C21" s="35" t="s">
        <v>28</v>
      </c>
      <c r="D21" s="36" t="str">
        <f t="shared" si="0"/>
        <v>'</v>
      </c>
      <c r="E21" s="37">
        <f t="shared" si="1"/>
        <v>37817</v>
      </c>
      <c r="F21" s="6">
        <f>IF(MAX(F$9:F20)&gt;=L$5,0,IF(B21&gt;=MONTH($N$5),F20+1,0))</f>
        <v>5</v>
      </c>
      <c r="G21" s="38">
        <f t="shared" si="2"/>
        <v>336.18</v>
      </c>
      <c r="H21" s="39">
        <f t="shared" si="3"/>
        <v>293.16000000000003</v>
      </c>
      <c r="I21" s="39">
        <f t="shared" si="4"/>
        <v>43.019999999999982</v>
      </c>
      <c r="J21" s="40">
        <f t="shared" si="5"/>
        <v>33461.129999999997</v>
      </c>
      <c r="K21" s="41"/>
      <c r="L21" s="42"/>
      <c r="M21" s="42"/>
      <c r="N21" s="42"/>
      <c r="O21" s="43"/>
      <c r="P21" s="44"/>
      <c r="Q21" s="23"/>
      <c r="T21" s="12"/>
      <c r="U21" s="12"/>
      <c r="V21" s="12"/>
      <c r="W21" s="12"/>
      <c r="X21" s="12"/>
      <c r="Y21" s="12"/>
    </row>
    <row r="22" spans="1:25">
      <c r="A22" s="237">
        <v>37970</v>
      </c>
      <c r="B22" s="25">
        <v>12</v>
      </c>
      <c r="C22" s="50" t="s">
        <v>29</v>
      </c>
      <c r="D22" s="51" t="str">
        <f t="shared" si="0"/>
        <v>'</v>
      </c>
      <c r="E22" s="52">
        <f t="shared" si="1"/>
        <v>37817</v>
      </c>
      <c r="F22" s="53">
        <f>IF(MAX(F$9:F21)&gt;=L$5,0,IF(B22&gt;=MONTH($N$5),F21+1,0))</f>
        <v>6</v>
      </c>
      <c r="G22" s="54">
        <f t="shared" si="2"/>
        <v>336.18</v>
      </c>
      <c r="H22" s="55">
        <f t="shared" si="3"/>
        <v>292.79000000000002</v>
      </c>
      <c r="I22" s="55">
        <f t="shared" si="4"/>
        <v>43.389999999999986</v>
      </c>
      <c r="J22" s="56">
        <f t="shared" si="5"/>
        <v>33417.74</v>
      </c>
      <c r="K22" s="57">
        <f>SUM(H11:H22)</f>
        <v>1762.28</v>
      </c>
      <c r="L22" s="55">
        <f>SUM(I11:I22)</f>
        <v>254.80000000000007</v>
      </c>
      <c r="M22" s="55">
        <f>SUM(G11:G22)</f>
        <v>2017.0800000000002</v>
      </c>
      <c r="N22" s="55">
        <f>K22</f>
        <v>1762.28</v>
      </c>
      <c r="O22" s="55">
        <f>L22</f>
        <v>254.80000000000007</v>
      </c>
      <c r="P22" s="56">
        <f>M22</f>
        <v>2017.0800000000002</v>
      </c>
      <c r="Q22" s="23"/>
      <c r="V22" s="12"/>
      <c r="W22" s="12"/>
      <c r="X22" s="12"/>
      <c r="Y22" s="12"/>
    </row>
    <row r="23" spans="1:25" hidden="1">
      <c r="A23" s="237">
        <v>38001</v>
      </c>
      <c r="B23" s="25">
        <v>13</v>
      </c>
      <c r="C23" s="26" t="s">
        <v>17</v>
      </c>
      <c r="D23" s="47" t="str">
        <f>D11</f>
        <v>'</v>
      </c>
      <c r="E23" s="27">
        <f>E11+366</f>
        <v>38183</v>
      </c>
      <c r="F23" s="90">
        <f>IF(MAX(F$9:F22)&gt;=L$5,0,IF(B23&gt;=MONTH($N$5),F22+1,0))</f>
        <v>7</v>
      </c>
      <c r="G23" s="28">
        <f t="shared" si="2"/>
        <v>336.18</v>
      </c>
      <c r="H23" s="29">
        <f t="shared" si="3"/>
        <v>292.41000000000003</v>
      </c>
      <c r="I23" s="29">
        <f t="shared" si="4"/>
        <v>43.769999999999982</v>
      </c>
      <c r="J23" s="30">
        <f t="shared" ref="J23:J30" si="6">J22-I23</f>
        <v>33373.97</v>
      </c>
      <c r="K23" s="31"/>
      <c r="L23" s="32"/>
      <c r="M23" s="32"/>
      <c r="N23" s="32"/>
      <c r="O23" s="32"/>
      <c r="P23" s="48"/>
      <c r="Q23" s="23"/>
      <c r="S23" s="3"/>
      <c r="T23" s="16"/>
      <c r="U23" s="181"/>
      <c r="V23" s="12"/>
      <c r="W23" s="12"/>
      <c r="X23" s="12"/>
      <c r="Y23" s="12"/>
    </row>
    <row r="24" spans="1:25" hidden="1">
      <c r="A24" s="237">
        <v>38032</v>
      </c>
      <c r="B24" s="25">
        <v>14</v>
      </c>
      <c r="C24" s="35" t="s">
        <v>19</v>
      </c>
      <c r="D24" s="36" t="str">
        <f t="shared" ref="D24:D34" si="7">D23</f>
        <v>'</v>
      </c>
      <c r="E24" s="37">
        <f t="shared" ref="E24:E34" si="8">E23</f>
        <v>38183</v>
      </c>
      <c r="F24" s="6">
        <f>IF(MAX(F$9:F23)&gt;=L$5,0,IF(B24&gt;=MONTH($N$5),F23+1,0))</f>
        <v>8</v>
      </c>
      <c r="G24" s="38">
        <f t="shared" si="2"/>
        <v>336.18</v>
      </c>
      <c r="H24" s="39">
        <f t="shared" si="3"/>
        <v>292.02</v>
      </c>
      <c r="I24" s="39">
        <f t="shared" si="4"/>
        <v>44.160000000000025</v>
      </c>
      <c r="J24" s="40">
        <f t="shared" si="6"/>
        <v>33329.81</v>
      </c>
      <c r="K24" s="41"/>
      <c r="L24" s="42"/>
      <c r="M24" s="42"/>
      <c r="N24" s="42"/>
      <c r="O24" s="42"/>
      <c r="P24" s="46"/>
      <c r="Q24" s="23"/>
      <c r="T24" s="12"/>
      <c r="U24" s="181"/>
      <c r="V24" s="12"/>
      <c r="W24" s="12"/>
      <c r="X24" s="12"/>
      <c r="Y24" s="12"/>
    </row>
    <row r="25" spans="1:25" hidden="1">
      <c r="A25" s="237">
        <v>38061</v>
      </c>
      <c r="B25" s="25">
        <v>15</v>
      </c>
      <c r="C25" s="35" t="s">
        <v>20</v>
      </c>
      <c r="D25" s="36" t="str">
        <f t="shared" si="7"/>
        <v>'</v>
      </c>
      <c r="E25" s="37">
        <f t="shared" si="8"/>
        <v>38183</v>
      </c>
      <c r="F25" s="6">
        <f>IF(MAX(F$9:F24)&gt;=L$5,0,IF(B25&gt;=MONTH($N$5),F24+1,0))</f>
        <v>9</v>
      </c>
      <c r="G25" s="38">
        <f t="shared" si="2"/>
        <v>336.18</v>
      </c>
      <c r="H25" s="39">
        <f t="shared" si="3"/>
        <v>291.64</v>
      </c>
      <c r="I25" s="39">
        <f t="shared" si="4"/>
        <v>44.54000000000002</v>
      </c>
      <c r="J25" s="40">
        <f t="shared" si="6"/>
        <v>33285.269999999997</v>
      </c>
      <c r="K25" s="41"/>
      <c r="L25" s="42"/>
      <c r="M25" s="42"/>
      <c r="N25" s="42"/>
      <c r="O25" s="42"/>
      <c r="P25" s="46"/>
      <c r="Q25" s="23"/>
      <c r="T25" s="12"/>
      <c r="U25" s="181"/>
      <c r="V25" s="12"/>
      <c r="W25" s="12"/>
      <c r="X25" s="12"/>
      <c r="Y25" s="12"/>
    </row>
    <row r="26" spans="1:25" hidden="1">
      <c r="A26" s="237">
        <v>38092</v>
      </c>
      <c r="B26" s="25">
        <v>16</v>
      </c>
      <c r="C26" s="35" t="s">
        <v>21</v>
      </c>
      <c r="D26" s="36" t="str">
        <f t="shared" si="7"/>
        <v>'</v>
      </c>
      <c r="E26" s="37">
        <f t="shared" si="8"/>
        <v>38183</v>
      </c>
      <c r="F26" s="6">
        <f>IF(MAX(F$9:F25)&gt;=L$5,0,IF(B26&gt;=MONTH($N$5),F25+1,0))</f>
        <v>10</v>
      </c>
      <c r="G26" s="38">
        <f t="shared" si="2"/>
        <v>336.18</v>
      </c>
      <c r="H26" s="39">
        <f t="shared" si="3"/>
        <v>291.25</v>
      </c>
      <c r="I26" s="39">
        <f t="shared" si="4"/>
        <v>44.930000000000007</v>
      </c>
      <c r="J26" s="40">
        <f t="shared" si="6"/>
        <v>33240.339999999997</v>
      </c>
      <c r="K26" s="41"/>
      <c r="L26" s="42"/>
      <c r="M26" s="42"/>
      <c r="N26" s="42"/>
      <c r="O26" s="42"/>
      <c r="P26" s="46"/>
      <c r="Q26" s="23"/>
      <c r="T26" s="12"/>
      <c r="U26" s="181"/>
      <c r="V26" s="12"/>
      <c r="W26" s="12"/>
      <c r="X26" s="12"/>
      <c r="Y26" s="12"/>
    </row>
    <row r="27" spans="1:25" hidden="1">
      <c r="A27" s="237">
        <v>38122</v>
      </c>
      <c r="B27" s="25">
        <v>17</v>
      </c>
      <c r="C27" s="35" t="s">
        <v>22</v>
      </c>
      <c r="D27" s="36" t="str">
        <f t="shared" si="7"/>
        <v>'</v>
      </c>
      <c r="E27" s="37">
        <f t="shared" si="8"/>
        <v>38183</v>
      </c>
      <c r="F27" s="6">
        <f>IF(MAX(F$9:F26)&gt;=L$5,0,IF(B27&gt;=MONTH($N$5),F26+1,0))</f>
        <v>11</v>
      </c>
      <c r="G27" s="38">
        <f t="shared" si="2"/>
        <v>336.18</v>
      </c>
      <c r="H27" s="39">
        <f t="shared" si="3"/>
        <v>290.85000000000002</v>
      </c>
      <c r="I27" s="39">
        <f t="shared" si="4"/>
        <v>45.329999999999984</v>
      </c>
      <c r="J27" s="40">
        <f t="shared" si="6"/>
        <v>33195.009999999995</v>
      </c>
      <c r="K27" s="41"/>
      <c r="L27" s="42"/>
      <c r="M27" s="42"/>
      <c r="N27" s="42"/>
      <c r="O27" s="42"/>
      <c r="P27" s="46"/>
      <c r="Q27" s="23"/>
      <c r="T27" s="12"/>
      <c r="U27" s="181"/>
      <c r="V27" s="12"/>
      <c r="W27" s="12"/>
      <c r="X27" s="12"/>
      <c r="Y27" s="12"/>
    </row>
    <row r="28" spans="1:25" hidden="1">
      <c r="A28" s="237">
        <v>38153</v>
      </c>
      <c r="B28" s="25">
        <v>18</v>
      </c>
      <c r="C28" s="35" t="s">
        <v>23</v>
      </c>
      <c r="D28" s="36" t="str">
        <f t="shared" si="7"/>
        <v>'</v>
      </c>
      <c r="E28" s="37">
        <f t="shared" si="8"/>
        <v>38183</v>
      </c>
      <c r="F28" s="6">
        <f>IF(MAX(F$9:F27)&gt;=L$5,0,IF(B28&gt;=MONTH($N$5),F27+1,0))</f>
        <v>12</v>
      </c>
      <c r="G28" s="38">
        <f t="shared" si="2"/>
        <v>336.18</v>
      </c>
      <c r="H28" s="39">
        <f t="shared" si="3"/>
        <v>290.45999999999998</v>
      </c>
      <c r="I28" s="39">
        <f t="shared" si="4"/>
        <v>45.720000000000027</v>
      </c>
      <c r="J28" s="40">
        <f t="shared" si="6"/>
        <v>33149.289999999994</v>
      </c>
      <c r="K28" s="41"/>
      <c r="L28" s="42"/>
      <c r="M28" s="42"/>
      <c r="N28" s="42"/>
      <c r="O28" s="42"/>
      <c r="P28" s="46"/>
      <c r="Q28" s="23"/>
      <c r="T28" s="12"/>
      <c r="U28" s="181"/>
      <c r="V28" s="12"/>
      <c r="W28" s="12"/>
      <c r="X28" s="12"/>
      <c r="Y28" s="12"/>
    </row>
    <row r="29" spans="1:25" hidden="1">
      <c r="A29" s="237">
        <v>38183</v>
      </c>
      <c r="B29" s="25">
        <v>19</v>
      </c>
      <c r="C29" s="35" t="s">
        <v>24</v>
      </c>
      <c r="D29" s="36" t="str">
        <f t="shared" si="7"/>
        <v>'</v>
      </c>
      <c r="E29" s="37">
        <f t="shared" si="8"/>
        <v>38183</v>
      </c>
      <c r="F29" s="6">
        <f>IF(MAX(F$9:F28)&gt;=L$5,0,IF(B29&gt;=MONTH($N$5),F28+1,0))</f>
        <v>13</v>
      </c>
      <c r="G29" s="38">
        <f t="shared" si="2"/>
        <v>336.18</v>
      </c>
      <c r="H29" s="39">
        <f t="shared" si="3"/>
        <v>290.06</v>
      </c>
      <c r="I29" s="39">
        <f t="shared" si="4"/>
        <v>46.120000000000005</v>
      </c>
      <c r="J29" s="40">
        <f t="shared" si="6"/>
        <v>33103.169999999991</v>
      </c>
      <c r="K29" s="41"/>
      <c r="L29" s="42"/>
      <c r="M29" s="42"/>
      <c r="N29" s="42"/>
      <c r="O29" s="42"/>
      <c r="P29" s="46"/>
      <c r="Q29" s="23"/>
      <c r="T29" s="49"/>
      <c r="U29" s="182"/>
      <c r="V29" s="49"/>
      <c r="W29" s="49"/>
      <c r="X29" s="49"/>
      <c r="Y29" s="49"/>
    </row>
    <row r="30" spans="1:25" hidden="1">
      <c r="A30" s="237">
        <v>38214</v>
      </c>
      <c r="B30" s="25">
        <v>20</v>
      </c>
      <c r="C30" s="35" t="s">
        <v>25</v>
      </c>
      <c r="D30" s="36" t="str">
        <f t="shared" si="7"/>
        <v>'</v>
      </c>
      <c r="E30" s="37">
        <f t="shared" si="8"/>
        <v>38183</v>
      </c>
      <c r="F30" s="6">
        <f>IF(MAX(F$9:F29)&gt;=L$5,0,IF(B30&gt;=MONTH($N$5),F29+1,0))</f>
        <v>14</v>
      </c>
      <c r="G30" s="38">
        <f t="shared" si="2"/>
        <v>336.18</v>
      </c>
      <c r="H30" s="39">
        <f t="shared" si="3"/>
        <v>289.64999999999998</v>
      </c>
      <c r="I30" s="39">
        <f t="shared" si="4"/>
        <v>46.53000000000003</v>
      </c>
      <c r="J30" s="40">
        <f t="shared" si="6"/>
        <v>33056.639999999992</v>
      </c>
      <c r="K30" s="41"/>
      <c r="L30" s="42"/>
      <c r="M30" s="42"/>
      <c r="N30" s="42"/>
      <c r="O30" s="42"/>
      <c r="P30" s="46"/>
      <c r="Q30" s="23"/>
      <c r="T30" s="49"/>
      <c r="U30" s="182"/>
      <c r="V30" s="49"/>
      <c r="W30" s="49"/>
      <c r="X30" s="49"/>
      <c r="Y30" s="49"/>
    </row>
    <row r="31" spans="1:25" hidden="1">
      <c r="A31" s="237">
        <v>38245</v>
      </c>
      <c r="B31" s="25">
        <v>21</v>
      </c>
      <c r="C31" s="35" t="s">
        <v>26</v>
      </c>
      <c r="D31" s="36" t="str">
        <f t="shared" si="7"/>
        <v>'</v>
      </c>
      <c r="E31" s="37">
        <f t="shared" si="8"/>
        <v>38183</v>
      </c>
      <c r="F31" s="6">
        <f>IF(MAX(F$9:F30)&gt;=L$5,0,IF(B31&gt;=MONTH($N$5),F30+1,0))</f>
        <v>15</v>
      </c>
      <c r="G31" s="38">
        <f t="shared" si="2"/>
        <v>336.18</v>
      </c>
      <c r="H31" s="39">
        <f t="shared" si="3"/>
        <v>289.25</v>
      </c>
      <c r="I31" s="39">
        <f t="shared" si="4"/>
        <v>46.930000000000007</v>
      </c>
      <c r="J31" s="40">
        <f t="shared" ref="J31:J154" si="9">J30-I31</f>
        <v>33009.709999999992</v>
      </c>
      <c r="K31" s="41"/>
      <c r="L31" s="42"/>
      <c r="M31" s="42"/>
      <c r="N31" s="42"/>
      <c r="O31" s="42"/>
      <c r="P31" s="46"/>
      <c r="Q31" s="23"/>
      <c r="T31" s="49"/>
      <c r="U31" s="182"/>
      <c r="V31" s="49"/>
      <c r="W31" s="49"/>
      <c r="X31" s="49"/>
      <c r="Y31" s="49"/>
    </row>
    <row r="32" spans="1:25" hidden="1">
      <c r="A32" s="237">
        <v>38275</v>
      </c>
      <c r="B32" s="25">
        <v>22</v>
      </c>
      <c r="C32" s="35" t="s">
        <v>27</v>
      </c>
      <c r="D32" s="36" t="str">
        <f t="shared" si="7"/>
        <v>'</v>
      </c>
      <c r="E32" s="37">
        <f t="shared" si="8"/>
        <v>38183</v>
      </c>
      <c r="F32" s="6">
        <f>IF(MAX(F$9:F31)&gt;=L$5,0,IF(B32&gt;=MONTH($N$5),F31+1,0))</f>
        <v>16</v>
      </c>
      <c r="G32" s="38">
        <f t="shared" si="2"/>
        <v>336.18</v>
      </c>
      <c r="H32" s="39">
        <f t="shared" si="3"/>
        <v>288.83</v>
      </c>
      <c r="I32" s="39">
        <f t="shared" si="4"/>
        <v>47.350000000000023</v>
      </c>
      <c r="J32" s="40">
        <f t="shared" si="9"/>
        <v>32962.359999999993</v>
      </c>
      <c r="K32" s="41"/>
      <c r="L32" s="42"/>
      <c r="M32" s="42"/>
      <c r="N32" s="42"/>
      <c r="O32" s="42"/>
      <c r="P32" s="46"/>
      <c r="Q32" s="23"/>
      <c r="T32" s="49"/>
      <c r="U32" s="182"/>
      <c r="V32" s="49"/>
      <c r="W32" s="49"/>
      <c r="X32" s="49"/>
      <c r="Y32" s="49"/>
    </row>
    <row r="33" spans="1:25" hidden="1">
      <c r="A33" s="237">
        <v>38306</v>
      </c>
      <c r="B33" s="25">
        <v>23</v>
      </c>
      <c r="C33" s="35" t="s">
        <v>28</v>
      </c>
      <c r="D33" s="36" t="str">
        <f t="shared" si="7"/>
        <v>'</v>
      </c>
      <c r="E33" s="37">
        <f t="shared" si="8"/>
        <v>38183</v>
      </c>
      <c r="F33" s="6">
        <f>IF(MAX(F$9:F32)&gt;=L$5,0,IF(B33&gt;=MONTH($N$5),F32+1,0))</f>
        <v>17</v>
      </c>
      <c r="G33" s="38">
        <f t="shared" si="2"/>
        <v>336.18</v>
      </c>
      <c r="H33" s="39">
        <f t="shared" si="3"/>
        <v>288.42</v>
      </c>
      <c r="I33" s="39">
        <f t="shared" si="4"/>
        <v>47.759999999999991</v>
      </c>
      <c r="J33" s="40">
        <f t="shared" si="9"/>
        <v>32914.599999999991</v>
      </c>
      <c r="K33" s="41"/>
      <c r="L33" s="42"/>
      <c r="M33" s="42"/>
      <c r="N33" s="42"/>
      <c r="O33" s="42"/>
      <c r="P33" s="46"/>
      <c r="Q33" s="23"/>
      <c r="T33" s="49"/>
      <c r="U33" s="182"/>
      <c r="V33" s="49"/>
      <c r="W33" s="49"/>
      <c r="X33" s="49"/>
      <c r="Y33" s="49"/>
    </row>
    <row r="34" spans="1:25" hidden="1">
      <c r="A34" s="237">
        <v>38336</v>
      </c>
      <c r="B34" s="25">
        <v>24</v>
      </c>
      <c r="C34" s="50" t="s">
        <v>29</v>
      </c>
      <c r="D34" s="51" t="str">
        <f t="shared" si="7"/>
        <v>'</v>
      </c>
      <c r="E34" s="52">
        <f t="shared" si="8"/>
        <v>38183</v>
      </c>
      <c r="F34" s="53">
        <f>IF(MAX(F$9:F33)&gt;=L$5,0,IF(B34&gt;=MONTH($N$5),F33+1,0))</f>
        <v>18</v>
      </c>
      <c r="G34" s="54">
        <f t="shared" si="2"/>
        <v>336.18</v>
      </c>
      <c r="H34" s="55">
        <f t="shared" si="3"/>
        <v>288</v>
      </c>
      <c r="I34" s="55">
        <f t="shared" si="4"/>
        <v>48.180000000000007</v>
      </c>
      <c r="J34" s="56">
        <f t="shared" si="9"/>
        <v>32866.419999999991</v>
      </c>
      <c r="K34" s="57">
        <f>SUM(H23:H34)</f>
        <v>3482.84</v>
      </c>
      <c r="L34" s="55">
        <f>SUM(I23:I34)</f>
        <v>551.32000000000016</v>
      </c>
      <c r="M34" s="55">
        <f>SUM(G23:G34)</f>
        <v>4034.1599999999994</v>
      </c>
      <c r="N34" s="55">
        <f>K34+N22</f>
        <v>5245.12</v>
      </c>
      <c r="O34" s="55">
        <f>L34+O22</f>
        <v>806.12000000000023</v>
      </c>
      <c r="P34" s="56">
        <f>M34+P22</f>
        <v>6051.24</v>
      </c>
      <c r="Q34" s="23"/>
      <c r="U34" s="180"/>
    </row>
    <row r="35" spans="1:25" hidden="1">
      <c r="A35" s="237">
        <v>38367</v>
      </c>
      <c r="B35" s="25">
        <v>25</v>
      </c>
      <c r="C35" s="26" t="s">
        <v>17</v>
      </c>
      <c r="D35" s="47" t="str">
        <f>D23</f>
        <v>'</v>
      </c>
      <c r="E35" s="27">
        <f>E23+365.25</f>
        <v>38548.25</v>
      </c>
      <c r="F35" s="90">
        <f>IF(MAX(F$9:F34)&gt;=L$5,0,IF(B35&gt;=MONTH($N$5),F34+1,0))</f>
        <v>19</v>
      </c>
      <c r="G35" s="28">
        <f t="shared" si="2"/>
        <v>336.18</v>
      </c>
      <c r="H35" s="29">
        <f t="shared" si="3"/>
        <v>287.58</v>
      </c>
      <c r="I35" s="29">
        <f t="shared" si="4"/>
        <v>48.600000000000023</v>
      </c>
      <c r="J35" s="30">
        <f t="shared" si="9"/>
        <v>32817.819999999992</v>
      </c>
      <c r="K35" s="31"/>
      <c r="L35" s="32"/>
      <c r="M35" s="32"/>
      <c r="N35" s="32"/>
      <c r="O35" s="32"/>
      <c r="P35" s="48"/>
      <c r="Q35" s="23"/>
      <c r="U35" s="180"/>
    </row>
    <row r="36" spans="1:25" hidden="1">
      <c r="A36" s="237">
        <v>38398</v>
      </c>
      <c r="B36" s="25">
        <v>26</v>
      </c>
      <c r="C36" s="35" t="s">
        <v>19</v>
      </c>
      <c r="D36" s="36" t="str">
        <f t="shared" ref="D36:D46" si="10">D35</f>
        <v>'</v>
      </c>
      <c r="E36" s="37">
        <f t="shared" ref="E36:E46" si="11">E35</f>
        <v>38548.25</v>
      </c>
      <c r="F36" s="6">
        <f>IF(MAX(F$9:F35)&gt;=L$5,0,IF(B36&gt;=MONTH($N$5),F35+1,0))</f>
        <v>20</v>
      </c>
      <c r="G36" s="38">
        <f t="shared" si="2"/>
        <v>336.18</v>
      </c>
      <c r="H36" s="39">
        <f t="shared" si="3"/>
        <v>287.16000000000003</v>
      </c>
      <c r="I36" s="39">
        <f t="shared" si="4"/>
        <v>49.019999999999982</v>
      </c>
      <c r="J36" s="40">
        <f t="shared" si="9"/>
        <v>32768.799999999996</v>
      </c>
      <c r="K36" s="41"/>
      <c r="L36" s="42"/>
      <c r="M36" s="42"/>
      <c r="N36" s="42"/>
      <c r="O36" s="42"/>
      <c r="P36" s="46"/>
      <c r="Q36" s="23"/>
      <c r="U36" s="180"/>
    </row>
    <row r="37" spans="1:25" hidden="1">
      <c r="A37" s="237">
        <v>38426</v>
      </c>
      <c r="B37" s="25">
        <v>27</v>
      </c>
      <c r="C37" s="35" t="s">
        <v>20</v>
      </c>
      <c r="D37" s="36" t="str">
        <f t="shared" si="10"/>
        <v>'</v>
      </c>
      <c r="E37" s="37">
        <f t="shared" si="11"/>
        <v>38548.25</v>
      </c>
      <c r="F37" s="6">
        <f>IF(MAX(F$9:F36)&gt;=L$5,0,IF(B37&gt;=MONTH($N$5),F36+1,0))</f>
        <v>21</v>
      </c>
      <c r="G37" s="38">
        <f t="shared" si="2"/>
        <v>336.18</v>
      </c>
      <c r="H37" s="39">
        <f t="shared" si="3"/>
        <v>286.73</v>
      </c>
      <c r="I37" s="39">
        <f t="shared" si="4"/>
        <v>49.449999999999989</v>
      </c>
      <c r="J37" s="40">
        <f t="shared" si="9"/>
        <v>32719.349999999995</v>
      </c>
      <c r="K37" s="41"/>
      <c r="L37" s="42"/>
      <c r="M37" s="42"/>
      <c r="N37" s="42"/>
      <c r="O37" s="42"/>
      <c r="P37" s="46"/>
      <c r="Q37" s="23"/>
      <c r="U37" s="180"/>
    </row>
    <row r="38" spans="1:25" hidden="1">
      <c r="A38" s="237">
        <v>38457</v>
      </c>
      <c r="B38" s="25">
        <v>28</v>
      </c>
      <c r="C38" s="35" t="s">
        <v>21</v>
      </c>
      <c r="D38" s="36" t="str">
        <f t="shared" si="10"/>
        <v>'</v>
      </c>
      <c r="E38" s="37">
        <f t="shared" si="11"/>
        <v>38548.25</v>
      </c>
      <c r="F38" s="6">
        <f>IF(MAX(F$9:F37)&gt;=L$5,0,IF(B38&gt;=MONTH($N$5),F37+1,0))</f>
        <v>22</v>
      </c>
      <c r="G38" s="38">
        <f t="shared" si="2"/>
        <v>336.18</v>
      </c>
      <c r="H38" s="39">
        <f t="shared" si="3"/>
        <v>286.29000000000002</v>
      </c>
      <c r="I38" s="39">
        <f t="shared" si="4"/>
        <v>49.889999999999986</v>
      </c>
      <c r="J38" s="40">
        <f t="shared" si="9"/>
        <v>32669.459999999995</v>
      </c>
      <c r="K38" s="41"/>
      <c r="L38" s="42"/>
      <c r="M38" s="42"/>
      <c r="N38" s="42"/>
      <c r="O38" s="42"/>
      <c r="P38" s="46"/>
      <c r="Q38" s="23"/>
      <c r="U38" s="180"/>
    </row>
    <row r="39" spans="1:25" hidden="1">
      <c r="A39" s="237">
        <v>38487</v>
      </c>
      <c r="B39" s="25">
        <v>29</v>
      </c>
      <c r="C39" s="35" t="s">
        <v>22</v>
      </c>
      <c r="D39" s="36" t="str">
        <f t="shared" si="10"/>
        <v>'</v>
      </c>
      <c r="E39" s="37">
        <f t="shared" si="11"/>
        <v>38548.25</v>
      </c>
      <c r="F39" s="6">
        <f>IF(MAX(F$9:F38)&gt;=L$5,0,IF(B39&gt;=MONTH($N$5),F38+1,0))</f>
        <v>23</v>
      </c>
      <c r="G39" s="38">
        <f t="shared" si="2"/>
        <v>336.18</v>
      </c>
      <c r="H39" s="39">
        <f t="shared" si="3"/>
        <v>285.86</v>
      </c>
      <c r="I39" s="39">
        <f t="shared" si="4"/>
        <v>50.319999999999993</v>
      </c>
      <c r="J39" s="40">
        <f t="shared" si="9"/>
        <v>32619.139999999996</v>
      </c>
      <c r="K39" s="41"/>
      <c r="L39" s="42"/>
      <c r="M39" s="42"/>
      <c r="N39" s="42"/>
      <c r="O39" s="42"/>
      <c r="P39" s="46"/>
      <c r="Q39" s="23"/>
      <c r="U39" s="180"/>
    </row>
    <row r="40" spans="1:25" hidden="1">
      <c r="A40" s="237">
        <v>38518</v>
      </c>
      <c r="B40" s="25">
        <v>30</v>
      </c>
      <c r="C40" s="35" t="s">
        <v>23</v>
      </c>
      <c r="D40" s="36" t="str">
        <f t="shared" si="10"/>
        <v>'</v>
      </c>
      <c r="E40" s="37">
        <f t="shared" si="11"/>
        <v>38548.25</v>
      </c>
      <c r="F40" s="6">
        <f>IF(MAX(F$9:F39)&gt;=L$5,0,IF(B40&gt;=MONTH($N$5),F39+1,0))</f>
        <v>24</v>
      </c>
      <c r="G40" s="38">
        <f t="shared" si="2"/>
        <v>336.18</v>
      </c>
      <c r="H40" s="39">
        <f t="shared" si="3"/>
        <v>285.42</v>
      </c>
      <c r="I40" s="39">
        <f t="shared" si="4"/>
        <v>50.759999999999991</v>
      </c>
      <c r="J40" s="40">
        <f t="shared" si="9"/>
        <v>32568.379999999997</v>
      </c>
      <c r="K40" s="41"/>
      <c r="L40" s="42"/>
      <c r="M40" s="42"/>
      <c r="N40" s="42"/>
      <c r="O40" s="42"/>
      <c r="P40" s="46"/>
      <c r="Q40" s="23"/>
      <c r="U40" s="180"/>
    </row>
    <row r="41" spans="1:25" hidden="1">
      <c r="A41" s="237">
        <v>38548</v>
      </c>
      <c r="B41" s="25">
        <v>31</v>
      </c>
      <c r="C41" s="35" t="s">
        <v>24</v>
      </c>
      <c r="D41" s="36" t="str">
        <f t="shared" si="10"/>
        <v>'</v>
      </c>
      <c r="E41" s="37">
        <f t="shared" si="11"/>
        <v>38548.25</v>
      </c>
      <c r="F41" s="6">
        <f>IF(MAX(F$9:F40)&gt;=L$5,0,IF(B41&gt;=MONTH($N$5),F40+1,0))</f>
        <v>25</v>
      </c>
      <c r="G41" s="38">
        <f t="shared" si="2"/>
        <v>336.18</v>
      </c>
      <c r="H41" s="39">
        <f t="shared" si="3"/>
        <v>284.97000000000003</v>
      </c>
      <c r="I41" s="39">
        <f t="shared" si="4"/>
        <v>51.20999999999998</v>
      </c>
      <c r="J41" s="40">
        <f t="shared" si="9"/>
        <v>32517.17</v>
      </c>
      <c r="K41" s="41"/>
      <c r="L41" s="42"/>
      <c r="M41" s="42"/>
      <c r="N41" s="42"/>
      <c r="O41" s="42"/>
      <c r="P41" s="46"/>
      <c r="Q41" s="23"/>
      <c r="U41" s="180"/>
    </row>
    <row r="42" spans="1:25" hidden="1">
      <c r="A42" s="237">
        <v>38579</v>
      </c>
      <c r="B42" s="25">
        <v>32</v>
      </c>
      <c r="C42" s="35" t="s">
        <v>25</v>
      </c>
      <c r="D42" s="36" t="str">
        <f t="shared" si="10"/>
        <v>'</v>
      </c>
      <c r="E42" s="37">
        <f t="shared" si="11"/>
        <v>38548.25</v>
      </c>
      <c r="F42" s="6">
        <f>IF(MAX(F$9:F41)&gt;=L$5,0,IF(B42&gt;=MONTH($N$5),F41+1,0))</f>
        <v>26</v>
      </c>
      <c r="G42" s="38">
        <f t="shared" si="2"/>
        <v>336.18</v>
      </c>
      <c r="H42" s="39">
        <f t="shared" si="3"/>
        <v>284.52999999999997</v>
      </c>
      <c r="I42" s="39">
        <f t="shared" si="4"/>
        <v>51.650000000000034</v>
      </c>
      <c r="J42" s="40">
        <f t="shared" si="9"/>
        <v>32465.519999999997</v>
      </c>
      <c r="K42" s="41"/>
      <c r="L42" s="42"/>
      <c r="M42" s="42"/>
      <c r="N42" s="42"/>
      <c r="O42" s="42"/>
      <c r="P42" s="46"/>
      <c r="Q42" s="23"/>
      <c r="U42" s="180"/>
    </row>
    <row r="43" spans="1:25" hidden="1">
      <c r="A43" s="237">
        <v>38610</v>
      </c>
      <c r="B43" s="25">
        <v>33</v>
      </c>
      <c r="C43" s="35" t="s">
        <v>26</v>
      </c>
      <c r="D43" s="36" t="str">
        <f t="shared" si="10"/>
        <v>'</v>
      </c>
      <c r="E43" s="37">
        <f t="shared" si="11"/>
        <v>38548.25</v>
      </c>
      <c r="F43" s="6">
        <f>IF(MAX(F$9:F42)&gt;=L$5,0,IF(B43&gt;=MONTH($N$5),F42+1,0))</f>
        <v>27</v>
      </c>
      <c r="G43" s="38">
        <f t="shared" si="2"/>
        <v>336.18</v>
      </c>
      <c r="H43" s="39">
        <f t="shared" si="3"/>
        <v>284.07</v>
      </c>
      <c r="I43" s="39">
        <f t="shared" si="4"/>
        <v>52.110000000000014</v>
      </c>
      <c r="J43" s="40">
        <f>TRUNC(J42-I43,2)</f>
        <v>32413.41</v>
      </c>
      <c r="K43" s="41"/>
      <c r="L43" s="42"/>
      <c r="M43" s="42"/>
      <c r="N43" s="42"/>
      <c r="O43" s="42"/>
      <c r="P43" s="46"/>
      <c r="Q43" s="23"/>
      <c r="U43" s="180"/>
    </row>
    <row r="44" spans="1:25" hidden="1">
      <c r="A44" s="237">
        <v>38640</v>
      </c>
      <c r="B44" s="25">
        <v>34</v>
      </c>
      <c r="C44" s="35" t="s">
        <v>27</v>
      </c>
      <c r="D44" s="36" t="str">
        <f t="shared" si="10"/>
        <v>'</v>
      </c>
      <c r="E44" s="37">
        <f t="shared" si="11"/>
        <v>38548.25</v>
      </c>
      <c r="F44" s="6">
        <f>IF(MAX(F$9:F43)&gt;=L$5,0,IF(B44&gt;=MONTH($N$5),F43+1,0))</f>
        <v>28</v>
      </c>
      <c r="G44" s="38">
        <f t="shared" ref="G44:G70" si="12">IF((J43+H44)&lt;(M$5+H44),J43+H44,M$5)</f>
        <v>336.18</v>
      </c>
      <c r="H44" s="39">
        <f t="shared" ref="H44:H70" si="13">IF(F44&gt;0,IF(J43&gt;0,ROUND(-IPMT(K$5/12,F44,L$5,J$5,,),2),0),0)</f>
        <v>283.62</v>
      </c>
      <c r="I44" s="39">
        <f t="shared" si="4"/>
        <v>52.56</v>
      </c>
      <c r="J44" s="40">
        <f>TRUNC(J43-I44,2)</f>
        <v>32360.85</v>
      </c>
      <c r="K44" s="41"/>
      <c r="L44" s="42"/>
      <c r="M44" s="42"/>
      <c r="N44" s="42"/>
      <c r="O44" s="42"/>
      <c r="P44" s="46"/>
      <c r="Q44" s="23"/>
      <c r="U44" s="180"/>
    </row>
    <row r="45" spans="1:25" hidden="1">
      <c r="A45" s="237">
        <v>38671</v>
      </c>
      <c r="B45" s="25">
        <v>35</v>
      </c>
      <c r="C45" s="35" t="s">
        <v>28</v>
      </c>
      <c r="D45" s="36" t="str">
        <f t="shared" si="10"/>
        <v>'</v>
      </c>
      <c r="E45" s="37">
        <f t="shared" si="11"/>
        <v>38548.25</v>
      </c>
      <c r="F45" s="6">
        <f>IF(MAX(F$9:F44)&gt;=L$5,0,IF(B45&gt;=MONTH($N$5),F44+1,0))</f>
        <v>29</v>
      </c>
      <c r="G45" s="38">
        <f t="shared" si="12"/>
        <v>336.18</v>
      </c>
      <c r="H45" s="39">
        <f t="shared" si="13"/>
        <v>283.16000000000003</v>
      </c>
      <c r="I45" s="39">
        <f t="shared" si="4"/>
        <v>53.019999999999982</v>
      </c>
      <c r="J45" s="40">
        <f>TRUNC(J44-I45,2)</f>
        <v>32307.83</v>
      </c>
      <c r="K45" s="41"/>
      <c r="L45" s="42"/>
      <c r="M45" s="42"/>
      <c r="N45" s="42"/>
      <c r="O45" s="42"/>
      <c r="P45" s="46"/>
      <c r="Q45" s="23"/>
      <c r="U45" s="180"/>
    </row>
    <row r="46" spans="1:25" hidden="1">
      <c r="A46" s="237">
        <v>38701</v>
      </c>
      <c r="B46" s="25">
        <v>36</v>
      </c>
      <c r="C46" s="50" t="s">
        <v>29</v>
      </c>
      <c r="D46" s="51" t="str">
        <f t="shared" si="10"/>
        <v>'</v>
      </c>
      <c r="E46" s="52">
        <f t="shared" si="11"/>
        <v>38548.25</v>
      </c>
      <c r="F46" s="53">
        <f>IF(MAX(F$9:F45)&gt;=L$5,0,IF(B46&gt;=MONTH($N$5),F45+1,0))</f>
        <v>30</v>
      </c>
      <c r="G46" s="54">
        <f t="shared" si="12"/>
        <v>336.18</v>
      </c>
      <c r="H46" s="55">
        <f t="shared" si="13"/>
        <v>282.69</v>
      </c>
      <c r="I46" s="55">
        <f t="shared" si="4"/>
        <v>53.490000000000009</v>
      </c>
      <c r="J46" s="56">
        <f>TRUNC(J45-I46,2)</f>
        <v>32254.34</v>
      </c>
      <c r="K46" s="57">
        <f>SUM(H35:H46)</f>
        <v>3422.08</v>
      </c>
      <c r="L46" s="55">
        <f>SUM(I35:I46)</f>
        <v>612.07999999999993</v>
      </c>
      <c r="M46" s="55">
        <f>SUM(G35:G46)</f>
        <v>4034.1599999999994</v>
      </c>
      <c r="N46" s="55">
        <f>K46+N34</f>
        <v>8667.2000000000007</v>
      </c>
      <c r="O46" s="55">
        <f>L46+O34</f>
        <v>1418.2000000000003</v>
      </c>
      <c r="P46" s="56">
        <f>M46+P34</f>
        <v>10085.4</v>
      </c>
      <c r="Q46" s="23"/>
      <c r="U46" s="180"/>
    </row>
    <row r="47" spans="1:25" hidden="1">
      <c r="A47" s="237">
        <v>38732</v>
      </c>
      <c r="B47" s="25">
        <v>37</v>
      </c>
      <c r="C47" s="26" t="s">
        <v>17</v>
      </c>
      <c r="D47" s="47" t="str">
        <f>D35</f>
        <v>'</v>
      </c>
      <c r="E47" s="27">
        <f>E35+365.25</f>
        <v>38913.5</v>
      </c>
      <c r="F47" s="90">
        <f>IF(MAX(F$9:F46)&gt;=L$5,0,IF(B47&gt;=MONTH($N$5),F46+1,0))</f>
        <v>31</v>
      </c>
      <c r="G47" s="28">
        <f t="shared" si="12"/>
        <v>336.18</v>
      </c>
      <c r="H47" s="29">
        <f t="shared" si="13"/>
        <v>282.23</v>
      </c>
      <c r="I47" s="29">
        <f t="shared" si="4"/>
        <v>53.949999999999989</v>
      </c>
      <c r="J47" s="30">
        <f t="shared" si="9"/>
        <v>32200.39</v>
      </c>
      <c r="K47" s="31"/>
      <c r="L47" s="32"/>
      <c r="M47" s="32"/>
      <c r="N47" s="32"/>
      <c r="O47" s="32"/>
      <c r="P47" s="48"/>
      <c r="Q47" s="23"/>
      <c r="U47" s="180"/>
    </row>
    <row r="48" spans="1:25" hidden="1">
      <c r="A48" s="237">
        <v>38763</v>
      </c>
      <c r="B48" s="25">
        <v>38</v>
      </c>
      <c r="C48" s="35" t="s">
        <v>19</v>
      </c>
      <c r="D48" s="36" t="str">
        <f t="shared" ref="D48:D58" si="14">D47</f>
        <v>'</v>
      </c>
      <c r="E48" s="37">
        <f t="shared" ref="E48:E58" si="15">E47</f>
        <v>38913.5</v>
      </c>
      <c r="F48" s="6">
        <f>IF(MAX(F$9:F47)&gt;=L$5,0,IF(B48&gt;=MONTH($N$5),F47+1,0))</f>
        <v>32</v>
      </c>
      <c r="G48" s="38">
        <f t="shared" si="12"/>
        <v>336.18</v>
      </c>
      <c r="H48" s="39">
        <f t="shared" si="13"/>
        <v>281.75</v>
      </c>
      <c r="I48" s="39">
        <f t="shared" si="4"/>
        <v>54.430000000000007</v>
      </c>
      <c r="J48" s="40">
        <f t="shared" si="9"/>
        <v>32145.96</v>
      </c>
      <c r="K48" s="41"/>
      <c r="L48" s="42"/>
      <c r="M48" s="42"/>
      <c r="N48" s="42"/>
      <c r="O48" s="42"/>
      <c r="P48" s="46"/>
      <c r="Q48" s="23"/>
      <c r="U48" s="180"/>
    </row>
    <row r="49" spans="1:21" hidden="1">
      <c r="A49" s="237">
        <v>38791</v>
      </c>
      <c r="B49" s="25">
        <v>39</v>
      </c>
      <c r="C49" s="35" t="s">
        <v>20</v>
      </c>
      <c r="D49" s="36" t="str">
        <f t="shared" si="14"/>
        <v>'</v>
      </c>
      <c r="E49" s="37">
        <f t="shared" si="15"/>
        <v>38913.5</v>
      </c>
      <c r="F49" s="6">
        <f>IF(MAX(F$9:F48)&gt;=L$5,0,IF(B49&gt;=MONTH($N$5),F48+1,0))</f>
        <v>33</v>
      </c>
      <c r="G49" s="38">
        <f t="shared" si="12"/>
        <v>336.18</v>
      </c>
      <c r="H49" s="39">
        <f t="shared" si="13"/>
        <v>281.27999999999997</v>
      </c>
      <c r="I49" s="39">
        <f t="shared" si="4"/>
        <v>54.900000000000034</v>
      </c>
      <c r="J49" s="40">
        <f t="shared" si="9"/>
        <v>32091.059999999998</v>
      </c>
      <c r="K49" s="41"/>
      <c r="L49" s="42"/>
      <c r="M49" s="42"/>
      <c r="N49" s="42"/>
      <c r="O49" s="42"/>
      <c r="P49" s="46"/>
      <c r="Q49" s="23"/>
      <c r="U49" s="180"/>
    </row>
    <row r="50" spans="1:21" hidden="1">
      <c r="A50" s="237">
        <v>38822</v>
      </c>
      <c r="B50" s="25">
        <v>40</v>
      </c>
      <c r="C50" s="35" t="s">
        <v>21</v>
      </c>
      <c r="D50" s="36" t="str">
        <f t="shared" si="14"/>
        <v>'</v>
      </c>
      <c r="E50" s="37">
        <f t="shared" si="15"/>
        <v>38913.5</v>
      </c>
      <c r="F50" s="6">
        <f>IF(MAX(F$9:F49)&gt;=L$5,0,IF(B50&gt;=MONTH($N$5),F49+1,0))</f>
        <v>34</v>
      </c>
      <c r="G50" s="38">
        <f t="shared" si="12"/>
        <v>336.18</v>
      </c>
      <c r="H50" s="39">
        <f t="shared" si="13"/>
        <v>280.8</v>
      </c>
      <c r="I50" s="39">
        <f t="shared" si="4"/>
        <v>55.379999999999995</v>
      </c>
      <c r="J50" s="40">
        <f t="shared" si="9"/>
        <v>32035.679999999997</v>
      </c>
      <c r="K50" s="41"/>
      <c r="L50" s="42"/>
      <c r="M50" s="42"/>
      <c r="N50" s="42"/>
      <c r="O50" s="42"/>
      <c r="P50" s="46"/>
      <c r="Q50" s="23"/>
      <c r="U50" s="180"/>
    </row>
    <row r="51" spans="1:21" hidden="1">
      <c r="A51" s="237">
        <v>38852</v>
      </c>
      <c r="B51" s="25">
        <v>41</v>
      </c>
      <c r="C51" s="35" t="s">
        <v>22</v>
      </c>
      <c r="D51" s="36" t="str">
        <f t="shared" si="14"/>
        <v>'</v>
      </c>
      <c r="E51" s="37">
        <f t="shared" si="15"/>
        <v>38913.5</v>
      </c>
      <c r="F51" s="6">
        <f>IF(MAX(F$9:F50)&gt;=L$5,0,IF(B51&gt;=MONTH($N$5),F50+1,0))</f>
        <v>35</v>
      </c>
      <c r="G51" s="38">
        <f t="shared" si="12"/>
        <v>336.18</v>
      </c>
      <c r="H51" s="39">
        <f t="shared" si="13"/>
        <v>280.31</v>
      </c>
      <c r="I51" s="39">
        <f t="shared" si="4"/>
        <v>55.870000000000005</v>
      </c>
      <c r="J51" s="40">
        <f t="shared" si="9"/>
        <v>31979.809999999998</v>
      </c>
      <c r="K51" s="41"/>
      <c r="L51" s="42"/>
      <c r="M51" s="42"/>
      <c r="N51" s="42"/>
      <c r="O51" s="42"/>
      <c r="P51" s="46"/>
      <c r="Q51" s="23"/>
      <c r="U51" s="180"/>
    </row>
    <row r="52" spans="1:21" hidden="1">
      <c r="A52" s="237">
        <v>38883</v>
      </c>
      <c r="B52" s="25">
        <v>42</v>
      </c>
      <c r="C52" s="35" t="s">
        <v>23</v>
      </c>
      <c r="D52" s="36" t="str">
        <f t="shared" si="14"/>
        <v>'</v>
      </c>
      <c r="E52" s="37">
        <f t="shared" si="15"/>
        <v>38913.5</v>
      </c>
      <c r="F52" s="6">
        <f>IF(MAX(F$9:F51)&gt;=L$5,0,IF(B52&gt;=MONTH($N$5),F51+1,0))</f>
        <v>36</v>
      </c>
      <c r="G52" s="38">
        <f t="shared" si="12"/>
        <v>336.18</v>
      </c>
      <c r="H52" s="39">
        <f t="shared" si="13"/>
        <v>279.82</v>
      </c>
      <c r="I52" s="39">
        <f t="shared" si="4"/>
        <v>56.360000000000014</v>
      </c>
      <c r="J52" s="40">
        <f t="shared" si="9"/>
        <v>31923.449999999997</v>
      </c>
      <c r="K52" s="41"/>
      <c r="L52" s="42"/>
      <c r="M52" s="42"/>
      <c r="N52" s="42"/>
      <c r="O52" s="42"/>
      <c r="P52" s="46"/>
      <c r="Q52" s="23"/>
      <c r="U52" s="180"/>
    </row>
    <row r="53" spans="1:21" hidden="1">
      <c r="A53" s="237">
        <v>38913</v>
      </c>
      <c r="B53" s="25">
        <v>43</v>
      </c>
      <c r="C53" s="35" t="s">
        <v>24</v>
      </c>
      <c r="D53" s="36" t="str">
        <f t="shared" si="14"/>
        <v>'</v>
      </c>
      <c r="E53" s="37">
        <f t="shared" si="15"/>
        <v>38913.5</v>
      </c>
      <c r="F53" s="6">
        <f>IF(MAX(F$9:F52)&gt;=L$5,0,IF(B53&gt;=MONTH($N$5),F52+1,0))</f>
        <v>37</v>
      </c>
      <c r="G53" s="38">
        <f t="shared" si="12"/>
        <v>336.18</v>
      </c>
      <c r="H53" s="39">
        <f t="shared" si="13"/>
        <v>279.33</v>
      </c>
      <c r="I53" s="39">
        <f t="shared" si="4"/>
        <v>56.850000000000023</v>
      </c>
      <c r="J53" s="40">
        <f t="shared" si="9"/>
        <v>31866.6</v>
      </c>
      <c r="K53" s="41"/>
      <c r="L53" s="42"/>
      <c r="M53" s="42"/>
      <c r="N53" s="42"/>
      <c r="O53" s="42"/>
      <c r="P53" s="46"/>
      <c r="Q53" s="23"/>
      <c r="U53" s="180"/>
    </row>
    <row r="54" spans="1:21" hidden="1">
      <c r="A54" s="237">
        <v>38944</v>
      </c>
      <c r="B54" s="25">
        <v>44</v>
      </c>
      <c r="C54" s="35" t="s">
        <v>25</v>
      </c>
      <c r="D54" s="36" t="str">
        <f t="shared" si="14"/>
        <v>'</v>
      </c>
      <c r="E54" s="37">
        <f t="shared" si="15"/>
        <v>38913.5</v>
      </c>
      <c r="F54" s="6">
        <f>IF(MAX(F$9:F53)&gt;=L$5,0,IF(B54&gt;=MONTH($N$5),F53+1,0))</f>
        <v>38</v>
      </c>
      <c r="G54" s="38">
        <f t="shared" si="12"/>
        <v>336.18</v>
      </c>
      <c r="H54" s="39">
        <f t="shared" si="13"/>
        <v>278.83</v>
      </c>
      <c r="I54" s="39">
        <f t="shared" si="4"/>
        <v>57.350000000000023</v>
      </c>
      <c r="J54" s="40">
        <f t="shared" si="9"/>
        <v>31809.25</v>
      </c>
      <c r="K54" s="41"/>
      <c r="L54" s="42"/>
      <c r="M54" s="42"/>
      <c r="N54" s="42"/>
      <c r="O54" s="42"/>
      <c r="P54" s="46"/>
      <c r="Q54" s="23"/>
      <c r="U54" s="180"/>
    </row>
    <row r="55" spans="1:21" hidden="1">
      <c r="A55" s="237">
        <v>38975</v>
      </c>
      <c r="B55" s="25">
        <v>45</v>
      </c>
      <c r="C55" s="35" t="s">
        <v>26</v>
      </c>
      <c r="D55" s="36" t="str">
        <f t="shared" si="14"/>
        <v>'</v>
      </c>
      <c r="E55" s="37">
        <f t="shared" si="15"/>
        <v>38913.5</v>
      </c>
      <c r="F55" s="6">
        <f>IF(MAX(F$9:F54)&gt;=L$5,0,IF(B55&gt;=MONTH($N$5),F54+1,0))</f>
        <v>39</v>
      </c>
      <c r="G55" s="38">
        <f t="shared" si="12"/>
        <v>336.18</v>
      </c>
      <c r="H55" s="39">
        <f t="shared" si="13"/>
        <v>278.33</v>
      </c>
      <c r="I55" s="39">
        <f t="shared" si="4"/>
        <v>57.850000000000023</v>
      </c>
      <c r="J55" s="40">
        <f t="shared" si="9"/>
        <v>31751.4</v>
      </c>
      <c r="K55" s="41"/>
      <c r="L55" s="42"/>
      <c r="M55" s="42"/>
      <c r="N55" s="42"/>
      <c r="O55" s="42"/>
      <c r="P55" s="46"/>
      <c r="Q55" s="23"/>
      <c r="U55" s="180"/>
    </row>
    <row r="56" spans="1:21" hidden="1">
      <c r="A56" s="237">
        <v>39005</v>
      </c>
      <c r="B56" s="25">
        <v>46</v>
      </c>
      <c r="C56" s="35" t="s">
        <v>27</v>
      </c>
      <c r="D56" s="36" t="str">
        <f t="shared" si="14"/>
        <v>'</v>
      </c>
      <c r="E56" s="37">
        <f t="shared" si="15"/>
        <v>38913.5</v>
      </c>
      <c r="F56" s="6">
        <f>IF(MAX(F$9:F55)&gt;=L$5,0,IF(B56&gt;=MONTH($N$5),F55+1,0))</f>
        <v>40</v>
      </c>
      <c r="G56" s="38">
        <f t="shared" si="12"/>
        <v>336.18</v>
      </c>
      <c r="H56" s="39">
        <f t="shared" si="13"/>
        <v>277.82</v>
      </c>
      <c r="I56" s="39">
        <f t="shared" si="4"/>
        <v>58.360000000000014</v>
      </c>
      <c r="J56" s="40">
        <f t="shared" si="9"/>
        <v>31693.040000000001</v>
      </c>
      <c r="K56" s="41"/>
      <c r="L56" s="42"/>
      <c r="M56" s="42"/>
      <c r="N56" s="42"/>
      <c r="O56" s="42"/>
      <c r="P56" s="46"/>
      <c r="Q56" s="23"/>
      <c r="U56" s="180"/>
    </row>
    <row r="57" spans="1:21" hidden="1">
      <c r="A57" s="237">
        <v>39036</v>
      </c>
      <c r="B57" s="25">
        <v>47</v>
      </c>
      <c r="C57" s="35" t="s">
        <v>28</v>
      </c>
      <c r="D57" s="36" t="str">
        <f t="shared" si="14"/>
        <v>'</v>
      </c>
      <c r="E57" s="37">
        <f t="shared" si="15"/>
        <v>38913.5</v>
      </c>
      <c r="F57" s="6">
        <f>IF(MAX(F$9:F56)&gt;=L$5,0,IF(B57&gt;=MONTH($N$5),F56+1,0))</f>
        <v>41</v>
      </c>
      <c r="G57" s="38">
        <f t="shared" si="12"/>
        <v>336.18</v>
      </c>
      <c r="H57" s="39">
        <f t="shared" si="13"/>
        <v>277.31</v>
      </c>
      <c r="I57" s="39">
        <f t="shared" si="4"/>
        <v>58.870000000000005</v>
      </c>
      <c r="J57" s="40">
        <f t="shared" si="9"/>
        <v>31634.170000000002</v>
      </c>
      <c r="K57" s="41"/>
      <c r="L57" s="42"/>
      <c r="M57" s="42"/>
      <c r="N57" s="42"/>
      <c r="O57" s="42"/>
      <c r="P57" s="46"/>
      <c r="Q57" s="23"/>
      <c r="U57" s="180"/>
    </row>
    <row r="58" spans="1:21" hidden="1">
      <c r="A58" s="237">
        <v>39066</v>
      </c>
      <c r="B58" s="25">
        <v>48</v>
      </c>
      <c r="C58" s="50" t="s">
        <v>29</v>
      </c>
      <c r="D58" s="51" t="str">
        <f t="shared" si="14"/>
        <v>'</v>
      </c>
      <c r="E58" s="52">
        <f t="shared" si="15"/>
        <v>38913.5</v>
      </c>
      <c r="F58" s="53">
        <f>IF(MAX(F$9:F57)&gt;=L$5,0,IF(B58&gt;=MONTH($N$5),F57+1,0))</f>
        <v>42</v>
      </c>
      <c r="G58" s="54">
        <f t="shared" si="12"/>
        <v>336.18</v>
      </c>
      <c r="H58" s="55">
        <f t="shared" si="13"/>
        <v>276.8</v>
      </c>
      <c r="I58" s="55">
        <f t="shared" si="4"/>
        <v>59.379999999999995</v>
      </c>
      <c r="J58" s="56">
        <f t="shared" si="9"/>
        <v>31574.79</v>
      </c>
      <c r="K58" s="57">
        <f>SUM(H47:H58)</f>
        <v>3354.61</v>
      </c>
      <c r="L58" s="55">
        <f>SUM(I47:I58)</f>
        <v>679.55000000000018</v>
      </c>
      <c r="M58" s="55">
        <f>SUM(G47:G58)</f>
        <v>4034.1599999999994</v>
      </c>
      <c r="N58" s="55">
        <f>K58+N46</f>
        <v>12021.810000000001</v>
      </c>
      <c r="O58" s="55">
        <f>L58+O46</f>
        <v>2097.7500000000005</v>
      </c>
      <c r="P58" s="56">
        <f>M58+P46</f>
        <v>14119.56</v>
      </c>
      <c r="Q58" s="23"/>
      <c r="U58" s="180"/>
    </row>
    <row r="59" spans="1:21" hidden="1">
      <c r="A59" s="237">
        <v>39097</v>
      </c>
      <c r="B59" s="25">
        <v>49</v>
      </c>
      <c r="C59" s="26" t="s">
        <v>17</v>
      </c>
      <c r="D59" s="47" t="str">
        <f>D47</f>
        <v>'</v>
      </c>
      <c r="E59" s="27">
        <f>E47+365.25</f>
        <v>39278.75</v>
      </c>
      <c r="F59" s="90">
        <f>IF(MAX(F$9:F58)&gt;=L$5,0,IF(B59&gt;=MONTH($N$5),F58+1,0))</f>
        <v>43</v>
      </c>
      <c r="G59" s="28">
        <f t="shared" si="12"/>
        <v>336.18</v>
      </c>
      <c r="H59" s="29">
        <f t="shared" si="13"/>
        <v>276.27999999999997</v>
      </c>
      <c r="I59" s="29">
        <f t="shared" si="4"/>
        <v>59.900000000000034</v>
      </c>
      <c r="J59" s="30">
        <f t="shared" si="9"/>
        <v>31514.89</v>
      </c>
      <c r="K59" s="31"/>
      <c r="L59" s="32"/>
      <c r="M59" s="32"/>
      <c r="N59" s="32"/>
      <c r="O59" s="32"/>
      <c r="P59" s="48"/>
      <c r="Q59" s="23"/>
      <c r="U59" s="180"/>
    </row>
    <row r="60" spans="1:21" hidden="1">
      <c r="A60" s="237">
        <v>39128</v>
      </c>
      <c r="B60" s="25">
        <v>50</v>
      </c>
      <c r="C60" s="35" t="s">
        <v>19</v>
      </c>
      <c r="D60" s="36" t="str">
        <f t="shared" ref="D60:D94" si="16">D59</f>
        <v>'</v>
      </c>
      <c r="E60" s="37">
        <f t="shared" ref="E60:E94" si="17">E59</f>
        <v>39278.75</v>
      </c>
      <c r="F60" s="6">
        <f>IF(MAX(F$9:F59)&gt;=L$5,0,IF(B60&gt;=MONTH($N$5),F59+1,0))</f>
        <v>44</v>
      </c>
      <c r="G60" s="38">
        <f t="shared" si="12"/>
        <v>336.18</v>
      </c>
      <c r="H60" s="39">
        <f t="shared" si="13"/>
        <v>275.76</v>
      </c>
      <c r="I60" s="39">
        <f t="shared" si="4"/>
        <v>60.420000000000016</v>
      </c>
      <c r="J60" s="40">
        <f t="shared" si="9"/>
        <v>31454.47</v>
      </c>
      <c r="K60" s="41"/>
      <c r="L60" s="42"/>
      <c r="M60" s="42"/>
      <c r="N60" s="42"/>
      <c r="O60" s="42"/>
      <c r="P60" s="46"/>
      <c r="Q60" s="23"/>
      <c r="U60" s="180"/>
    </row>
    <row r="61" spans="1:21" hidden="1">
      <c r="A61" s="237">
        <v>39156</v>
      </c>
      <c r="B61" s="25">
        <v>51</v>
      </c>
      <c r="C61" s="35" t="s">
        <v>20</v>
      </c>
      <c r="D61" s="36" t="str">
        <f t="shared" si="16"/>
        <v>'</v>
      </c>
      <c r="E61" s="37">
        <f t="shared" si="17"/>
        <v>39278.75</v>
      </c>
      <c r="F61" s="6">
        <f>IF(MAX(F$9:F60)&gt;=L$5,0,IF(B61&gt;=MONTH($N$5),F60+1,0))</f>
        <v>45</v>
      </c>
      <c r="G61" s="38">
        <f t="shared" si="12"/>
        <v>336.18</v>
      </c>
      <c r="H61" s="39">
        <f t="shared" si="13"/>
        <v>275.23</v>
      </c>
      <c r="I61" s="39">
        <f t="shared" si="4"/>
        <v>60.949999999999989</v>
      </c>
      <c r="J61" s="40">
        <f t="shared" si="9"/>
        <v>31393.52</v>
      </c>
      <c r="K61" s="41"/>
      <c r="L61" s="42"/>
      <c r="M61" s="42"/>
      <c r="N61" s="42"/>
      <c r="O61" s="42"/>
      <c r="P61" s="46"/>
      <c r="Q61" s="23"/>
      <c r="U61" s="180"/>
    </row>
    <row r="62" spans="1:21" hidden="1">
      <c r="A62" s="237">
        <v>39187</v>
      </c>
      <c r="B62" s="25">
        <v>52</v>
      </c>
      <c r="C62" s="35" t="s">
        <v>21</v>
      </c>
      <c r="D62" s="36" t="str">
        <f t="shared" si="16"/>
        <v>'</v>
      </c>
      <c r="E62" s="37">
        <f t="shared" si="17"/>
        <v>39278.75</v>
      </c>
      <c r="F62" s="6">
        <f>IF(MAX(F$9:F61)&gt;=L$5,0,IF(B62&gt;=MONTH($N$5),F61+1,0))</f>
        <v>46</v>
      </c>
      <c r="G62" s="38">
        <f t="shared" si="12"/>
        <v>336.18</v>
      </c>
      <c r="H62" s="39">
        <f t="shared" si="13"/>
        <v>274.69</v>
      </c>
      <c r="I62" s="39">
        <f t="shared" si="4"/>
        <v>61.490000000000009</v>
      </c>
      <c r="J62" s="40">
        <f t="shared" si="9"/>
        <v>31332.03</v>
      </c>
      <c r="K62" s="41"/>
      <c r="L62" s="42"/>
      <c r="M62" s="42"/>
      <c r="N62" s="42"/>
      <c r="O62" s="42"/>
      <c r="P62" s="46"/>
      <c r="Q62" s="23"/>
      <c r="U62" s="180"/>
    </row>
    <row r="63" spans="1:21" hidden="1">
      <c r="A63" s="237">
        <v>39217</v>
      </c>
      <c r="B63" s="25">
        <v>53</v>
      </c>
      <c r="C63" s="35" t="s">
        <v>22</v>
      </c>
      <c r="D63" s="36" t="str">
        <f t="shared" si="16"/>
        <v>'</v>
      </c>
      <c r="E63" s="37">
        <f t="shared" si="17"/>
        <v>39278.75</v>
      </c>
      <c r="F63" s="6">
        <f>IF(MAX(F$9:F62)&gt;=L$5,0,IF(B63&gt;=MONTH($N$5),F62+1,0))</f>
        <v>47</v>
      </c>
      <c r="G63" s="38">
        <f t="shared" si="12"/>
        <v>336.18</v>
      </c>
      <c r="H63" s="39">
        <f t="shared" si="13"/>
        <v>274.16000000000003</v>
      </c>
      <c r="I63" s="39">
        <f t="shared" si="4"/>
        <v>62.019999999999982</v>
      </c>
      <c r="J63" s="40">
        <f t="shared" si="9"/>
        <v>31270.01</v>
      </c>
      <c r="K63" s="41"/>
      <c r="L63" s="42"/>
      <c r="M63" s="42"/>
      <c r="N63" s="42"/>
      <c r="O63" s="42"/>
      <c r="P63" s="46"/>
      <c r="Q63" s="23"/>
      <c r="U63" s="180"/>
    </row>
    <row r="64" spans="1:21" hidden="1">
      <c r="A64" s="237">
        <v>39248</v>
      </c>
      <c r="B64" s="25">
        <v>54</v>
      </c>
      <c r="C64" s="35" t="s">
        <v>23</v>
      </c>
      <c r="D64" s="36" t="str">
        <f t="shared" si="16"/>
        <v>'</v>
      </c>
      <c r="E64" s="37">
        <f t="shared" si="17"/>
        <v>39278.75</v>
      </c>
      <c r="F64" s="6">
        <f>IF(MAX(F$9:F63)&gt;=L$5,0,IF(B64&gt;=MONTH($N$5),F63+1,0))</f>
        <v>48</v>
      </c>
      <c r="G64" s="38">
        <f t="shared" si="12"/>
        <v>336.18</v>
      </c>
      <c r="H64" s="39">
        <f t="shared" si="13"/>
        <v>273.61</v>
      </c>
      <c r="I64" s="39">
        <f t="shared" si="4"/>
        <v>62.569999999999993</v>
      </c>
      <c r="J64" s="40">
        <f t="shared" si="9"/>
        <v>31207.439999999999</v>
      </c>
      <c r="K64" s="41"/>
      <c r="L64" s="42"/>
      <c r="M64" s="42"/>
      <c r="N64" s="42"/>
      <c r="O64" s="42"/>
      <c r="P64" s="46"/>
      <c r="Q64" s="23"/>
      <c r="U64" s="180"/>
    </row>
    <row r="65" spans="1:21" hidden="1">
      <c r="A65" s="237">
        <v>39278</v>
      </c>
      <c r="B65" s="25">
        <v>55</v>
      </c>
      <c r="C65" s="35" t="s">
        <v>24</v>
      </c>
      <c r="D65" s="36" t="str">
        <f t="shared" si="16"/>
        <v>'</v>
      </c>
      <c r="E65" s="37">
        <f t="shared" si="17"/>
        <v>39278.75</v>
      </c>
      <c r="F65" s="6">
        <f>IF(MAX(F$9:F64)&gt;=L$5,0,IF(B65&gt;=MONTH($N$5),F64+1,0))</f>
        <v>49</v>
      </c>
      <c r="G65" s="38">
        <f t="shared" si="12"/>
        <v>336.18</v>
      </c>
      <c r="H65" s="39">
        <f t="shared" si="13"/>
        <v>273.07</v>
      </c>
      <c r="I65" s="39">
        <f t="shared" si="4"/>
        <v>63.110000000000014</v>
      </c>
      <c r="J65" s="40">
        <f t="shared" si="9"/>
        <v>31144.329999999998</v>
      </c>
      <c r="K65" s="41"/>
      <c r="L65" s="42"/>
      <c r="M65" s="42"/>
      <c r="N65" s="42"/>
      <c r="O65" s="42"/>
      <c r="P65" s="46"/>
      <c r="Q65" s="23"/>
      <c r="U65" s="180"/>
    </row>
    <row r="66" spans="1:21" hidden="1">
      <c r="A66" s="237">
        <v>39309</v>
      </c>
      <c r="B66" s="25">
        <v>56</v>
      </c>
      <c r="C66" s="35" t="s">
        <v>25</v>
      </c>
      <c r="D66" s="36" t="str">
        <f t="shared" si="16"/>
        <v>'</v>
      </c>
      <c r="E66" s="37">
        <f t="shared" si="17"/>
        <v>39278.75</v>
      </c>
      <c r="F66" s="6">
        <f>IF(MAX(F$9:F65)&gt;=L$5,0,IF(B66&gt;=MONTH($N$5),F65+1,0))</f>
        <v>50</v>
      </c>
      <c r="G66" s="38">
        <f t="shared" si="12"/>
        <v>336.18</v>
      </c>
      <c r="H66" s="39">
        <f t="shared" si="13"/>
        <v>272.51</v>
      </c>
      <c r="I66" s="39">
        <f t="shared" si="4"/>
        <v>63.670000000000016</v>
      </c>
      <c r="J66" s="40">
        <f t="shared" si="9"/>
        <v>31080.66</v>
      </c>
      <c r="K66" s="41"/>
      <c r="L66" s="42"/>
      <c r="M66" s="42"/>
      <c r="N66" s="42"/>
      <c r="O66" s="42"/>
      <c r="P66" s="46"/>
      <c r="Q66" s="23"/>
      <c r="U66" s="180"/>
    </row>
    <row r="67" spans="1:21" hidden="1">
      <c r="A67" s="237">
        <v>39340</v>
      </c>
      <c r="B67" s="25">
        <v>57</v>
      </c>
      <c r="C67" s="35" t="s">
        <v>26</v>
      </c>
      <c r="D67" s="36" t="str">
        <f t="shared" si="16"/>
        <v>'</v>
      </c>
      <c r="E67" s="37">
        <f t="shared" si="17"/>
        <v>39278.75</v>
      </c>
      <c r="F67" s="6">
        <f>IF(MAX(F$9:F66)&gt;=L$5,0,IF(B67&gt;=MONTH($N$5),F66+1,0))</f>
        <v>51</v>
      </c>
      <c r="G67" s="38">
        <f t="shared" si="12"/>
        <v>336.18</v>
      </c>
      <c r="H67" s="39">
        <f t="shared" si="13"/>
        <v>271.95999999999998</v>
      </c>
      <c r="I67" s="39">
        <f t="shared" si="4"/>
        <v>64.220000000000027</v>
      </c>
      <c r="J67" s="40">
        <f t="shared" si="9"/>
        <v>31016.44</v>
      </c>
      <c r="K67" s="41"/>
      <c r="L67" s="42"/>
      <c r="M67" s="42"/>
      <c r="N67" s="42"/>
      <c r="O67" s="42"/>
      <c r="P67" s="46"/>
      <c r="Q67" s="23"/>
      <c r="U67" s="180"/>
    </row>
    <row r="68" spans="1:21" hidden="1">
      <c r="A68" s="237">
        <v>39370</v>
      </c>
      <c r="B68" s="25">
        <v>58</v>
      </c>
      <c r="C68" s="35" t="s">
        <v>27</v>
      </c>
      <c r="D68" s="36" t="str">
        <f t="shared" si="16"/>
        <v>'</v>
      </c>
      <c r="E68" s="37">
        <f t="shared" si="17"/>
        <v>39278.75</v>
      </c>
      <c r="F68" s="6">
        <f>IF(MAX(F$9:F67)&gt;=L$5,0,IF(B68&gt;=MONTH($N$5),F67+1,0))</f>
        <v>52</v>
      </c>
      <c r="G68" s="38">
        <f t="shared" si="12"/>
        <v>336.18</v>
      </c>
      <c r="H68" s="39">
        <f t="shared" si="13"/>
        <v>271.39</v>
      </c>
      <c r="I68" s="39">
        <f t="shared" si="4"/>
        <v>64.79000000000002</v>
      </c>
      <c r="J68" s="40">
        <f t="shared" si="9"/>
        <v>30951.649999999998</v>
      </c>
      <c r="K68" s="41"/>
      <c r="L68" s="42"/>
      <c r="M68" s="42"/>
      <c r="N68" s="42"/>
      <c r="O68" s="42"/>
      <c r="P68" s="46"/>
      <c r="Q68" s="23"/>
      <c r="U68" s="180"/>
    </row>
    <row r="69" spans="1:21" hidden="1">
      <c r="A69" s="237">
        <v>39401</v>
      </c>
      <c r="B69" s="25">
        <v>59</v>
      </c>
      <c r="C69" s="35" t="s">
        <v>28</v>
      </c>
      <c r="D69" s="36" t="str">
        <f t="shared" si="16"/>
        <v>'</v>
      </c>
      <c r="E69" s="37">
        <f t="shared" si="17"/>
        <v>39278.75</v>
      </c>
      <c r="F69" s="6">
        <f>IF(MAX(F$9:F68)&gt;=L$5,0,IF(B69&gt;=MONTH($N$5),F68+1,0))</f>
        <v>53</v>
      </c>
      <c r="G69" s="38">
        <f t="shared" si="12"/>
        <v>336.18</v>
      </c>
      <c r="H69" s="39">
        <f t="shared" si="13"/>
        <v>270.83</v>
      </c>
      <c r="I69" s="39">
        <f t="shared" si="4"/>
        <v>65.350000000000023</v>
      </c>
      <c r="J69" s="40">
        <f t="shared" si="9"/>
        <v>30886.3</v>
      </c>
      <c r="K69" s="41"/>
      <c r="L69" s="42"/>
      <c r="M69" s="42"/>
      <c r="N69" s="42"/>
      <c r="O69" s="42"/>
      <c r="P69" s="46"/>
      <c r="Q69" s="23"/>
      <c r="U69" s="180"/>
    </row>
    <row r="70" spans="1:21" hidden="1">
      <c r="A70" s="237">
        <v>39431</v>
      </c>
      <c r="B70" s="25">
        <v>60</v>
      </c>
      <c r="C70" s="50" t="s">
        <v>29</v>
      </c>
      <c r="D70" s="51" t="str">
        <f t="shared" si="16"/>
        <v>'</v>
      </c>
      <c r="E70" s="52">
        <f t="shared" si="17"/>
        <v>39278.75</v>
      </c>
      <c r="F70" s="53">
        <f>IF(MAX(F$9:F69)&gt;=L$5,0,IF(B70&gt;=MONTH($N$5),F69+1,0))</f>
        <v>54</v>
      </c>
      <c r="G70" s="54">
        <f t="shared" si="12"/>
        <v>336.18</v>
      </c>
      <c r="H70" s="55">
        <f t="shared" si="13"/>
        <v>270.26</v>
      </c>
      <c r="I70" s="55">
        <f t="shared" si="4"/>
        <v>65.920000000000016</v>
      </c>
      <c r="J70" s="56">
        <f t="shared" si="9"/>
        <v>30820.38</v>
      </c>
      <c r="K70" s="57">
        <f>SUM(H59:H70)</f>
        <v>3279.75</v>
      </c>
      <c r="L70" s="55">
        <f>SUM(I59:I70)</f>
        <v>754.41000000000008</v>
      </c>
      <c r="M70" s="55">
        <f>SUM(G59:G70)</f>
        <v>4034.1599999999994</v>
      </c>
      <c r="N70" s="55">
        <f>K70+N58</f>
        <v>15301.560000000001</v>
      </c>
      <c r="O70" s="55">
        <f>L70+O58</f>
        <v>2852.1600000000008</v>
      </c>
      <c r="P70" s="56">
        <f>M70+P58</f>
        <v>18153.719999999998</v>
      </c>
      <c r="Q70" s="23"/>
      <c r="U70" s="180"/>
    </row>
    <row r="71" spans="1:21" hidden="1">
      <c r="A71" s="237">
        <v>39462</v>
      </c>
      <c r="B71" s="25">
        <v>49</v>
      </c>
      <c r="C71" s="26" t="s">
        <v>17</v>
      </c>
      <c r="D71" s="47" t="str">
        <f>D59</f>
        <v>'</v>
      </c>
      <c r="E71" s="27">
        <f>E59+365.25</f>
        <v>39644</v>
      </c>
      <c r="F71" s="90">
        <f>IF(MAX(F$9:F70)&gt;=L$5,0,IF(B71&gt;=MONTH($N$5),F70+1,0))</f>
        <v>55</v>
      </c>
      <c r="G71" s="28">
        <f t="shared" ref="G71:G94" si="18">IF((J70+H71)&lt;(M$5+H71),J70+H71,M$5)</f>
        <v>336.18</v>
      </c>
      <c r="H71" s="29">
        <f t="shared" ref="H71:H94" si="19">IF(F71&gt;0,IF(J70&gt;0,ROUND(-IPMT(K$5/12,F71,L$5,J$5,,),2),0),0)</f>
        <v>269.68</v>
      </c>
      <c r="I71" s="29">
        <f t="shared" ref="I71:I94" si="20">G71-H71</f>
        <v>66.5</v>
      </c>
      <c r="J71" s="30">
        <f t="shared" ref="J71:J94" si="21">J70-I71</f>
        <v>30753.88</v>
      </c>
      <c r="K71" s="31"/>
      <c r="L71" s="32"/>
      <c r="M71" s="32"/>
      <c r="N71" s="32"/>
      <c r="O71" s="32"/>
      <c r="P71" s="48"/>
      <c r="Q71" s="23"/>
      <c r="U71" s="180"/>
    </row>
    <row r="72" spans="1:21" hidden="1">
      <c r="A72" s="237">
        <v>39493</v>
      </c>
      <c r="B72" s="25">
        <v>50</v>
      </c>
      <c r="C72" s="35" t="s">
        <v>19</v>
      </c>
      <c r="D72" s="36" t="str">
        <f t="shared" si="16"/>
        <v>'</v>
      </c>
      <c r="E72" s="37">
        <f t="shared" si="17"/>
        <v>39644</v>
      </c>
      <c r="F72" s="6">
        <f>IF(MAX(F$9:F71)&gt;=L$5,0,IF(B72&gt;=MONTH($N$5),F71+1,0))</f>
        <v>56</v>
      </c>
      <c r="G72" s="38">
        <f t="shared" si="18"/>
        <v>336.18</v>
      </c>
      <c r="H72" s="39">
        <f t="shared" si="19"/>
        <v>269.10000000000002</v>
      </c>
      <c r="I72" s="39">
        <f t="shared" si="20"/>
        <v>67.079999999999984</v>
      </c>
      <c r="J72" s="40">
        <f t="shared" si="21"/>
        <v>30686.799999999999</v>
      </c>
      <c r="K72" s="41"/>
      <c r="L72" s="42"/>
      <c r="M72" s="42"/>
      <c r="N72" s="42"/>
      <c r="O72" s="42"/>
      <c r="P72" s="46"/>
      <c r="Q72" s="23"/>
      <c r="U72" s="180"/>
    </row>
    <row r="73" spans="1:21" hidden="1">
      <c r="A73" s="237">
        <v>39522</v>
      </c>
      <c r="B73" s="25">
        <v>51</v>
      </c>
      <c r="C73" s="35" t="s">
        <v>20</v>
      </c>
      <c r="D73" s="36" t="str">
        <f t="shared" si="16"/>
        <v>'</v>
      </c>
      <c r="E73" s="37">
        <f t="shared" si="17"/>
        <v>39644</v>
      </c>
      <c r="F73" s="6">
        <f>IF(MAX(F$9:F72)&gt;=L$5,0,IF(B73&gt;=MONTH($N$5),F72+1,0))</f>
        <v>57</v>
      </c>
      <c r="G73" s="38">
        <f t="shared" si="18"/>
        <v>336.18</v>
      </c>
      <c r="H73" s="39">
        <f t="shared" si="19"/>
        <v>268.51</v>
      </c>
      <c r="I73" s="39">
        <f t="shared" si="20"/>
        <v>67.670000000000016</v>
      </c>
      <c r="J73" s="40">
        <f t="shared" si="21"/>
        <v>30619.13</v>
      </c>
      <c r="K73" s="41"/>
      <c r="L73" s="42"/>
      <c r="M73" s="42"/>
      <c r="N73" s="42"/>
      <c r="O73" s="42"/>
      <c r="P73" s="46"/>
      <c r="Q73" s="23"/>
      <c r="U73" s="180"/>
    </row>
    <row r="74" spans="1:21" hidden="1">
      <c r="A74" s="237">
        <v>39553</v>
      </c>
      <c r="B74" s="25">
        <v>52</v>
      </c>
      <c r="C74" s="35" t="s">
        <v>21</v>
      </c>
      <c r="D74" s="36" t="str">
        <f t="shared" si="16"/>
        <v>'</v>
      </c>
      <c r="E74" s="37">
        <f t="shared" si="17"/>
        <v>39644</v>
      </c>
      <c r="F74" s="6">
        <f>IF(MAX(F$9:F73)&gt;=L$5,0,IF(B74&gt;=MONTH($N$5),F73+1,0))</f>
        <v>58</v>
      </c>
      <c r="G74" s="38">
        <f t="shared" si="18"/>
        <v>336.18</v>
      </c>
      <c r="H74" s="39">
        <f t="shared" si="19"/>
        <v>267.92</v>
      </c>
      <c r="I74" s="39">
        <f t="shared" si="20"/>
        <v>68.259999999999991</v>
      </c>
      <c r="J74" s="40">
        <f t="shared" si="21"/>
        <v>30550.870000000003</v>
      </c>
      <c r="K74" s="41"/>
      <c r="L74" s="42"/>
      <c r="M74" s="42"/>
      <c r="N74" s="42"/>
      <c r="O74" s="42"/>
      <c r="P74" s="46"/>
      <c r="Q74" s="23"/>
      <c r="U74" s="180"/>
    </row>
    <row r="75" spans="1:21" hidden="1">
      <c r="A75" s="237">
        <v>39583</v>
      </c>
      <c r="B75" s="25">
        <v>53</v>
      </c>
      <c r="C75" s="35" t="s">
        <v>22</v>
      </c>
      <c r="D75" s="36" t="str">
        <f t="shared" si="16"/>
        <v>'</v>
      </c>
      <c r="E75" s="37">
        <f t="shared" si="17"/>
        <v>39644</v>
      </c>
      <c r="F75" s="6">
        <f>IF(MAX(F$9:F74)&gt;=L$5,0,IF(B75&gt;=MONTH($N$5),F74+1,0))</f>
        <v>59</v>
      </c>
      <c r="G75" s="38">
        <f t="shared" si="18"/>
        <v>336.18</v>
      </c>
      <c r="H75" s="39">
        <f t="shared" si="19"/>
        <v>267.32</v>
      </c>
      <c r="I75" s="39">
        <f t="shared" si="20"/>
        <v>68.860000000000014</v>
      </c>
      <c r="J75" s="40">
        <f t="shared" si="21"/>
        <v>30482.010000000002</v>
      </c>
      <c r="K75" s="41"/>
      <c r="L75" s="42"/>
      <c r="M75" s="42"/>
      <c r="N75" s="42"/>
      <c r="O75" s="42"/>
      <c r="P75" s="46"/>
      <c r="Q75" s="23"/>
      <c r="U75" s="180"/>
    </row>
    <row r="76" spans="1:21" hidden="1">
      <c r="A76" s="237">
        <v>39614</v>
      </c>
      <c r="B76" s="25">
        <v>54</v>
      </c>
      <c r="C76" s="35" t="s">
        <v>23</v>
      </c>
      <c r="D76" s="36" t="str">
        <f t="shared" si="16"/>
        <v>'</v>
      </c>
      <c r="E76" s="37">
        <f t="shared" si="17"/>
        <v>39644</v>
      </c>
      <c r="F76" s="6">
        <f>IF(MAX(F$9:F75)&gt;=L$5,0,IF(B76&gt;=MONTH($N$5),F75+1,0))</f>
        <v>60</v>
      </c>
      <c r="G76" s="38">
        <f t="shared" si="18"/>
        <v>336.18</v>
      </c>
      <c r="H76" s="39">
        <f t="shared" si="19"/>
        <v>266.72000000000003</v>
      </c>
      <c r="I76" s="39">
        <f t="shared" si="20"/>
        <v>69.45999999999998</v>
      </c>
      <c r="J76" s="40">
        <f t="shared" si="21"/>
        <v>30412.550000000003</v>
      </c>
      <c r="K76" s="41"/>
      <c r="L76" s="42"/>
      <c r="M76" s="42"/>
      <c r="N76" s="42"/>
      <c r="O76" s="42"/>
      <c r="P76" s="46"/>
      <c r="Q76" s="23"/>
      <c r="U76" s="180"/>
    </row>
    <row r="77" spans="1:21" hidden="1">
      <c r="A77" s="237">
        <v>39644</v>
      </c>
      <c r="B77" s="25">
        <v>55</v>
      </c>
      <c r="C77" s="35" t="s">
        <v>24</v>
      </c>
      <c r="D77" s="36" t="str">
        <f t="shared" si="16"/>
        <v>'</v>
      </c>
      <c r="E77" s="37">
        <f t="shared" si="17"/>
        <v>39644</v>
      </c>
      <c r="F77" s="6">
        <f>IF(MAX(F$9:F76)&gt;=L$5,0,IF(B77&gt;=MONTH($N$5),F76+1,0))</f>
        <v>61</v>
      </c>
      <c r="G77" s="38">
        <f t="shared" si="18"/>
        <v>336.18</v>
      </c>
      <c r="H77" s="39">
        <f t="shared" si="19"/>
        <v>266.11</v>
      </c>
      <c r="I77" s="39">
        <f t="shared" si="20"/>
        <v>70.069999999999993</v>
      </c>
      <c r="J77" s="40">
        <f t="shared" si="21"/>
        <v>30342.480000000003</v>
      </c>
      <c r="K77" s="41"/>
      <c r="L77" s="42"/>
      <c r="M77" s="42"/>
      <c r="N77" s="42"/>
      <c r="O77" s="42"/>
      <c r="P77" s="46"/>
      <c r="Q77" s="23"/>
      <c r="U77" s="180"/>
    </row>
    <row r="78" spans="1:21" hidden="1">
      <c r="A78" s="237">
        <v>39675</v>
      </c>
      <c r="B78" s="25">
        <v>56</v>
      </c>
      <c r="C78" s="35" t="s">
        <v>25</v>
      </c>
      <c r="D78" s="36" t="str">
        <f t="shared" si="16"/>
        <v>'</v>
      </c>
      <c r="E78" s="37">
        <f t="shared" si="17"/>
        <v>39644</v>
      </c>
      <c r="F78" s="6">
        <f>IF(MAX(F$9:F77)&gt;=L$5,0,IF(B78&gt;=MONTH($N$5),F77+1,0))</f>
        <v>62</v>
      </c>
      <c r="G78" s="38">
        <f t="shared" si="18"/>
        <v>336.18</v>
      </c>
      <c r="H78" s="39">
        <f t="shared" si="19"/>
        <v>265.5</v>
      </c>
      <c r="I78" s="39">
        <f t="shared" si="20"/>
        <v>70.680000000000007</v>
      </c>
      <c r="J78" s="40">
        <f t="shared" si="21"/>
        <v>30271.800000000003</v>
      </c>
      <c r="K78" s="41"/>
      <c r="L78" s="42"/>
      <c r="M78" s="42"/>
      <c r="N78" s="42"/>
      <c r="O78" s="42"/>
      <c r="P78" s="46"/>
      <c r="Q78" s="23"/>
      <c r="U78" s="180"/>
    </row>
    <row r="79" spans="1:21" hidden="1">
      <c r="A79" s="237">
        <v>39706</v>
      </c>
      <c r="B79" s="25">
        <v>57</v>
      </c>
      <c r="C79" s="35" t="s">
        <v>26</v>
      </c>
      <c r="D79" s="36" t="str">
        <f t="shared" si="16"/>
        <v>'</v>
      </c>
      <c r="E79" s="37">
        <f t="shared" si="17"/>
        <v>39644</v>
      </c>
      <c r="F79" s="6">
        <f>IF(MAX(F$9:F78)&gt;=L$5,0,IF(B79&gt;=MONTH($N$5),F78+1,0))</f>
        <v>63</v>
      </c>
      <c r="G79" s="38">
        <f t="shared" si="18"/>
        <v>336.18</v>
      </c>
      <c r="H79" s="39">
        <f t="shared" si="19"/>
        <v>264.88</v>
      </c>
      <c r="I79" s="39">
        <f t="shared" si="20"/>
        <v>71.300000000000011</v>
      </c>
      <c r="J79" s="40">
        <f t="shared" si="21"/>
        <v>30200.500000000004</v>
      </c>
      <c r="K79" s="41"/>
      <c r="L79" s="42"/>
      <c r="M79" s="42"/>
      <c r="N79" s="42"/>
      <c r="O79" s="42"/>
      <c r="P79" s="46"/>
      <c r="Q79" s="23"/>
      <c r="U79" s="180"/>
    </row>
    <row r="80" spans="1:21" hidden="1">
      <c r="A80" s="237">
        <v>39736</v>
      </c>
      <c r="B80" s="25">
        <v>58</v>
      </c>
      <c r="C80" s="35" t="s">
        <v>27</v>
      </c>
      <c r="D80" s="36" t="str">
        <f t="shared" si="16"/>
        <v>'</v>
      </c>
      <c r="E80" s="37">
        <f t="shared" si="17"/>
        <v>39644</v>
      </c>
      <c r="F80" s="6">
        <f>IF(MAX(F$9:F79)&gt;=L$5,0,IF(B80&gt;=MONTH($N$5),F79+1,0))</f>
        <v>64</v>
      </c>
      <c r="G80" s="38">
        <f t="shared" si="18"/>
        <v>336.18</v>
      </c>
      <c r="H80" s="39">
        <f t="shared" si="19"/>
        <v>264.25</v>
      </c>
      <c r="I80" s="39">
        <f t="shared" si="20"/>
        <v>71.930000000000007</v>
      </c>
      <c r="J80" s="40">
        <f t="shared" si="21"/>
        <v>30128.570000000003</v>
      </c>
      <c r="K80" s="41"/>
      <c r="L80" s="42"/>
      <c r="M80" s="42"/>
      <c r="N80" s="42"/>
      <c r="O80" s="42"/>
      <c r="P80" s="46"/>
      <c r="Q80" s="23"/>
      <c r="U80" s="180"/>
    </row>
    <row r="81" spans="1:21" hidden="1">
      <c r="A81" s="237">
        <v>39767</v>
      </c>
      <c r="B81" s="25">
        <v>59</v>
      </c>
      <c r="C81" s="35" t="s">
        <v>28</v>
      </c>
      <c r="D81" s="36" t="str">
        <f t="shared" si="16"/>
        <v>'</v>
      </c>
      <c r="E81" s="37">
        <f t="shared" si="17"/>
        <v>39644</v>
      </c>
      <c r="F81" s="6">
        <f>IF(MAX(F$9:F80)&gt;=L$5,0,IF(B81&gt;=MONTH($N$5),F80+1,0))</f>
        <v>65</v>
      </c>
      <c r="G81" s="38">
        <f t="shared" si="18"/>
        <v>336.18</v>
      </c>
      <c r="H81" s="39">
        <f t="shared" si="19"/>
        <v>263.62</v>
      </c>
      <c r="I81" s="39">
        <f t="shared" si="20"/>
        <v>72.56</v>
      </c>
      <c r="J81" s="40">
        <f t="shared" si="21"/>
        <v>30056.010000000002</v>
      </c>
      <c r="K81" s="41"/>
      <c r="L81" s="42"/>
      <c r="M81" s="42"/>
      <c r="N81" s="42"/>
      <c r="O81" s="42"/>
      <c r="P81" s="46"/>
      <c r="Q81" s="23"/>
      <c r="U81" s="180"/>
    </row>
    <row r="82" spans="1:21" hidden="1">
      <c r="A82" s="237">
        <v>39797</v>
      </c>
      <c r="B82" s="25">
        <v>60</v>
      </c>
      <c r="C82" s="50" t="s">
        <v>29</v>
      </c>
      <c r="D82" s="51" t="str">
        <f t="shared" si="16"/>
        <v>'</v>
      </c>
      <c r="E82" s="52">
        <f t="shared" si="17"/>
        <v>39644</v>
      </c>
      <c r="F82" s="53">
        <f>IF(MAX(F$9:F81)&gt;=L$5,0,IF(B82&gt;=MONTH($N$5),F81+1,0))</f>
        <v>66</v>
      </c>
      <c r="G82" s="54">
        <f t="shared" si="18"/>
        <v>336.18</v>
      </c>
      <c r="H82" s="55">
        <f t="shared" si="19"/>
        <v>262.99</v>
      </c>
      <c r="I82" s="55">
        <f t="shared" si="20"/>
        <v>73.19</v>
      </c>
      <c r="J82" s="56">
        <f t="shared" si="21"/>
        <v>29982.820000000003</v>
      </c>
      <c r="K82" s="57">
        <f>SUM(H71:H82)</f>
        <v>3196.6000000000004</v>
      </c>
      <c r="L82" s="55">
        <f>SUM(I71:I82)</f>
        <v>837.56</v>
      </c>
      <c r="M82" s="55">
        <f>SUM(G71:G82)</f>
        <v>4034.1599999999994</v>
      </c>
      <c r="N82" s="55">
        <f>K82+N70</f>
        <v>18498.160000000003</v>
      </c>
      <c r="O82" s="55">
        <f>L82+O70</f>
        <v>3689.7200000000007</v>
      </c>
      <c r="P82" s="56">
        <f>M82+P70</f>
        <v>22187.879999999997</v>
      </c>
      <c r="Q82" s="23"/>
      <c r="U82" s="180"/>
    </row>
    <row r="83" spans="1:21" hidden="1">
      <c r="A83" s="237">
        <v>39828</v>
      </c>
      <c r="B83" s="25">
        <v>49</v>
      </c>
      <c r="C83" s="26" t="s">
        <v>17</v>
      </c>
      <c r="D83" s="47" t="str">
        <f>D71</f>
        <v>'</v>
      </c>
      <c r="E83" s="27">
        <f>E71+365.25</f>
        <v>40009.25</v>
      </c>
      <c r="F83" s="90">
        <f>IF(MAX(F$9:F82)&gt;=L$5,0,IF(B83&gt;=MONTH($N$5),F82+1,0))</f>
        <v>67</v>
      </c>
      <c r="G83" s="28">
        <f t="shared" si="18"/>
        <v>336.18</v>
      </c>
      <c r="H83" s="29">
        <f t="shared" si="19"/>
        <v>262.35000000000002</v>
      </c>
      <c r="I83" s="29">
        <f t="shared" si="20"/>
        <v>73.829999999999984</v>
      </c>
      <c r="J83" s="30">
        <f t="shared" si="21"/>
        <v>29908.99</v>
      </c>
      <c r="K83" s="31"/>
      <c r="L83" s="32"/>
      <c r="M83" s="32"/>
      <c r="N83" s="32"/>
      <c r="O83" s="32"/>
      <c r="P83" s="48"/>
      <c r="Q83" s="23"/>
      <c r="U83" s="180"/>
    </row>
    <row r="84" spans="1:21" hidden="1">
      <c r="A84" s="237">
        <v>39859</v>
      </c>
      <c r="B84" s="25">
        <v>50</v>
      </c>
      <c r="C84" s="35" t="s">
        <v>19</v>
      </c>
      <c r="D84" s="36" t="str">
        <f t="shared" si="16"/>
        <v>'</v>
      </c>
      <c r="E84" s="37">
        <f t="shared" si="17"/>
        <v>40009.25</v>
      </c>
      <c r="F84" s="6">
        <f>IF(MAX(F$9:F83)&gt;=L$5,0,IF(B84&gt;=MONTH($N$5),F83+1,0))</f>
        <v>68</v>
      </c>
      <c r="G84" s="38">
        <f t="shared" si="18"/>
        <v>336.18</v>
      </c>
      <c r="H84" s="39">
        <f t="shared" si="19"/>
        <v>261.7</v>
      </c>
      <c r="I84" s="39">
        <f t="shared" si="20"/>
        <v>74.480000000000018</v>
      </c>
      <c r="J84" s="40">
        <f t="shared" si="21"/>
        <v>29834.510000000002</v>
      </c>
      <c r="K84" s="41"/>
      <c r="L84" s="42"/>
      <c r="M84" s="42"/>
      <c r="N84" s="42"/>
      <c r="O84" s="42"/>
      <c r="P84" s="46"/>
      <c r="Q84" s="23"/>
      <c r="U84" s="180"/>
    </row>
    <row r="85" spans="1:21" hidden="1">
      <c r="A85" s="237">
        <v>39887</v>
      </c>
      <c r="B85" s="25">
        <v>51</v>
      </c>
      <c r="C85" s="35" t="s">
        <v>20</v>
      </c>
      <c r="D85" s="36" t="str">
        <f t="shared" si="16"/>
        <v>'</v>
      </c>
      <c r="E85" s="37">
        <f t="shared" si="17"/>
        <v>40009.25</v>
      </c>
      <c r="F85" s="6">
        <f>IF(MAX(F$9:F84)&gt;=L$5,0,IF(B85&gt;=MONTH($N$5),F84+1,0))</f>
        <v>69</v>
      </c>
      <c r="G85" s="38">
        <f t="shared" si="18"/>
        <v>336.18</v>
      </c>
      <c r="H85" s="39">
        <f t="shared" si="19"/>
        <v>261.05</v>
      </c>
      <c r="I85" s="39">
        <f t="shared" si="20"/>
        <v>75.13</v>
      </c>
      <c r="J85" s="40">
        <f t="shared" si="21"/>
        <v>29759.38</v>
      </c>
      <c r="K85" s="41"/>
      <c r="L85" s="42"/>
      <c r="M85" s="42"/>
      <c r="N85" s="42"/>
      <c r="O85" s="42"/>
      <c r="P85" s="46"/>
      <c r="Q85" s="23"/>
      <c r="U85" s="180"/>
    </row>
    <row r="86" spans="1:21" hidden="1">
      <c r="A86" s="237">
        <v>39918</v>
      </c>
      <c r="B86" s="25">
        <v>52</v>
      </c>
      <c r="C86" s="35" t="s">
        <v>21</v>
      </c>
      <c r="D86" s="36" t="str">
        <f t="shared" si="16"/>
        <v>'</v>
      </c>
      <c r="E86" s="37">
        <f t="shared" si="17"/>
        <v>40009.25</v>
      </c>
      <c r="F86" s="6">
        <f>IF(MAX(F$9:F85)&gt;=L$5,0,IF(B86&gt;=MONTH($N$5),F85+1,0))</f>
        <v>70</v>
      </c>
      <c r="G86" s="38">
        <f t="shared" si="18"/>
        <v>336.18</v>
      </c>
      <c r="H86" s="39">
        <f t="shared" si="19"/>
        <v>260.39</v>
      </c>
      <c r="I86" s="39">
        <f t="shared" si="20"/>
        <v>75.79000000000002</v>
      </c>
      <c r="J86" s="40">
        <f t="shared" si="21"/>
        <v>29683.59</v>
      </c>
      <c r="K86" s="41"/>
      <c r="L86" s="42"/>
      <c r="M86" s="42"/>
      <c r="N86" s="42"/>
      <c r="O86" s="42"/>
      <c r="P86" s="46"/>
      <c r="Q86" s="23"/>
      <c r="U86" s="180"/>
    </row>
    <row r="87" spans="1:21" hidden="1">
      <c r="A87" s="237">
        <v>39948</v>
      </c>
      <c r="B87" s="25">
        <v>53</v>
      </c>
      <c r="C87" s="35" t="s">
        <v>22</v>
      </c>
      <c r="D87" s="36" t="str">
        <f t="shared" si="16"/>
        <v>'</v>
      </c>
      <c r="E87" s="37">
        <f t="shared" si="17"/>
        <v>40009.25</v>
      </c>
      <c r="F87" s="6">
        <f>IF(MAX(F$9:F86)&gt;=L$5,0,IF(B87&gt;=MONTH($N$5),F86+1,0))</f>
        <v>71</v>
      </c>
      <c r="G87" s="38">
        <f t="shared" si="18"/>
        <v>336.18</v>
      </c>
      <c r="H87" s="39">
        <f t="shared" si="19"/>
        <v>259.73</v>
      </c>
      <c r="I87" s="39">
        <f t="shared" si="20"/>
        <v>76.449999999999989</v>
      </c>
      <c r="J87" s="40">
        <f t="shared" si="21"/>
        <v>29607.14</v>
      </c>
      <c r="K87" s="41"/>
      <c r="L87" s="42"/>
      <c r="M87" s="42"/>
      <c r="N87" s="42"/>
      <c r="O87" s="42"/>
      <c r="P87" s="46"/>
      <c r="Q87" s="23"/>
      <c r="U87" s="180"/>
    </row>
    <row r="88" spans="1:21" hidden="1">
      <c r="A88" s="237">
        <v>39979</v>
      </c>
      <c r="B88" s="25">
        <v>54</v>
      </c>
      <c r="C88" s="35" t="s">
        <v>23</v>
      </c>
      <c r="D88" s="36" t="str">
        <f t="shared" si="16"/>
        <v>'</v>
      </c>
      <c r="E88" s="37">
        <f t="shared" si="17"/>
        <v>40009.25</v>
      </c>
      <c r="F88" s="6">
        <f>IF(MAX(F$9:F87)&gt;=L$5,0,IF(B88&gt;=MONTH($N$5),F87+1,0))</f>
        <v>72</v>
      </c>
      <c r="G88" s="38">
        <f t="shared" si="18"/>
        <v>336.18</v>
      </c>
      <c r="H88" s="39">
        <f t="shared" si="19"/>
        <v>259.06</v>
      </c>
      <c r="I88" s="39">
        <f t="shared" si="20"/>
        <v>77.12</v>
      </c>
      <c r="J88" s="40">
        <f t="shared" si="21"/>
        <v>29530.02</v>
      </c>
      <c r="K88" s="41"/>
      <c r="L88" s="42"/>
      <c r="M88" s="42"/>
      <c r="N88" s="42"/>
      <c r="O88" s="42"/>
      <c r="P88" s="46"/>
      <c r="Q88" s="23"/>
      <c r="U88" s="180"/>
    </row>
    <row r="89" spans="1:21" hidden="1">
      <c r="A89" s="237">
        <v>40009</v>
      </c>
      <c r="B89" s="25">
        <v>55</v>
      </c>
      <c r="C89" s="35" t="s">
        <v>24</v>
      </c>
      <c r="D89" s="36" t="str">
        <f t="shared" si="16"/>
        <v>'</v>
      </c>
      <c r="E89" s="37">
        <f t="shared" si="17"/>
        <v>40009.25</v>
      </c>
      <c r="F89" s="6">
        <f>IF(MAX(F$9:F88)&gt;=L$5,0,IF(B89&gt;=MONTH($N$5),F88+1,0))</f>
        <v>73</v>
      </c>
      <c r="G89" s="38">
        <f t="shared" si="18"/>
        <v>336.18</v>
      </c>
      <c r="H89" s="39">
        <f t="shared" si="19"/>
        <v>258.39</v>
      </c>
      <c r="I89" s="39">
        <f t="shared" si="20"/>
        <v>77.79000000000002</v>
      </c>
      <c r="J89" s="40">
        <f t="shared" si="21"/>
        <v>29452.23</v>
      </c>
      <c r="K89" s="41"/>
      <c r="L89" s="42"/>
      <c r="M89" s="42"/>
      <c r="N89" s="42"/>
      <c r="O89" s="42"/>
      <c r="P89" s="46"/>
      <c r="Q89" s="23"/>
      <c r="U89" s="180"/>
    </row>
    <row r="90" spans="1:21" hidden="1">
      <c r="A90" s="237">
        <v>40040</v>
      </c>
      <c r="B90" s="25">
        <v>56</v>
      </c>
      <c r="C90" s="35" t="s">
        <v>25</v>
      </c>
      <c r="D90" s="36" t="str">
        <f t="shared" si="16"/>
        <v>'</v>
      </c>
      <c r="E90" s="37">
        <f t="shared" si="17"/>
        <v>40009.25</v>
      </c>
      <c r="F90" s="6">
        <f>IF(MAX(F$9:F89)&gt;=L$5,0,IF(B90&gt;=MONTH($N$5),F89+1,0))</f>
        <v>74</v>
      </c>
      <c r="G90" s="38">
        <f t="shared" si="18"/>
        <v>336.18</v>
      </c>
      <c r="H90" s="39">
        <f t="shared" si="19"/>
        <v>257.70999999999998</v>
      </c>
      <c r="I90" s="39">
        <f t="shared" si="20"/>
        <v>78.470000000000027</v>
      </c>
      <c r="J90" s="40">
        <f t="shared" si="21"/>
        <v>29373.759999999998</v>
      </c>
      <c r="K90" s="41"/>
      <c r="L90" s="42"/>
      <c r="M90" s="42"/>
      <c r="N90" s="42"/>
      <c r="O90" s="42"/>
      <c r="P90" s="46"/>
      <c r="Q90" s="23"/>
      <c r="U90" s="180"/>
    </row>
    <row r="91" spans="1:21" hidden="1">
      <c r="A91" s="237">
        <v>40071</v>
      </c>
      <c r="B91" s="25">
        <v>57</v>
      </c>
      <c r="C91" s="35" t="s">
        <v>26</v>
      </c>
      <c r="D91" s="36" t="str">
        <f t="shared" si="16"/>
        <v>'</v>
      </c>
      <c r="E91" s="37">
        <f t="shared" si="17"/>
        <v>40009.25</v>
      </c>
      <c r="F91" s="6">
        <f>IF(MAX(F$9:F90)&gt;=L$5,0,IF(B91&gt;=MONTH($N$5),F90+1,0))</f>
        <v>75</v>
      </c>
      <c r="G91" s="38">
        <f t="shared" si="18"/>
        <v>336.18</v>
      </c>
      <c r="H91" s="39">
        <f t="shared" si="19"/>
        <v>257.02</v>
      </c>
      <c r="I91" s="39">
        <f t="shared" si="20"/>
        <v>79.160000000000025</v>
      </c>
      <c r="J91" s="40">
        <f t="shared" si="21"/>
        <v>29294.6</v>
      </c>
      <c r="K91" s="41"/>
      <c r="L91" s="42"/>
      <c r="M91" s="42"/>
      <c r="N91" s="42"/>
      <c r="O91" s="42"/>
      <c r="P91" s="46"/>
      <c r="Q91" s="23"/>
      <c r="U91" s="180"/>
    </row>
    <row r="92" spans="1:21" hidden="1">
      <c r="A92" s="237">
        <v>40101</v>
      </c>
      <c r="B92" s="25">
        <v>58</v>
      </c>
      <c r="C92" s="35" t="s">
        <v>27</v>
      </c>
      <c r="D92" s="36" t="str">
        <f t="shared" si="16"/>
        <v>'</v>
      </c>
      <c r="E92" s="37">
        <f t="shared" si="17"/>
        <v>40009.25</v>
      </c>
      <c r="F92" s="6">
        <f>IF(MAX(F$9:F91)&gt;=L$5,0,IF(B92&gt;=MONTH($N$5),F91+1,0))</f>
        <v>76</v>
      </c>
      <c r="G92" s="38">
        <f t="shared" si="18"/>
        <v>336.18</v>
      </c>
      <c r="H92" s="39">
        <f t="shared" si="19"/>
        <v>256.33</v>
      </c>
      <c r="I92" s="39">
        <f t="shared" si="20"/>
        <v>79.850000000000023</v>
      </c>
      <c r="J92" s="40">
        <f t="shared" si="21"/>
        <v>29214.75</v>
      </c>
      <c r="K92" s="41"/>
      <c r="L92" s="42"/>
      <c r="M92" s="42"/>
      <c r="N92" s="42"/>
      <c r="O92" s="42"/>
      <c r="P92" s="46"/>
      <c r="Q92" s="23"/>
      <c r="U92" s="180"/>
    </row>
    <row r="93" spans="1:21" hidden="1">
      <c r="A93" s="237">
        <v>40132</v>
      </c>
      <c r="B93" s="25">
        <v>59</v>
      </c>
      <c r="C93" s="35" t="s">
        <v>28</v>
      </c>
      <c r="D93" s="36" t="str">
        <f t="shared" si="16"/>
        <v>'</v>
      </c>
      <c r="E93" s="37">
        <f t="shared" si="17"/>
        <v>40009.25</v>
      </c>
      <c r="F93" s="6">
        <f>IF(MAX(F$9:F92)&gt;=L$5,0,IF(B93&gt;=MONTH($N$5),F92+1,0))</f>
        <v>77</v>
      </c>
      <c r="G93" s="38">
        <f t="shared" si="18"/>
        <v>336.18</v>
      </c>
      <c r="H93" s="39">
        <f t="shared" si="19"/>
        <v>255.63</v>
      </c>
      <c r="I93" s="39">
        <f t="shared" si="20"/>
        <v>80.550000000000011</v>
      </c>
      <c r="J93" s="40">
        <f t="shared" si="21"/>
        <v>29134.2</v>
      </c>
      <c r="K93" s="41"/>
      <c r="L93" s="42"/>
      <c r="M93" s="42"/>
      <c r="N93" s="42"/>
      <c r="O93" s="42"/>
      <c r="P93" s="46"/>
      <c r="Q93" s="23"/>
      <c r="U93" s="180"/>
    </row>
    <row r="94" spans="1:21" hidden="1">
      <c r="A94" s="237">
        <v>40162</v>
      </c>
      <c r="B94" s="25">
        <v>60</v>
      </c>
      <c r="C94" s="50" t="s">
        <v>29</v>
      </c>
      <c r="D94" s="51" t="str">
        <f t="shared" si="16"/>
        <v>'</v>
      </c>
      <c r="E94" s="52">
        <f t="shared" si="17"/>
        <v>40009.25</v>
      </c>
      <c r="F94" s="53">
        <f>IF(MAX(F$9:F93)&gt;=L$5,0,IF(B94&gt;=MONTH($N$5),F93+1,0))</f>
        <v>78</v>
      </c>
      <c r="G94" s="54">
        <f t="shared" si="18"/>
        <v>336.18</v>
      </c>
      <c r="H94" s="55">
        <f t="shared" si="19"/>
        <v>254.92</v>
      </c>
      <c r="I94" s="55">
        <f t="shared" si="20"/>
        <v>81.260000000000019</v>
      </c>
      <c r="J94" s="56">
        <f t="shared" si="21"/>
        <v>29052.940000000002</v>
      </c>
      <c r="K94" s="57">
        <f>SUM(H83:H94)</f>
        <v>3104.2799999999997</v>
      </c>
      <c r="L94" s="55">
        <f>SUM(I83:I94)</f>
        <v>929.88000000000011</v>
      </c>
      <c r="M94" s="55">
        <f>SUM(G83:G94)</f>
        <v>4034.1599999999994</v>
      </c>
      <c r="N94" s="55">
        <f>K94+N82</f>
        <v>21602.440000000002</v>
      </c>
      <c r="O94" s="55">
        <f>L94+O82</f>
        <v>4619.6000000000004</v>
      </c>
      <c r="P94" s="56">
        <f>M94+P82</f>
        <v>26222.039999999997</v>
      </c>
      <c r="Q94" s="23"/>
      <c r="U94" s="180"/>
    </row>
    <row r="95" spans="1:21" hidden="1">
      <c r="A95" s="237">
        <v>40193</v>
      </c>
      <c r="B95" s="25">
        <v>85</v>
      </c>
      <c r="C95" s="26" t="s">
        <v>17</v>
      </c>
      <c r="D95" s="47" t="str">
        <f>D83</f>
        <v>'</v>
      </c>
      <c r="E95" s="27">
        <f>E83+365.25</f>
        <v>40374.5</v>
      </c>
      <c r="F95" s="90">
        <f>IF(MAX(F$9:F94)&gt;=L$5,0,IF(B95&gt;=MONTH($N$5),F94+1,0))</f>
        <v>79</v>
      </c>
      <c r="G95" s="28">
        <f t="shared" ref="G95:G130" si="22">IF((J94+H95)&lt;(M$5+H95),J94+H95,M$5)</f>
        <v>336.18</v>
      </c>
      <c r="H95" s="29">
        <f t="shared" ref="H95:H130" si="23">IF(F95&gt;0,IF(J94&gt;0,ROUND(-IPMT(K$5/12,F95,L$5,J$5,,),2),0),0)</f>
        <v>254.21</v>
      </c>
      <c r="I95" s="29">
        <f t="shared" ref="I95:I130" si="24">G95-H95</f>
        <v>81.97</v>
      </c>
      <c r="J95" s="30">
        <f t="shared" ref="J95:J130" si="25">J94-I95</f>
        <v>28970.97</v>
      </c>
      <c r="K95" s="31"/>
      <c r="L95" s="32"/>
      <c r="M95" s="32"/>
      <c r="N95" s="32"/>
      <c r="O95" s="32"/>
      <c r="P95" s="48"/>
      <c r="Q95" s="23"/>
      <c r="U95" s="180"/>
    </row>
    <row r="96" spans="1:21" hidden="1">
      <c r="A96" s="237">
        <v>40224</v>
      </c>
      <c r="B96" s="25">
        <v>86</v>
      </c>
      <c r="C96" s="35" t="s">
        <v>19</v>
      </c>
      <c r="D96" s="36" t="str">
        <f t="shared" ref="D96:E106" si="26">D95</f>
        <v>'</v>
      </c>
      <c r="E96" s="37">
        <f t="shared" si="26"/>
        <v>40374.5</v>
      </c>
      <c r="F96" s="6">
        <f>IF(MAX(F$9:F95)&gt;=L$5,0,IF(B96&gt;=MONTH($N$5),F95+1,0))</f>
        <v>80</v>
      </c>
      <c r="G96" s="38">
        <f t="shared" si="22"/>
        <v>336.18</v>
      </c>
      <c r="H96" s="39">
        <f t="shared" si="23"/>
        <v>253.5</v>
      </c>
      <c r="I96" s="39">
        <f t="shared" si="24"/>
        <v>82.68</v>
      </c>
      <c r="J96" s="40">
        <f t="shared" si="25"/>
        <v>28888.29</v>
      </c>
      <c r="K96" s="41"/>
      <c r="L96" s="42"/>
      <c r="M96" s="42"/>
      <c r="N96" s="42"/>
      <c r="O96" s="42"/>
      <c r="P96" s="46"/>
      <c r="Q96" s="23"/>
      <c r="U96" s="180"/>
    </row>
    <row r="97" spans="1:21" hidden="1">
      <c r="A97" s="237">
        <v>40252</v>
      </c>
      <c r="B97" s="25">
        <v>87</v>
      </c>
      <c r="C97" s="35" t="s">
        <v>20</v>
      </c>
      <c r="D97" s="36" t="str">
        <f t="shared" si="26"/>
        <v>'</v>
      </c>
      <c r="E97" s="37">
        <f t="shared" si="26"/>
        <v>40374.5</v>
      </c>
      <c r="F97" s="6">
        <f>IF(MAX(F$9:F96)&gt;=L$5,0,IF(B97&gt;=MONTH($N$5),F96+1,0))</f>
        <v>81</v>
      </c>
      <c r="G97" s="38">
        <f t="shared" si="22"/>
        <v>336.18</v>
      </c>
      <c r="H97" s="39">
        <f t="shared" si="23"/>
        <v>252.77</v>
      </c>
      <c r="I97" s="39">
        <f t="shared" si="24"/>
        <v>83.41</v>
      </c>
      <c r="J97" s="40">
        <f t="shared" si="25"/>
        <v>28804.880000000001</v>
      </c>
      <c r="K97" s="41"/>
      <c r="L97" s="42"/>
      <c r="M97" s="42"/>
      <c r="N97" s="42"/>
      <c r="O97" s="42"/>
      <c r="P97" s="46"/>
      <c r="Q97" s="23"/>
      <c r="U97" s="180"/>
    </row>
    <row r="98" spans="1:21" hidden="1">
      <c r="A98" s="237">
        <v>40283</v>
      </c>
      <c r="B98" s="25">
        <v>88</v>
      </c>
      <c r="C98" s="35" t="s">
        <v>21</v>
      </c>
      <c r="D98" s="36" t="str">
        <f t="shared" si="26"/>
        <v>'</v>
      </c>
      <c r="E98" s="37">
        <f t="shared" si="26"/>
        <v>40374.5</v>
      </c>
      <c r="F98" s="6">
        <f>IF(MAX(F$9:F97)&gt;=L$5,0,IF(B98&gt;=MONTH($N$5),F97+1,0))</f>
        <v>82</v>
      </c>
      <c r="G98" s="38">
        <f t="shared" si="22"/>
        <v>336.18</v>
      </c>
      <c r="H98" s="39">
        <f t="shared" si="23"/>
        <v>252.04</v>
      </c>
      <c r="I98" s="39">
        <f t="shared" si="24"/>
        <v>84.140000000000015</v>
      </c>
      <c r="J98" s="40">
        <f t="shared" si="25"/>
        <v>28720.74</v>
      </c>
      <c r="K98" s="41"/>
      <c r="L98" s="42"/>
      <c r="M98" s="42"/>
      <c r="N98" s="42"/>
      <c r="O98" s="42"/>
      <c r="P98" s="46"/>
      <c r="Q98" s="23"/>
      <c r="U98" s="180"/>
    </row>
    <row r="99" spans="1:21" hidden="1">
      <c r="A99" s="237">
        <v>40313</v>
      </c>
      <c r="B99" s="25">
        <v>89</v>
      </c>
      <c r="C99" s="35" t="s">
        <v>22</v>
      </c>
      <c r="D99" s="36" t="str">
        <f t="shared" si="26"/>
        <v>'</v>
      </c>
      <c r="E99" s="37">
        <f t="shared" si="26"/>
        <v>40374.5</v>
      </c>
      <c r="F99" s="6">
        <f>IF(MAX(F$9:F98)&gt;=L$5,0,IF(B99&gt;=MONTH($N$5),F98+1,0))</f>
        <v>83</v>
      </c>
      <c r="G99" s="38">
        <f t="shared" si="22"/>
        <v>336.18</v>
      </c>
      <c r="H99" s="39">
        <f t="shared" si="23"/>
        <v>251.31</v>
      </c>
      <c r="I99" s="39">
        <f t="shared" si="24"/>
        <v>84.87</v>
      </c>
      <c r="J99" s="40">
        <f t="shared" si="25"/>
        <v>28635.870000000003</v>
      </c>
      <c r="K99" s="41"/>
      <c r="L99" s="42"/>
      <c r="M99" s="42"/>
      <c r="N99" s="42"/>
      <c r="O99" s="42"/>
      <c r="P99" s="46"/>
      <c r="Q99" s="23"/>
      <c r="U99" s="180"/>
    </row>
    <row r="100" spans="1:21" hidden="1">
      <c r="A100" s="237">
        <v>40344</v>
      </c>
      <c r="B100" s="25">
        <v>90</v>
      </c>
      <c r="C100" s="35" t="s">
        <v>23</v>
      </c>
      <c r="D100" s="36" t="str">
        <f t="shared" si="26"/>
        <v>'</v>
      </c>
      <c r="E100" s="37">
        <f t="shared" si="26"/>
        <v>40374.5</v>
      </c>
      <c r="F100" s="6">
        <f>IF(MAX(F$9:F99)&gt;=L$5,0,IF(B100&gt;=MONTH($N$5),F99+1,0))</f>
        <v>84</v>
      </c>
      <c r="G100" s="38">
        <f t="shared" si="22"/>
        <v>336.18</v>
      </c>
      <c r="H100" s="39">
        <f t="shared" si="23"/>
        <v>250.56</v>
      </c>
      <c r="I100" s="39">
        <f t="shared" si="24"/>
        <v>85.62</v>
      </c>
      <c r="J100" s="40">
        <f t="shared" si="25"/>
        <v>28550.250000000004</v>
      </c>
      <c r="K100" s="41"/>
      <c r="L100" s="42"/>
      <c r="M100" s="42"/>
      <c r="N100" s="42"/>
      <c r="O100" s="42"/>
      <c r="P100" s="46"/>
      <c r="Q100" s="23"/>
      <c r="U100" s="180"/>
    </row>
    <row r="101" spans="1:21" hidden="1">
      <c r="A101" s="237">
        <v>40374</v>
      </c>
      <c r="B101" s="25">
        <v>91</v>
      </c>
      <c r="C101" s="35" t="s">
        <v>24</v>
      </c>
      <c r="D101" s="36" t="str">
        <f t="shared" si="26"/>
        <v>'</v>
      </c>
      <c r="E101" s="37">
        <f t="shared" si="26"/>
        <v>40374.5</v>
      </c>
      <c r="F101" s="6">
        <f>IF(MAX(F$9:F100)&gt;=L$5,0,IF(B101&gt;=MONTH($N$5),F100+1,0))</f>
        <v>85</v>
      </c>
      <c r="G101" s="38">
        <f t="shared" si="22"/>
        <v>336.18</v>
      </c>
      <c r="H101" s="39">
        <f t="shared" si="23"/>
        <v>249.81</v>
      </c>
      <c r="I101" s="39">
        <f t="shared" si="24"/>
        <v>86.37</v>
      </c>
      <c r="J101" s="40">
        <f t="shared" si="25"/>
        <v>28463.880000000005</v>
      </c>
      <c r="K101" s="41"/>
      <c r="L101" s="42"/>
      <c r="M101" s="42"/>
      <c r="N101" s="42"/>
      <c r="O101" s="42"/>
      <c r="P101" s="46"/>
      <c r="Q101" s="23"/>
      <c r="U101" s="180"/>
    </row>
    <row r="102" spans="1:21" hidden="1">
      <c r="A102" s="237">
        <v>40405</v>
      </c>
      <c r="B102" s="25">
        <v>92</v>
      </c>
      <c r="C102" s="35" t="s">
        <v>25</v>
      </c>
      <c r="D102" s="36" t="str">
        <f t="shared" si="26"/>
        <v>'</v>
      </c>
      <c r="E102" s="37">
        <f t="shared" si="26"/>
        <v>40374.5</v>
      </c>
      <c r="F102" s="6">
        <f>IF(MAX(F$9:F101)&gt;=L$5,0,IF(B102&gt;=MONTH($N$5),F101+1,0))</f>
        <v>86</v>
      </c>
      <c r="G102" s="38">
        <f t="shared" si="22"/>
        <v>336.18</v>
      </c>
      <c r="H102" s="39">
        <f t="shared" si="23"/>
        <v>249.06</v>
      </c>
      <c r="I102" s="39">
        <f t="shared" si="24"/>
        <v>87.12</v>
      </c>
      <c r="J102" s="40">
        <f t="shared" si="25"/>
        <v>28376.760000000006</v>
      </c>
      <c r="K102" s="41"/>
      <c r="L102" s="42"/>
      <c r="M102" s="42"/>
      <c r="N102" s="42"/>
      <c r="O102" s="42"/>
      <c r="P102" s="46"/>
      <c r="Q102" s="23"/>
      <c r="U102" s="180"/>
    </row>
    <row r="103" spans="1:21" hidden="1">
      <c r="A103" s="237">
        <v>40436</v>
      </c>
      <c r="B103" s="25">
        <v>93</v>
      </c>
      <c r="C103" s="35" t="s">
        <v>26</v>
      </c>
      <c r="D103" s="36" t="str">
        <f t="shared" si="26"/>
        <v>'</v>
      </c>
      <c r="E103" s="37">
        <f t="shared" si="26"/>
        <v>40374.5</v>
      </c>
      <c r="F103" s="6">
        <f>IF(MAX(F$9:F102)&gt;=L$5,0,IF(B103&gt;=MONTH($N$5),F102+1,0))</f>
        <v>87</v>
      </c>
      <c r="G103" s="38">
        <f t="shared" si="22"/>
        <v>336.18</v>
      </c>
      <c r="H103" s="39">
        <f t="shared" si="23"/>
        <v>248.3</v>
      </c>
      <c r="I103" s="39">
        <f t="shared" si="24"/>
        <v>87.88</v>
      </c>
      <c r="J103" s="40">
        <f t="shared" si="25"/>
        <v>28288.880000000005</v>
      </c>
      <c r="K103" s="41"/>
      <c r="L103" s="42"/>
      <c r="M103" s="42"/>
      <c r="N103" s="42"/>
      <c r="O103" s="42"/>
      <c r="P103" s="46"/>
      <c r="Q103" s="23"/>
      <c r="U103" s="180"/>
    </row>
    <row r="104" spans="1:21" hidden="1">
      <c r="A104" s="237">
        <v>40466</v>
      </c>
      <c r="B104" s="25">
        <v>94</v>
      </c>
      <c r="C104" s="35" t="s">
        <v>27</v>
      </c>
      <c r="D104" s="36" t="str">
        <f t="shared" si="26"/>
        <v>'</v>
      </c>
      <c r="E104" s="37">
        <f t="shared" si="26"/>
        <v>40374.5</v>
      </c>
      <c r="F104" s="6">
        <f>IF(MAX(F$9:F103)&gt;=L$5,0,IF(B104&gt;=MONTH($N$5),F103+1,0))</f>
        <v>88</v>
      </c>
      <c r="G104" s="38">
        <f t="shared" si="22"/>
        <v>336.18</v>
      </c>
      <c r="H104" s="39">
        <f t="shared" si="23"/>
        <v>247.53</v>
      </c>
      <c r="I104" s="39">
        <f t="shared" si="24"/>
        <v>88.65</v>
      </c>
      <c r="J104" s="40">
        <f t="shared" si="25"/>
        <v>28200.230000000003</v>
      </c>
      <c r="K104" s="41"/>
      <c r="L104" s="42"/>
      <c r="M104" s="42"/>
      <c r="N104" s="42"/>
      <c r="O104" s="42"/>
      <c r="P104" s="46"/>
      <c r="Q104" s="23"/>
      <c r="U104" s="180"/>
    </row>
    <row r="105" spans="1:21" hidden="1">
      <c r="A105" s="237">
        <v>40497</v>
      </c>
      <c r="B105" s="25">
        <v>95</v>
      </c>
      <c r="C105" s="35" t="s">
        <v>28</v>
      </c>
      <c r="D105" s="36" t="str">
        <f t="shared" si="26"/>
        <v>'</v>
      </c>
      <c r="E105" s="37">
        <f t="shared" si="26"/>
        <v>40374.5</v>
      </c>
      <c r="F105" s="6">
        <f>IF(MAX(F$9:F104)&gt;=L$5,0,IF(B105&gt;=MONTH($N$5),F104+1,0))</f>
        <v>89</v>
      </c>
      <c r="G105" s="38">
        <f t="shared" si="22"/>
        <v>336.18</v>
      </c>
      <c r="H105" s="39">
        <f t="shared" si="23"/>
        <v>246.75</v>
      </c>
      <c r="I105" s="39">
        <f t="shared" si="24"/>
        <v>89.43</v>
      </c>
      <c r="J105" s="40">
        <f t="shared" si="25"/>
        <v>28110.800000000003</v>
      </c>
      <c r="K105" s="41"/>
      <c r="L105" s="42"/>
      <c r="M105" s="42"/>
      <c r="N105" s="42"/>
      <c r="O105" s="42"/>
      <c r="P105" s="46"/>
      <c r="Q105" s="23"/>
      <c r="U105" s="180"/>
    </row>
    <row r="106" spans="1:21" hidden="1">
      <c r="A106" s="237">
        <v>40527</v>
      </c>
      <c r="B106" s="25">
        <v>96</v>
      </c>
      <c r="C106" s="35" t="s">
        <v>29</v>
      </c>
      <c r="D106" s="36" t="str">
        <f t="shared" si="26"/>
        <v>'</v>
      </c>
      <c r="E106" s="37">
        <f t="shared" si="26"/>
        <v>40374.5</v>
      </c>
      <c r="F106" s="6">
        <f>IF(MAX(F$9:F105)&gt;=L$5,0,IF(B106&gt;=MONTH($N$5),F105+1,0))</f>
        <v>90</v>
      </c>
      <c r="G106" s="45">
        <f t="shared" si="22"/>
        <v>336.18</v>
      </c>
      <c r="H106" s="42">
        <f t="shared" si="23"/>
        <v>245.97</v>
      </c>
      <c r="I106" s="42">
        <f t="shared" si="24"/>
        <v>90.210000000000008</v>
      </c>
      <c r="J106" s="46">
        <f t="shared" si="25"/>
        <v>28020.590000000004</v>
      </c>
      <c r="K106" s="41">
        <f>SUM(H95:H106)</f>
        <v>3001.81</v>
      </c>
      <c r="L106" s="42">
        <f>SUM(I95:I106)</f>
        <v>1032.3500000000001</v>
      </c>
      <c r="M106" s="42">
        <f>SUM(G95:G106)</f>
        <v>4034.1599999999994</v>
      </c>
      <c r="N106" s="42">
        <f>K106+N94</f>
        <v>24604.250000000004</v>
      </c>
      <c r="O106" s="42">
        <f>L106+O94</f>
        <v>5651.9500000000007</v>
      </c>
      <c r="P106" s="46">
        <f>M106+P94</f>
        <v>30256.199999999997</v>
      </c>
      <c r="Q106" s="23"/>
      <c r="U106" s="180"/>
    </row>
    <row r="107" spans="1:21" hidden="1">
      <c r="A107" s="237">
        <v>40558</v>
      </c>
      <c r="B107" s="25">
        <v>97</v>
      </c>
      <c r="C107" s="26" t="s">
        <v>17</v>
      </c>
      <c r="D107" s="47" t="str">
        <f>D95</f>
        <v>'</v>
      </c>
      <c r="E107" s="27">
        <f>E95+365.25</f>
        <v>40739.75</v>
      </c>
      <c r="F107" s="90">
        <f>IF(MAX(F$9:F106)&gt;=L$5,0,IF(B107&gt;=MONTH($N$5),F106+1,0))</f>
        <v>91</v>
      </c>
      <c r="G107" s="28">
        <f t="shared" si="22"/>
        <v>336.18</v>
      </c>
      <c r="H107" s="29">
        <f t="shared" si="23"/>
        <v>245.18</v>
      </c>
      <c r="I107" s="29">
        <f t="shared" si="24"/>
        <v>91</v>
      </c>
      <c r="J107" s="30">
        <f t="shared" si="25"/>
        <v>27929.590000000004</v>
      </c>
      <c r="K107" s="31"/>
      <c r="L107" s="32"/>
      <c r="M107" s="32"/>
      <c r="N107" s="32"/>
      <c r="O107" s="32"/>
      <c r="P107" s="48"/>
      <c r="Q107" s="23"/>
      <c r="U107" s="180"/>
    </row>
    <row r="108" spans="1:21" hidden="1">
      <c r="A108" s="237">
        <v>40589</v>
      </c>
      <c r="B108" s="25">
        <v>98</v>
      </c>
      <c r="C108" s="35" t="s">
        <v>19</v>
      </c>
      <c r="D108" s="36" t="str">
        <f t="shared" ref="D108:E118" si="27">D107</f>
        <v>'</v>
      </c>
      <c r="E108" s="37">
        <f t="shared" si="27"/>
        <v>40739.75</v>
      </c>
      <c r="F108" s="6">
        <f>IF(MAX(F$9:F107)&gt;=L$5,0,IF(B108&gt;=MONTH($N$5),F107+1,0))</f>
        <v>92</v>
      </c>
      <c r="G108" s="38">
        <f t="shared" si="22"/>
        <v>336.18</v>
      </c>
      <c r="H108" s="39">
        <f t="shared" si="23"/>
        <v>244.38</v>
      </c>
      <c r="I108" s="39">
        <f t="shared" si="24"/>
        <v>91.800000000000011</v>
      </c>
      <c r="J108" s="40">
        <f t="shared" si="25"/>
        <v>27837.790000000005</v>
      </c>
      <c r="K108" s="41"/>
      <c r="L108" s="42"/>
      <c r="M108" s="42"/>
      <c r="N108" s="42"/>
      <c r="O108" s="42"/>
      <c r="P108" s="46"/>
      <c r="Q108" s="23"/>
      <c r="U108" s="180"/>
    </row>
    <row r="109" spans="1:21" hidden="1">
      <c r="A109" s="237">
        <v>40617</v>
      </c>
      <c r="B109" s="25">
        <v>99</v>
      </c>
      <c r="C109" s="35" t="s">
        <v>20</v>
      </c>
      <c r="D109" s="36" t="str">
        <f t="shared" si="27"/>
        <v>'</v>
      </c>
      <c r="E109" s="37">
        <f t="shared" si="27"/>
        <v>40739.75</v>
      </c>
      <c r="F109" s="6">
        <f>IF(MAX(F$9:F108)&gt;=L$5,0,IF(B109&gt;=MONTH($N$5),F108+1,0))</f>
        <v>93</v>
      </c>
      <c r="G109" s="38">
        <f t="shared" si="22"/>
        <v>336.18</v>
      </c>
      <c r="H109" s="39">
        <f t="shared" si="23"/>
        <v>243.58</v>
      </c>
      <c r="I109" s="39">
        <f t="shared" si="24"/>
        <v>92.6</v>
      </c>
      <c r="J109" s="40">
        <f t="shared" si="25"/>
        <v>27745.190000000006</v>
      </c>
      <c r="K109" s="41"/>
      <c r="L109" s="42"/>
      <c r="M109" s="42"/>
      <c r="N109" s="42"/>
      <c r="O109" s="42"/>
      <c r="P109" s="46"/>
      <c r="Q109" s="23"/>
      <c r="U109" s="180"/>
    </row>
    <row r="110" spans="1:21" hidden="1">
      <c r="A110" s="237">
        <v>40648</v>
      </c>
      <c r="B110" s="25">
        <v>100</v>
      </c>
      <c r="C110" s="35" t="s">
        <v>21</v>
      </c>
      <c r="D110" s="36" t="str">
        <f t="shared" si="27"/>
        <v>'</v>
      </c>
      <c r="E110" s="37">
        <f t="shared" si="27"/>
        <v>40739.75</v>
      </c>
      <c r="F110" s="6">
        <f>IF(MAX(F$9:F109)&gt;=L$5,0,IF(B110&gt;=MONTH($N$5),F109+1,0))</f>
        <v>94</v>
      </c>
      <c r="G110" s="38">
        <f t="shared" si="22"/>
        <v>336.18</v>
      </c>
      <c r="H110" s="39">
        <f t="shared" si="23"/>
        <v>242.77</v>
      </c>
      <c r="I110" s="39">
        <f t="shared" si="24"/>
        <v>93.41</v>
      </c>
      <c r="J110" s="40">
        <f t="shared" si="25"/>
        <v>27651.780000000006</v>
      </c>
      <c r="K110" s="41"/>
      <c r="L110" s="42"/>
      <c r="M110" s="42"/>
      <c r="N110" s="42"/>
      <c r="O110" s="42"/>
      <c r="P110" s="46"/>
      <c r="Q110" s="23"/>
      <c r="U110" s="180"/>
    </row>
    <row r="111" spans="1:21" hidden="1">
      <c r="A111" s="237">
        <v>40678</v>
      </c>
      <c r="B111" s="25">
        <v>101</v>
      </c>
      <c r="C111" s="35" t="s">
        <v>22</v>
      </c>
      <c r="D111" s="36" t="str">
        <f t="shared" si="27"/>
        <v>'</v>
      </c>
      <c r="E111" s="37">
        <f t="shared" si="27"/>
        <v>40739.75</v>
      </c>
      <c r="F111" s="6">
        <f>IF(MAX(F$9:F110)&gt;=L$5,0,IF(B111&gt;=MONTH($N$5),F110+1,0))</f>
        <v>95</v>
      </c>
      <c r="G111" s="38">
        <f t="shared" si="22"/>
        <v>336.18</v>
      </c>
      <c r="H111" s="39">
        <f t="shared" si="23"/>
        <v>241.95</v>
      </c>
      <c r="I111" s="39">
        <f t="shared" si="24"/>
        <v>94.230000000000018</v>
      </c>
      <c r="J111" s="40">
        <f t="shared" si="25"/>
        <v>27557.550000000007</v>
      </c>
      <c r="K111" s="41"/>
      <c r="L111" s="42"/>
      <c r="M111" s="42"/>
      <c r="N111" s="42"/>
      <c r="O111" s="42"/>
      <c r="P111" s="46"/>
      <c r="Q111" s="23"/>
      <c r="U111" s="180"/>
    </row>
    <row r="112" spans="1:21" hidden="1">
      <c r="A112" s="237">
        <v>40709</v>
      </c>
      <c r="B112" s="25">
        <v>102</v>
      </c>
      <c r="C112" s="35" t="s">
        <v>23</v>
      </c>
      <c r="D112" s="36" t="str">
        <f t="shared" si="27"/>
        <v>'</v>
      </c>
      <c r="E112" s="37">
        <f t="shared" si="27"/>
        <v>40739.75</v>
      </c>
      <c r="F112" s="6">
        <f>IF(MAX(F$9:F111)&gt;=L$5,0,IF(B112&gt;=MONTH($N$5),F111+1,0))</f>
        <v>96</v>
      </c>
      <c r="G112" s="38">
        <f t="shared" si="22"/>
        <v>336.18</v>
      </c>
      <c r="H112" s="39">
        <f t="shared" si="23"/>
        <v>241.13</v>
      </c>
      <c r="I112" s="39">
        <f t="shared" si="24"/>
        <v>95.050000000000011</v>
      </c>
      <c r="J112" s="40">
        <f t="shared" si="25"/>
        <v>27462.500000000007</v>
      </c>
      <c r="K112" s="41"/>
      <c r="L112" s="42"/>
      <c r="M112" s="42"/>
      <c r="N112" s="42"/>
      <c r="O112" s="42"/>
      <c r="P112" s="46"/>
      <c r="Q112" s="23"/>
      <c r="U112" s="180"/>
    </row>
    <row r="113" spans="1:21" hidden="1">
      <c r="A113" s="237">
        <v>40739</v>
      </c>
      <c r="B113" s="25">
        <v>103</v>
      </c>
      <c r="C113" s="35" t="s">
        <v>24</v>
      </c>
      <c r="D113" s="36" t="str">
        <f t="shared" si="27"/>
        <v>'</v>
      </c>
      <c r="E113" s="37">
        <f t="shared" si="27"/>
        <v>40739.75</v>
      </c>
      <c r="F113" s="6">
        <f>IF(MAX(F$9:F112)&gt;=L$5,0,IF(B113&gt;=MONTH($N$5),F112+1,0))</f>
        <v>97</v>
      </c>
      <c r="G113" s="38">
        <f t="shared" si="22"/>
        <v>336.18</v>
      </c>
      <c r="H113" s="39">
        <f t="shared" si="23"/>
        <v>240.3</v>
      </c>
      <c r="I113" s="39">
        <f t="shared" si="24"/>
        <v>95.88</v>
      </c>
      <c r="J113" s="40">
        <f t="shared" si="25"/>
        <v>27366.620000000006</v>
      </c>
      <c r="K113" s="41"/>
      <c r="L113" s="42"/>
      <c r="M113" s="42"/>
      <c r="N113" s="42"/>
      <c r="O113" s="42"/>
      <c r="P113" s="46"/>
      <c r="Q113" s="23"/>
      <c r="U113" s="180"/>
    </row>
    <row r="114" spans="1:21" hidden="1">
      <c r="A114" s="237">
        <v>40770</v>
      </c>
      <c r="B114" s="25">
        <v>104</v>
      </c>
      <c r="C114" s="35" t="s">
        <v>25</v>
      </c>
      <c r="D114" s="36" t="str">
        <f t="shared" si="27"/>
        <v>'</v>
      </c>
      <c r="E114" s="37">
        <f t="shared" si="27"/>
        <v>40739.75</v>
      </c>
      <c r="F114" s="6">
        <f>IF(MAX(F$9:F113)&gt;=L$5,0,IF(B114&gt;=MONTH($N$5),F113+1,0))</f>
        <v>98</v>
      </c>
      <c r="G114" s="38">
        <f t="shared" si="22"/>
        <v>336.18</v>
      </c>
      <c r="H114" s="39">
        <f t="shared" si="23"/>
        <v>239.46</v>
      </c>
      <c r="I114" s="39">
        <f t="shared" si="24"/>
        <v>96.72</v>
      </c>
      <c r="J114" s="40">
        <f t="shared" si="25"/>
        <v>27269.900000000005</v>
      </c>
      <c r="K114" s="41"/>
      <c r="L114" s="42"/>
      <c r="M114" s="42"/>
      <c r="N114" s="42"/>
      <c r="O114" s="42"/>
      <c r="P114" s="46"/>
      <c r="Q114" s="23"/>
      <c r="U114" s="180"/>
    </row>
    <row r="115" spans="1:21" hidden="1">
      <c r="A115" s="237">
        <v>40801</v>
      </c>
      <c r="B115" s="25">
        <v>105</v>
      </c>
      <c r="C115" s="35" t="s">
        <v>26</v>
      </c>
      <c r="D115" s="36" t="str">
        <f t="shared" si="27"/>
        <v>'</v>
      </c>
      <c r="E115" s="37">
        <f t="shared" si="27"/>
        <v>40739.75</v>
      </c>
      <c r="F115" s="6">
        <f>IF(MAX(F$9:F114)&gt;=L$5,0,IF(B115&gt;=MONTH($N$5),F114+1,0))</f>
        <v>99</v>
      </c>
      <c r="G115" s="38">
        <f t="shared" si="22"/>
        <v>336.18</v>
      </c>
      <c r="H115" s="39">
        <f t="shared" si="23"/>
        <v>238.61</v>
      </c>
      <c r="I115" s="39">
        <f t="shared" si="24"/>
        <v>97.57</v>
      </c>
      <c r="J115" s="40">
        <f t="shared" si="25"/>
        <v>27172.330000000005</v>
      </c>
      <c r="K115" s="41"/>
      <c r="L115" s="42"/>
      <c r="M115" s="42"/>
      <c r="N115" s="42"/>
      <c r="O115" s="42"/>
      <c r="P115" s="46"/>
      <c r="Q115" s="23"/>
      <c r="U115" s="180"/>
    </row>
    <row r="116" spans="1:21" hidden="1">
      <c r="A116" s="237">
        <v>40831</v>
      </c>
      <c r="B116" s="25">
        <v>106</v>
      </c>
      <c r="C116" s="35" t="s">
        <v>27</v>
      </c>
      <c r="D116" s="36" t="str">
        <f t="shared" si="27"/>
        <v>'</v>
      </c>
      <c r="E116" s="37">
        <f t="shared" si="27"/>
        <v>40739.75</v>
      </c>
      <c r="F116" s="6">
        <f>IF(MAX(F$9:F115)&gt;=L$5,0,IF(B116&gt;=MONTH($N$5),F115+1,0))</f>
        <v>100</v>
      </c>
      <c r="G116" s="38">
        <f t="shared" si="22"/>
        <v>336.18</v>
      </c>
      <c r="H116" s="39">
        <f t="shared" si="23"/>
        <v>237.76</v>
      </c>
      <c r="I116" s="39">
        <f t="shared" si="24"/>
        <v>98.420000000000016</v>
      </c>
      <c r="J116" s="40">
        <f t="shared" si="25"/>
        <v>27073.910000000007</v>
      </c>
      <c r="K116" s="41"/>
      <c r="L116" s="42"/>
      <c r="M116" s="42"/>
      <c r="N116" s="42"/>
      <c r="O116" s="42"/>
      <c r="P116" s="46"/>
      <c r="Q116" s="23"/>
      <c r="U116" s="180"/>
    </row>
    <row r="117" spans="1:21" hidden="1">
      <c r="A117" s="237">
        <v>40862</v>
      </c>
      <c r="B117" s="25">
        <v>107</v>
      </c>
      <c r="C117" s="35" t="s">
        <v>28</v>
      </c>
      <c r="D117" s="36" t="str">
        <f t="shared" si="27"/>
        <v>'</v>
      </c>
      <c r="E117" s="37">
        <f t="shared" si="27"/>
        <v>40739.75</v>
      </c>
      <c r="F117" s="6">
        <f>IF(MAX(F$9:F116)&gt;=L$5,0,IF(B117&gt;=MONTH($N$5),F116+1,0))</f>
        <v>101</v>
      </c>
      <c r="G117" s="38">
        <f t="shared" si="22"/>
        <v>336.18</v>
      </c>
      <c r="H117" s="39">
        <f t="shared" si="23"/>
        <v>236.9</v>
      </c>
      <c r="I117" s="39">
        <f t="shared" si="24"/>
        <v>99.28</v>
      </c>
      <c r="J117" s="40">
        <f t="shared" si="25"/>
        <v>26974.630000000008</v>
      </c>
      <c r="K117" s="41"/>
      <c r="L117" s="42"/>
      <c r="M117" s="42"/>
      <c r="N117" s="42"/>
      <c r="O117" s="42"/>
      <c r="P117" s="46"/>
      <c r="Q117" s="23"/>
      <c r="U117" s="180"/>
    </row>
    <row r="118" spans="1:21" hidden="1">
      <c r="A118" s="237">
        <v>40892</v>
      </c>
      <c r="B118" s="25">
        <v>108</v>
      </c>
      <c r="C118" s="35" t="s">
        <v>29</v>
      </c>
      <c r="D118" s="36" t="str">
        <f t="shared" si="27"/>
        <v>'</v>
      </c>
      <c r="E118" s="37">
        <f t="shared" si="27"/>
        <v>40739.75</v>
      </c>
      <c r="F118" s="6">
        <f>IF(MAX(F$9:F117)&gt;=L$5,0,IF(B118&gt;=MONTH($N$5),F117+1,0))</f>
        <v>102</v>
      </c>
      <c r="G118" s="45">
        <f t="shared" si="22"/>
        <v>336.18</v>
      </c>
      <c r="H118" s="42">
        <f t="shared" si="23"/>
        <v>236.03</v>
      </c>
      <c r="I118" s="42">
        <f t="shared" si="24"/>
        <v>100.15</v>
      </c>
      <c r="J118" s="46">
        <f t="shared" si="25"/>
        <v>26874.480000000007</v>
      </c>
      <c r="K118" s="41">
        <f>SUM(H107:H118)</f>
        <v>2888.05</v>
      </c>
      <c r="L118" s="42">
        <f>SUM(I107:I118)</f>
        <v>1146.1100000000001</v>
      </c>
      <c r="M118" s="42">
        <f>SUM(G107:G118)</f>
        <v>4034.1599999999994</v>
      </c>
      <c r="N118" s="42">
        <f>K118+N106</f>
        <v>27492.300000000003</v>
      </c>
      <c r="O118" s="42">
        <f>L118+O106</f>
        <v>6798.0600000000013</v>
      </c>
      <c r="P118" s="46">
        <f>M118+P106</f>
        <v>34290.359999999993</v>
      </c>
      <c r="Q118" s="23"/>
      <c r="U118" s="180"/>
    </row>
    <row r="119" spans="1:21" hidden="1">
      <c r="A119" s="237">
        <v>40923</v>
      </c>
      <c r="B119" s="25">
        <v>109</v>
      </c>
      <c r="C119" s="26" t="s">
        <v>17</v>
      </c>
      <c r="D119" s="47" t="str">
        <f>D107</f>
        <v>'</v>
      </c>
      <c r="E119" s="27">
        <f>E107+365.25</f>
        <v>41105</v>
      </c>
      <c r="F119" s="90">
        <f>IF(MAX(F$9:F118)&gt;=L$5,0,IF(B119&gt;=MONTH($N$5),F118+1,0))</f>
        <v>103</v>
      </c>
      <c r="G119" s="28">
        <f t="shared" si="22"/>
        <v>336.18</v>
      </c>
      <c r="H119" s="29">
        <f t="shared" si="23"/>
        <v>235.15</v>
      </c>
      <c r="I119" s="29">
        <f t="shared" si="24"/>
        <v>101.03</v>
      </c>
      <c r="J119" s="30">
        <f t="shared" si="25"/>
        <v>26773.450000000008</v>
      </c>
      <c r="K119" s="31"/>
      <c r="L119" s="32"/>
      <c r="M119" s="32"/>
      <c r="N119" s="32"/>
      <c r="O119" s="32"/>
      <c r="P119" s="48"/>
      <c r="Q119" s="23"/>
      <c r="U119" s="180"/>
    </row>
    <row r="120" spans="1:21" hidden="1">
      <c r="A120" s="237">
        <v>40954</v>
      </c>
      <c r="B120" s="25">
        <v>110</v>
      </c>
      <c r="C120" s="35" t="s">
        <v>19</v>
      </c>
      <c r="D120" s="36" t="str">
        <f t="shared" ref="D120:E130" si="28">D119</f>
        <v>'</v>
      </c>
      <c r="E120" s="37">
        <f t="shared" si="28"/>
        <v>41105</v>
      </c>
      <c r="F120" s="6">
        <f>IF(MAX(F$9:F119)&gt;=L$5,0,IF(B120&gt;=MONTH($N$5),F119+1,0))</f>
        <v>104</v>
      </c>
      <c r="G120" s="38">
        <f t="shared" si="22"/>
        <v>336.18</v>
      </c>
      <c r="H120" s="39">
        <f t="shared" si="23"/>
        <v>234.27</v>
      </c>
      <c r="I120" s="39">
        <f t="shared" si="24"/>
        <v>101.91</v>
      </c>
      <c r="J120" s="40">
        <f t="shared" si="25"/>
        <v>26671.540000000008</v>
      </c>
      <c r="K120" s="41"/>
      <c r="L120" s="42"/>
      <c r="M120" s="42"/>
      <c r="N120" s="42"/>
      <c r="O120" s="42"/>
      <c r="P120" s="46"/>
      <c r="Q120" s="23"/>
      <c r="U120" s="180"/>
    </row>
    <row r="121" spans="1:21" hidden="1">
      <c r="A121" s="237">
        <v>40983</v>
      </c>
      <c r="B121" s="25">
        <v>111</v>
      </c>
      <c r="C121" s="35" t="s">
        <v>20</v>
      </c>
      <c r="D121" s="36" t="str">
        <f t="shared" si="28"/>
        <v>'</v>
      </c>
      <c r="E121" s="37">
        <f t="shared" si="28"/>
        <v>41105</v>
      </c>
      <c r="F121" s="6">
        <f>IF(MAX(F$9:F120)&gt;=L$5,0,IF(B121&gt;=MONTH($N$5),F120+1,0))</f>
        <v>105</v>
      </c>
      <c r="G121" s="38">
        <f t="shared" si="22"/>
        <v>336.18</v>
      </c>
      <c r="H121" s="39">
        <f t="shared" si="23"/>
        <v>233.38</v>
      </c>
      <c r="I121" s="39">
        <f t="shared" si="24"/>
        <v>102.80000000000001</v>
      </c>
      <c r="J121" s="40">
        <f t="shared" si="25"/>
        <v>26568.740000000009</v>
      </c>
      <c r="K121" s="41"/>
      <c r="L121" s="42"/>
      <c r="M121" s="42"/>
      <c r="N121" s="42"/>
      <c r="O121" s="42"/>
      <c r="P121" s="46"/>
      <c r="Q121" s="23"/>
      <c r="U121" s="180"/>
    </row>
    <row r="122" spans="1:21" hidden="1">
      <c r="A122" s="237">
        <v>41014</v>
      </c>
      <c r="B122" s="25">
        <v>112</v>
      </c>
      <c r="C122" s="35" t="s">
        <v>21</v>
      </c>
      <c r="D122" s="36" t="str">
        <f t="shared" si="28"/>
        <v>'</v>
      </c>
      <c r="E122" s="37">
        <f t="shared" si="28"/>
        <v>41105</v>
      </c>
      <c r="F122" s="6">
        <f>IF(MAX(F$9:F121)&gt;=L$5,0,IF(B122&gt;=MONTH($N$5),F121+1,0))</f>
        <v>106</v>
      </c>
      <c r="G122" s="38">
        <f t="shared" si="22"/>
        <v>336.18</v>
      </c>
      <c r="H122" s="39">
        <f t="shared" si="23"/>
        <v>232.48</v>
      </c>
      <c r="I122" s="39">
        <f t="shared" si="24"/>
        <v>103.70000000000002</v>
      </c>
      <c r="J122" s="40">
        <f t="shared" si="25"/>
        <v>26465.040000000008</v>
      </c>
      <c r="K122" s="41"/>
      <c r="L122" s="42"/>
      <c r="M122" s="42"/>
      <c r="N122" s="42"/>
      <c r="O122" s="42"/>
      <c r="P122" s="46"/>
      <c r="Q122" s="23"/>
      <c r="U122" s="180"/>
    </row>
    <row r="123" spans="1:21" hidden="1">
      <c r="A123" s="237">
        <v>41044</v>
      </c>
      <c r="B123" s="25">
        <v>113</v>
      </c>
      <c r="C123" s="35" t="s">
        <v>22</v>
      </c>
      <c r="D123" s="36" t="str">
        <f t="shared" si="28"/>
        <v>'</v>
      </c>
      <c r="E123" s="37">
        <f t="shared" si="28"/>
        <v>41105</v>
      </c>
      <c r="F123" s="6">
        <f>IF(MAX(F$9:F122)&gt;=L$5,0,IF(B123&gt;=MONTH($N$5),F122+1,0))</f>
        <v>107</v>
      </c>
      <c r="G123" s="38">
        <f t="shared" si="22"/>
        <v>336.18</v>
      </c>
      <c r="H123" s="39">
        <f t="shared" si="23"/>
        <v>231.57</v>
      </c>
      <c r="I123" s="39">
        <f t="shared" si="24"/>
        <v>104.61000000000001</v>
      </c>
      <c r="J123" s="40">
        <f t="shared" si="25"/>
        <v>26360.430000000008</v>
      </c>
      <c r="K123" s="41"/>
      <c r="L123" s="42"/>
      <c r="M123" s="42"/>
      <c r="N123" s="42"/>
      <c r="O123" s="42"/>
      <c r="P123" s="46"/>
      <c r="Q123" s="23"/>
      <c r="U123" s="180"/>
    </row>
    <row r="124" spans="1:21" hidden="1">
      <c r="A124" s="237">
        <v>41075</v>
      </c>
      <c r="B124" s="25">
        <v>114</v>
      </c>
      <c r="C124" s="35" t="s">
        <v>23</v>
      </c>
      <c r="D124" s="36" t="str">
        <f t="shared" si="28"/>
        <v>'</v>
      </c>
      <c r="E124" s="37">
        <f t="shared" si="28"/>
        <v>41105</v>
      </c>
      <c r="F124" s="6">
        <f>IF(MAX(F$9:F123)&gt;=L$5,0,IF(B124&gt;=MONTH($N$5),F123+1,0))</f>
        <v>108</v>
      </c>
      <c r="G124" s="38">
        <f t="shared" si="22"/>
        <v>336.18</v>
      </c>
      <c r="H124" s="39">
        <f t="shared" si="23"/>
        <v>230.65</v>
      </c>
      <c r="I124" s="39">
        <f t="shared" si="24"/>
        <v>105.53</v>
      </c>
      <c r="J124" s="40">
        <f t="shared" si="25"/>
        <v>26254.900000000009</v>
      </c>
      <c r="K124" s="41"/>
      <c r="L124" s="42"/>
      <c r="M124" s="42"/>
      <c r="N124" s="42"/>
      <c r="O124" s="42"/>
      <c r="P124" s="46"/>
      <c r="Q124" s="23"/>
      <c r="U124" s="180"/>
    </row>
    <row r="125" spans="1:21" hidden="1">
      <c r="A125" s="237">
        <v>41105</v>
      </c>
      <c r="B125" s="25">
        <v>115</v>
      </c>
      <c r="C125" s="35" t="s">
        <v>24</v>
      </c>
      <c r="D125" s="36" t="str">
        <f t="shared" si="28"/>
        <v>'</v>
      </c>
      <c r="E125" s="37">
        <f t="shared" si="28"/>
        <v>41105</v>
      </c>
      <c r="F125" s="6">
        <f>IF(MAX(F$9:F124)&gt;=L$5,0,IF(B125&gt;=MONTH($N$5),F124+1,0))</f>
        <v>109</v>
      </c>
      <c r="G125" s="38">
        <f t="shared" si="22"/>
        <v>336.18</v>
      </c>
      <c r="H125" s="39">
        <f t="shared" si="23"/>
        <v>229.73</v>
      </c>
      <c r="I125" s="39">
        <f t="shared" si="24"/>
        <v>106.45000000000002</v>
      </c>
      <c r="J125" s="40">
        <f t="shared" si="25"/>
        <v>26148.450000000008</v>
      </c>
      <c r="K125" s="41"/>
      <c r="L125" s="42"/>
      <c r="M125" s="42"/>
      <c r="N125" s="42"/>
      <c r="O125" s="42"/>
      <c r="P125" s="46"/>
      <c r="Q125" s="23"/>
      <c r="U125" s="180"/>
    </row>
    <row r="126" spans="1:21" hidden="1">
      <c r="A126" s="237">
        <v>41136</v>
      </c>
      <c r="B126" s="25">
        <v>116</v>
      </c>
      <c r="C126" s="35" t="s">
        <v>25</v>
      </c>
      <c r="D126" s="36" t="str">
        <f t="shared" si="28"/>
        <v>'</v>
      </c>
      <c r="E126" s="37">
        <f t="shared" si="28"/>
        <v>41105</v>
      </c>
      <c r="F126" s="6">
        <f>IF(MAX(F$9:F125)&gt;=L$5,0,IF(B126&gt;=MONTH($N$5),F125+1,0))</f>
        <v>110</v>
      </c>
      <c r="G126" s="38">
        <f t="shared" si="22"/>
        <v>336.18</v>
      </c>
      <c r="H126" s="39">
        <f t="shared" si="23"/>
        <v>228.8</v>
      </c>
      <c r="I126" s="39">
        <f t="shared" si="24"/>
        <v>107.38</v>
      </c>
      <c r="J126" s="40">
        <f t="shared" si="25"/>
        <v>26041.070000000007</v>
      </c>
      <c r="K126" s="41"/>
      <c r="L126" s="42"/>
      <c r="M126" s="42"/>
      <c r="N126" s="42"/>
      <c r="O126" s="42"/>
      <c r="P126" s="46"/>
      <c r="Q126" s="23"/>
      <c r="U126" s="180"/>
    </row>
    <row r="127" spans="1:21" hidden="1">
      <c r="A127" s="237">
        <v>41167</v>
      </c>
      <c r="B127" s="25">
        <v>117</v>
      </c>
      <c r="C127" s="35" t="s">
        <v>26</v>
      </c>
      <c r="D127" s="36" t="str">
        <f t="shared" si="28"/>
        <v>'</v>
      </c>
      <c r="E127" s="37">
        <f t="shared" si="28"/>
        <v>41105</v>
      </c>
      <c r="F127" s="6">
        <f>IF(MAX(F$9:F126)&gt;=L$5,0,IF(B127&gt;=MONTH($N$5),F126+1,0))</f>
        <v>111</v>
      </c>
      <c r="G127" s="38">
        <f t="shared" si="22"/>
        <v>336.18</v>
      </c>
      <c r="H127" s="39">
        <f t="shared" si="23"/>
        <v>227.86</v>
      </c>
      <c r="I127" s="39">
        <f t="shared" si="24"/>
        <v>108.32</v>
      </c>
      <c r="J127" s="40">
        <f t="shared" si="25"/>
        <v>25932.750000000007</v>
      </c>
      <c r="K127" s="41"/>
      <c r="L127" s="42"/>
      <c r="M127" s="42"/>
      <c r="N127" s="42"/>
      <c r="O127" s="42"/>
      <c r="P127" s="46"/>
      <c r="Q127" s="23"/>
      <c r="U127" s="180"/>
    </row>
    <row r="128" spans="1:21" hidden="1">
      <c r="A128" s="237">
        <v>41197</v>
      </c>
      <c r="B128" s="25">
        <v>118</v>
      </c>
      <c r="C128" s="35" t="s">
        <v>27</v>
      </c>
      <c r="D128" s="36" t="str">
        <f t="shared" si="28"/>
        <v>'</v>
      </c>
      <c r="E128" s="37">
        <f t="shared" si="28"/>
        <v>41105</v>
      </c>
      <c r="F128" s="6">
        <f>IF(MAX(F$9:F127)&gt;=L$5,0,IF(B128&gt;=MONTH($N$5),F127+1,0))</f>
        <v>112</v>
      </c>
      <c r="G128" s="38">
        <f t="shared" si="22"/>
        <v>336.18</v>
      </c>
      <c r="H128" s="39">
        <f t="shared" si="23"/>
        <v>226.91</v>
      </c>
      <c r="I128" s="39">
        <f t="shared" si="24"/>
        <v>109.27000000000001</v>
      </c>
      <c r="J128" s="40">
        <f t="shared" si="25"/>
        <v>25823.480000000007</v>
      </c>
      <c r="K128" s="41"/>
      <c r="L128" s="42"/>
      <c r="M128" s="42"/>
      <c r="N128" s="42"/>
      <c r="O128" s="42"/>
      <c r="P128" s="46"/>
      <c r="Q128" s="23"/>
      <c r="U128" s="180"/>
    </row>
    <row r="129" spans="1:21" hidden="1">
      <c r="A129" s="237">
        <v>41228</v>
      </c>
      <c r="B129" s="25">
        <v>119</v>
      </c>
      <c r="C129" s="35" t="s">
        <v>28</v>
      </c>
      <c r="D129" s="36" t="str">
        <f t="shared" si="28"/>
        <v>'</v>
      </c>
      <c r="E129" s="37">
        <f t="shared" si="28"/>
        <v>41105</v>
      </c>
      <c r="F129" s="6">
        <f>IF(MAX(F$9:F128)&gt;=L$5,0,IF(B129&gt;=MONTH($N$5),F128+1,0))</f>
        <v>113</v>
      </c>
      <c r="G129" s="38">
        <f t="shared" si="22"/>
        <v>336.18</v>
      </c>
      <c r="H129" s="39">
        <f t="shared" si="23"/>
        <v>225.96</v>
      </c>
      <c r="I129" s="39">
        <f t="shared" si="24"/>
        <v>110.22</v>
      </c>
      <c r="J129" s="40">
        <f t="shared" si="25"/>
        <v>25713.260000000006</v>
      </c>
      <c r="K129" s="41"/>
      <c r="L129" s="42"/>
      <c r="M129" s="42"/>
      <c r="N129" s="42"/>
      <c r="O129" s="42"/>
      <c r="P129" s="46"/>
      <c r="Q129" s="23"/>
      <c r="U129" s="180"/>
    </row>
    <row r="130" spans="1:21" hidden="1">
      <c r="A130" s="237">
        <v>41258</v>
      </c>
      <c r="B130" s="25">
        <v>120</v>
      </c>
      <c r="C130" s="35" t="s">
        <v>29</v>
      </c>
      <c r="D130" s="36" t="str">
        <f t="shared" si="28"/>
        <v>'</v>
      </c>
      <c r="E130" s="37">
        <f t="shared" si="28"/>
        <v>41105</v>
      </c>
      <c r="F130" s="6">
        <f>IF(MAX(F$9:F129)&gt;=L$5,0,IF(B130&gt;=MONTH($N$5),F129+1,0))</f>
        <v>114</v>
      </c>
      <c r="G130" s="45">
        <f t="shared" si="22"/>
        <v>336.18</v>
      </c>
      <c r="H130" s="42">
        <f t="shared" si="23"/>
        <v>224.99</v>
      </c>
      <c r="I130" s="42">
        <f t="shared" si="24"/>
        <v>111.19</v>
      </c>
      <c r="J130" s="46">
        <f t="shared" si="25"/>
        <v>25602.070000000007</v>
      </c>
      <c r="K130" s="41">
        <f>SUM(H119:H130)</f>
        <v>2761.75</v>
      </c>
      <c r="L130" s="42">
        <f>SUM(I119:I130)</f>
        <v>1272.4100000000001</v>
      </c>
      <c r="M130" s="42">
        <f>SUM(G119:G130)</f>
        <v>4034.1599999999994</v>
      </c>
      <c r="N130" s="42">
        <f>K130+N118</f>
        <v>30254.050000000003</v>
      </c>
      <c r="O130" s="42">
        <f>L130+O118</f>
        <v>8070.4700000000012</v>
      </c>
      <c r="P130" s="46">
        <f>M130+P118</f>
        <v>38324.51999999999</v>
      </c>
      <c r="Q130" s="23"/>
      <c r="U130" s="180"/>
    </row>
    <row r="131" spans="1:21" hidden="1">
      <c r="A131" s="237">
        <v>41289</v>
      </c>
      <c r="B131" s="25">
        <v>109</v>
      </c>
      <c r="C131" s="26" t="s">
        <v>17</v>
      </c>
      <c r="D131" s="47" t="str">
        <f>D119</f>
        <v>'</v>
      </c>
      <c r="E131" s="27">
        <f>E119+365.25</f>
        <v>41470.25</v>
      </c>
      <c r="F131" s="90">
        <f>IF(MAX(F$9:F130)&gt;=L$5,0,IF(B131&gt;=MONTH($N$5),F130+1,0))</f>
        <v>115</v>
      </c>
      <c r="G131" s="28">
        <f t="shared" ref="G131:G142" si="29">IF((J130+H131)&lt;(M$5+H131),J130+H131,M$5)</f>
        <v>336.18</v>
      </c>
      <c r="H131" s="29">
        <f t="shared" ref="H131:H142" si="30">IF(F131&gt;0,IF(J130&gt;0,ROUND(-IPMT(K$5/12,F131,L$5,J$5,,),2),0),0)</f>
        <v>224.02</v>
      </c>
      <c r="I131" s="29">
        <f t="shared" ref="I131:I142" si="31">G131-H131</f>
        <v>112.16</v>
      </c>
      <c r="J131" s="30">
        <f t="shared" ref="J131:J142" si="32">J130-I131</f>
        <v>25489.910000000007</v>
      </c>
      <c r="K131" s="31"/>
      <c r="L131" s="32"/>
      <c r="M131" s="32"/>
      <c r="N131" s="32"/>
      <c r="O131" s="32"/>
      <c r="P131" s="48"/>
      <c r="Q131" s="23"/>
      <c r="U131" s="180"/>
    </row>
    <row r="132" spans="1:21" hidden="1">
      <c r="A132" s="237">
        <v>41320</v>
      </c>
      <c r="B132" s="25">
        <v>110</v>
      </c>
      <c r="C132" s="35" t="s">
        <v>19</v>
      </c>
      <c r="D132" s="36" t="str">
        <f t="shared" ref="D132:E132" si="33">D131</f>
        <v>'</v>
      </c>
      <c r="E132" s="37">
        <f t="shared" si="33"/>
        <v>41470.25</v>
      </c>
      <c r="F132" s="6">
        <f>IF(MAX(F$9:F131)&gt;=L$5,0,IF(B132&gt;=MONTH($N$5),F131+1,0))</f>
        <v>116</v>
      </c>
      <c r="G132" s="38">
        <f t="shared" si="29"/>
        <v>336.18</v>
      </c>
      <c r="H132" s="39">
        <f t="shared" si="30"/>
        <v>223.04</v>
      </c>
      <c r="I132" s="39">
        <f t="shared" si="31"/>
        <v>113.14000000000001</v>
      </c>
      <c r="J132" s="40">
        <f t="shared" si="32"/>
        <v>25376.770000000008</v>
      </c>
      <c r="K132" s="41"/>
      <c r="L132" s="42"/>
      <c r="M132" s="42"/>
      <c r="N132" s="42"/>
      <c r="O132" s="42"/>
      <c r="P132" s="46"/>
      <c r="Q132" s="23"/>
      <c r="U132" s="180"/>
    </row>
    <row r="133" spans="1:21" hidden="1">
      <c r="A133" s="237">
        <v>41348</v>
      </c>
      <c r="B133" s="25">
        <v>111</v>
      </c>
      <c r="C133" s="35" t="s">
        <v>20</v>
      </c>
      <c r="D133" s="36" t="str">
        <f t="shared" ref="D133:E133" si="34">D132</f>
        <v>'</v>
      </c>
      <c r="E133" s="37">
        <f t="shared" si="34"/>
        <v>41470.25</v>
      </c>
      <c r="F133" s="6">
        <f>IF(MAX(F$9:F132)&gt;=L$5,0,IF(B133&gt;=MONTH($N$5),F132+1,0))</f>
        <v>117</v>
      </c>
      <c r="G133" s="38">
        <f t="shared" si="29"/>
        <v>336.18</v>
      </c>
      <c r="H133" s="39">
        <f t="shared" si="30"/>
        <v>222.05</v>
      </c>
      <c r="I133" s="39">
        <f t="shared" si="31"/>
        <v>114.13</v>
      </c>
      <c r="J133" s="40">
        <f t="shared" si="32"/>
        <v>25262.640000000007</v>
      </c>
      <c r="K133" s="41"/>
      <c r="L133" s="42"/>
      <c r="M133" s="42"/>
      <c r="N133" s="42"/>
      <c r="O133" s="42"/>
      <c r="P133" s="46"/>
      <c r="Q133" s="23"/>
      <c r="U133" s="180"/>
    </row>
    <row r="134" spans="1:21" hidden="1">
      <c r="A134" s="237">
        <v>41379</v>
      </c>
      <c r="B134" s="25">
        <v>112</v>
      </c>
      <c r="C134" s="35" t="s">
        <v>21</v>
      </c>
      <c r="D134" s="36" t="str">
        <f t="shared" ref="D134:E134" si="35">D133</f>
        <v>'</v>
      </c>
      <c r="E134" s="37">
        <f t="shared" si="35"/>
        <v>41470.25</v>
      </c>
      <c r="F134" s="6">
        <f>IF(MAX(F$9:F133)&gt;=L$5,0,IF(B134&gt;=MONTH($N$5),F133+1,0))</f>
        <v>118</v>
      </c>
      <c r="G134" s="38">
        <f t="shared" si="29"/>
        <v>336.18</v>
      </c>
      <c r="H134" s="39">
        <f t="shared" si="30"/>
        <v>221.05</v>
      </c>
      <c r="I134" s="39">
        <f t="shared" si="31"/>
        <v>115.13</v>
      </c>
      <c r="J134" s="40">
        <f t="shared" si="32"/>
        <v>25147.510000000006</v>
      </c>
      <c r="K134" s="41"/>
      <c r="L134" s="42"/>
      <c r="M134" s="42"/>
      <c r="N134" s="42"/>
      <c r="O134" s="42"/>
      <c r="P134" s="46"/>
      <c r="Q134" s="23"/>
      <c r="U134" s="180"/>
    </row>
    <row r="135" spans="1:21" hidden="1">
      <c r="A135" s="237">
        <v>41409</v>
      </c>
      <c r="B135" s="25">
        <v>113</v>
      </c>
      <c r="C135" s="35" t="s">
        <v>22</v>
      </c>
      <c r="D135" s="36" t="str">
        <f t="shared" ref="D135:E135" si="36">D134</f>
        <v>'</v>
      </c>
      <c r="E135" s="37">
        <f t="shared" si="36"/>
        <v>41470.25</v>
      </c>
      <c r="F135" s="6">
        <f>IF(MAX(F$9:F134)&gt;=L$5,0,IF(B135&gt;=MONTH($N$5),F134+1,0))</f>
        <v>119</v>
      </c>
      <c r="G135" s="38">
        <f t="shared" si="29"/>
        <v>336.18</v>
      </c>
      <c r="H135" s="39">
        <f t="shared" si="30"/>
        <v>220.04</v>
      </c>
      <c r="I135" s="39">
        <f t="shared" si="31"/>
        <v>116.14000000000001</v>
      </c>
      <c r="J135" s="40">
        <f t="shared" si="32"/>
        <v>25031.370000000006</v>
      </c>
      <c r="K135" s="41"/>
      <c r="L135" s="42"/>
      <c r="M135" s="42"/>
      <c r="N135" s="42"/>
      <c r="O135" s="42"/>
      <c r="P135" s="46"/>
      <c r="Q135" s="23"/>
      <c r="U135" s="180"/>
    </row>
    <row r="136" spans="1:21" hidden="1">
      <c r="A136" s="237">
        <v>41440</v>
      </c>
      <c r="B136" s="25">
        <v>114</v>
      </c>
      <c r="C136" s="35" t="s">
        <v>23</v>
      </c>
      <c r="D136" s="36" t="str">
        <f t="shared" ref="D136:E136" si="37">D135</f>
        <v>'</v>
      </c>
      <c r="E136" s="37">
        <f t="shared" si="37"/>
        <v>41470.25</v>
      </c>
      <c r="F136" s="6">
        <f>IF(MAX(F$9:F135)&gt;=L$5,0,IF(B136&gt;=MONTH($N$5),F135+1,0))</f>
        <v>120</v>
      </c>
      <c r="G136" s="38">
        <f t="shared" si="29"/>
        <v>336.18</v>
      </c>
      <c r="H136" s="39">
        <f t="shared" si="30"/>
        <v>219.02</v>
      </c>
      <c r="I136" s="39">
        <f t="shared" si="31"/>
        <v>117.16</v>
      </c>
      <c r="J136" s="40">
        <f t="shared" si="32"/>
        <v>24914.210000000006</v>
      </c>
      <c r="K136" s="41"/>
      <c r="L136" s="42"/>
      <c r="M136" s="42"/>
      <c r="N136" s="42"/>
      <c r="O136" s="42"/>
      <c r="P136" s="46"/>
      <c r="Q136" s="23"/>
      <c r="U136" s="180"/>
    </row>
    <row r="137" spans="1:21" hidden="1">
      <c r="A137" s="237">
        <v>41470</v>
      </c>
      <c r="B137" s="25">
        <v>115</v>
      </c>
      <c r="C137" s="35" t="s">
        <v>24</v>
      </c>
      <c r="D137" s="36" t="str">
        <f t="shared" ref="D137:E137" si="38">D136</f>
        <v>'</v>
      </c>
      <c r="E137" s="37">
        <f t="shared" si="38"/>
        <v>41470.25</v>
      </c>
      <c r="F137" s="6">
        <f>IF(MAX(F$9:F136)&gt;=L$5,0,IF(B137&gt;=MONTH($N$5),F136+1,0))</f>
        <v>121</v>
      </c>
      <c r="G137" s="38">
        <f t="shared" si="29"/>
        <v>336.18</v>
      </c>
      <c r="H137" s="39">
        <f t="shared" si="30"/>
        <v>218</v>
      </c>
      <c r="I137" s="39">
        <f t="shared" si="31"/>
        <v>118.18</v>
      </c>
      <c r="J137" s="40">
        <f t="shared" si="32"/>
        <v>24796.030000000006</v>
      </c>
      <c r="K137" s="41"/>
      <c r="L137" s="42"/>
      <c r="M137" s="42"/>
      <c r="N137" s="42"/>
      <c r="O137" s="42"/>
      <c r="P137" s="46"/>
      <c r="Q137" s="23"/>
      <c r="U137" s="180"/>
    </row>
    <row r="138" spans="1:21" hidden="1">
      <c r="A138" s="237">
        <v>41501</v>
      </c>
      <c r="B138" s="25">
        <v>116</v>
      </c>
      <c r="C138" s="35" t="s">
        <v>25</v>
      </c>
      <c r="D138" s="36" t="str">
        <f t="shared" ref="D138:E138" si="39">D137</f>
        <v>'</v>
      </c>
      <c r="E138" s="37">
        <f t="shared" si="39"/>
        <v>41470.25</v>
      </c>
      <c r="F138" s="6">
        <f>IF(MAX(F$9:F137)&gt;=L$5,0,IF(B138&gt;=MONTH($N$5),F137+1,0))</f>
        <v>122</v>
      </c>
      <c r="G138" s="38">
        <f t="shared" si="29"/>
        <v>336.18</v>
      </c>
      <c r="H138" s="39">
        <f t="shared" si="30"/>
        <v>216.97</v>
      </c>
      <c r="I138" s="39">
        <f t="shared" si="31"/>
        <v>119.21000000000001</v>
      </c>
      <c r="J138" s="40">
        <f t="shared" si="32"/>
        <v>24676.820000000007</v>
      </c>
      <c r="K138" s="41"/>
      <c r="L138" s="42"/>
      <c r="M138" s="42"/>
      <c r="N138" s="42"/>
      <c r="O138" s="42"/>
      <c r="P138" s="46"/>
      <c r="Q138" s="23"/>
      <c r="U138" s="180"/>
    </row>
    <row r="139" spans="1:21" hidden="1">
      <c r="A139" s="237">
        <v>41532</v>
      </c>
      <c r="B139" s="25">
        <v>117</v>
      </c>
      <c r="C139" s="35" t="s">
        <v>26</v>
      </c>
      <c r="D139" s="36" t="str">
        <f t="shared" ref="D139:E139" si="40">D138</f>
        <v>'</v>
      </c>
      <c r="E139" s="37">
        <f t="shared" si="40"/>
        <v>41470.25</v>
      </c>
      <c r="F139" s="6">
        <f>IF(MAX(F$9:F138)&gt;=L$5,0,IF(B139&gt;=MONTH($N$5),F138+1,0))</f>
        <v>123</v>
      </c>
      <c r="G139" s="38">
        <f t="shared" si="29"/>
        <v>336.18</v>
      </c>
      <c r="H139" s="39">
        <f t="shared" si="30"/>
        <v>215.92</v>
      </c>
      <c r="I139" s="39">
        <f t="shared" si="31"/>
        <v>120.26000000000002</v>
      </c>
      <c r="J139" s="40">
        <f t="shared" si="32"/>
        <v>24556.560000000009</v>
      </c>
      <c r="K139" s="41"/>
      <c r="L139" s="42"/>
      <c r="M139" s="42"/>
      <c r="N139" s="42"/>
      <c r="O139" s="42"/>
      <c r="P139" s="46"/>
      <c r="Q139" s="23"/>
      <c r="U139" s="180"/>
    </row>
    <row r="140" spans="1:21" hidden="1">
      <c r="A140" s="237">
        <v>41562</v>
      </c>
      <c r="B140" s="25">
        <v>118</v>
      </c>
      <c r="C140" s="35" t="s">
        <v>27</v>
      </c>
      <c r="D140" s="36" t="str">
        <f t="shared" ref="D140:E140" si="41">D139</f>
        <v>'</v>
      </c>
      <c r="E140" s="37">
        <f t="shared" si="41"/>
        <v>41470.25</v>
      </c>
      <c r="F140" s="6">
        <f>IF(MAX(F$9:F139)&gt;=L$5,0,IF(B140&gt;=MONTH($N$5),F139+1,0))</f>
        <v>124</v>
      </c>
      <c r="G140" s="38">
        <f t="shared" si="29"/>
        <v>336.18</v>
      </c>
      <c r="H140" s="39">
        <f t="shared" si="30"/>
        <v>214.87</v>
      </c>
      <c r="I140" s="39">
        <f t="shared" si="31"/>
        <v>121.31</v>
      </c>
      <c r="J140" s="40">
        <f t="shared" si="32"/>
        <v>24435.250000000007</v>
      </c>
      <c r="K140" s="41"/>
      <c r="L140" s="42"/>
      <c r="M140" s="42"/>
      <c r="N140" s="42"/>
      <c r="O140" s="42"/>
      <c r="P140" s="46"/>
      <c r="Q140" s="23"/>
      <c r="U140" s="180"/>
    </row>
    <row r="141" spans="1:21" hidden="1">
      <c r="A141" s="237">
        <v>41593</v>
      </c>
      <c r="B141" s="25">
        <v>119</v>
      </c>
      <c r="C141" s="35" t="s">
        <v>28</v>
      </c>
      <c r="D141" s="36" t="str">
        <f t="shared" ref="D141:E141" si="42">D140</f>
        <v>'</v>
      </c>
      <c r="E141" s="37">
        <f t="shared" si="42"/>
        <v>41470.25</v>
      </c>
      <c r="F141" s="6">
        <f>IF(MAX(F$9:F140)&gt;=L$5,0,IF(B141&gt;=MONTH($N$5),F140+1,0))</f>
        <v>125</v>
      </c>
      <c r="G141" s="38">
        <f t="shared" si="29"/>
        <v>336.18</v>
      </c>
      <c r="H141" s="39">
        <f t="shared" si="30"/>
        <v>213.81</v>
      </c>
      <c r="I141" s="39">
        <f t="shared" si="31"/>
        <v>122.37</v>
      </c>
      <c r="J141" s="40">
        <f t="shared" si="32"/>
        <v>24312.880000000008</v>
      </c>
      <c r="K141" s="41"/>
      <c r="L141" s="42"/>
      <c r="M141" s="42"/>
      <c r="N141" s="42"/>
      <c r="O141" s="42"/>
      <c r="P141" s="46"/>
      <c r="Q141" s="23"/>
      <c r="U141" s="180"/>
    </row>
    <row r="142" spans="1:21" hidden="1">
      <c r="A142" s="237">
        <v>41623</v>
      </c>
      <c r="B142" s="25">
        <v>120</v>
      </c>
      <c r="C142" s="50" t="s">
        <v>29</v>
      </c>
      <c r="D142" s="51" t="str">
        <f t="shared" ref="D142:E142" si="43">D141</f>
        <v>'</v>
      </c>
      <c r="E142" s="52">
        <f t="shared" si="43"/>
        <v>41470.25</v>
      </c>
      <c r="F142" s="53">
        <f>IF(MAX(F$9:F141)&gt;=L$5,0,IF(B142&gt;=MONTH($N$5),F141+1,0))</f>
        <v>126</v>
      </c>
      <c r="G142" s="54">
        <f t="shared" si="29"/>
        <v>336.18</v>
      </c>
      <c r="H142" s="55">
        <f t="shared" si="30"/>
        <v>212.74</v>
      </c>
      <c r="I142" s="55">
        <f t="shared" si="31"/>
        <v>123.44</v>
      </c>
      <c r="J142" s="56">
        <f t="shared" si="32"/>
        <v>24189.44000000001</v>
      </c>
      <c r="K142" s="57">
        <f>SUM(H131:H142)</f>
        <v>2621.5299999999997</v>
      </c>
      <c r="L142" s="55">
        <f>SUM(I131:I142)</f>
        <v>1412.63</v>
      </c>
      <c r="M142" s="55">
        <f>SUM(G131:G142)</f>
        <v>4034.1599999999994</v>
      </c>
      <c r="N142" s="127">
        <f>K142+N130</f>
        <v>32875.58</v>
      </c>
      <c r="O142" s="42">
        <f>L142+O130</f>
        <v>9483.1000000000022</v>
      </c>
      <c r="P142" s="46">
        <f>M142+P130</f>
        <v>42358.679999999986</v>
      </c>
      <c r="Q142" s="23"/>
      <c r="U142" s="180"/>
    </row>
    <row r="143" spans="1:21" hidden="1">
      <c r="A143" s="237">
        <v>41654</v>
      </c>
      <c r="B143" s="25">
        <v>73</v>
      </c>
      <c r="C143" s="128" t="s">
        <v>17</v>
      </c>
      <c r="D143" s="129" t="str">
        <f>D131</f>
        <v>'</v>
      </c>
      <c r="E143" s="130">
        <f>E131+365.25</f>
        <v>41835.5</v>
      </c>
      <c r="F143" s="131">
        <f>IF(MAX(F$9:F142)&gt;=L$5,0,IF(B143&gt;=MONTH($N$5),F142+1,0))</f>
        <v>127</v>
      </c>
      <c r="G143" s="132">
        <f t="shared" ref="G143:G166" si="44">IF((J142+H143)&lt;(M$5+H143),J142+H143,M$5)</f>
        <v>336.18</v>
      </c>
      <c r="H143" s="133">
        <f t="shared" ref="H143:H166" si="45">IF(F143&gt;0,IF(J142&gt;0,ROUND(-IPMT(K$5/12,F143,L$5,J$5,,),2),0),0)</f>
        <v>211.66</v>
      </c>
      <c r="I143" s="133">
        <f t="shared" ref="I143:I262" si="46">G143-H143</f>
        <v>124.52000000000001</v>
      </c>
      <c r="J143" s="134">
        <f t="shared" si="9"/>
        <v>24064.920000000009</v>
      </c>
      <c r="K143" s="249" t="s">
        <v>119</v>
      </c>
      <c r="L143" s="32"/>
      <c r="M143" s="32"/>
      <c r="N143" s="135"/>
      <c r="O143" s="42"/>
      <c r="P143" s="46"/>
      <c r="Q143" s="23"/>
      <c r="R143" s="160" t="s">
        <v>89</v>
      </c>
      <c r="S143" s="161" t="s">
        <v>90</v>
      </c>
      <c r="T143" s="100"/>
    </row>
    <row r="144" spans="1:21" ht="9" hidden="1" thickBot="1">
      <c r="A144" s="237">
        <v>41685</v>
      </c>
      <c r="B144" s="25">
        <v>74</v>
      </c>
      <c r="C144" s="35" t="s">
        <v>19</v>
      </c>
      <c r="D144" s="36" t="str">
        <f t="shared" ref="D144:D154" si="47">D143</f>
        <v>'</v>
      </c>
      <c r="E144" s="37">
        <f t="shared" ref="E144:E154" si="48">E143</f>
        <v>41835.5</v>
      </c>
      <c r="F144" s="6">
        <f>IF(MAX(F$9:F143)&gt;=L$5,0,IF(B144&gt;=MONTH($N$5),F143+1,0))</f>
        <v>128</v>
      </c>
      <c r="G144" s="115">
        <f t="shared" si="44"/>
        <v>336.18</v>
      </c>
      <c r="H144" s="107">
        <f t="shared" si="45"/>
        <v>210.57</v>
      </c>
      <c r="I144" s="107">
        <f t="shared" si="46"/>
        <v>125.61000000000001</v>
      </c>
      <c r="J144" s="122">
        <f t="shared" si="9"/>
        <v>23939.310000000009</v>
      </c>
      <c r="K144" s="250" t="s">
        <v>66</v>
      </c>
      <c r="L144" s="108"/>
      <c r="M144" s="108"/>
      <c r="N144" s="108"/>
      <c r="O144" s="108"/>
      <c r="P144" s="109"/>
      <c r="Q144" s="110"/>
      <c r="R144" s="111">
        <f>SUM(H145:H514)</f>
        <v>13712.850000000004</v>
      </c>
      <c r="S144" s="112">
        <f>SUM(I145:I514)</f>
        <v>23939.31</v>
      </c>
      <c r="T144" s="113"/>
    </row>
    <row r="145" spans="1:20" hidden="1">
      <c r="A145" s="237">
        <v>41713</v>
      </c>
      <c r="B145" s="25">
        <v>75</v>
      </c>
      <c r="C145" s="35" t="s">
        <v>20</v>
      </c>
      <c r="D145" s="36" t="str">
        <f t="shared" si="47"/>
        <v>'</v>
      </c>
      <c r="E145" s="37">
        <f t="shared" si="48"/>
        <v>41835.5</v>
      </c>
      <c r="F145" s="6">
        <f>IF(MAX(F$9:F144)&gt;=L$5,0,IF(B145&gt;=MONTH($N$5),F144+1,0))</f>
        <v>129</v>
      </c>
      <c r="G145" s="38">
        <f t="shared" si="44"/>
        <v>336.18</v>
      </c>
      <c r="H145" s="39">
        <f t="shared" si="45"/>
        <v>209.47</v>
      </c>
      <c r="I145" s="39">
        <f t="shared" si="46"/>
        <v>126.71000000000001</v>
      </c>
      <c r="J145" s="40">
        <f t="shared" si="9"/>
        <v>23812.600000000009</v>
      </c>
      <c r="K145" s="41"/>
      <c r="L145" s="42"/>
      <c r="M145" s="42"/>
      <c r="N145" s="42"/>
      <c r="O145" s="42"/>
      <c r="P145" s="46"/>
      <c r="Q145" s="23"/>
      <c r="R145" s="223">
        <f>S144*T145</f>
        <v>2393.931</v>
      </c>
      <c r="S145" s="104" t="s">
        <v>65</v>
      </c>
      <c r="T145" s="106">
        <v>0.1</v>
      </c>
    </row>
    <row r="146" spans="1:20" hidden="1">
      <c r="A146" s="237">
        <v>41744</v>
      </c>
      <c r="B146" s="25">
        <v>76</v>
      </c>
      <c r="C146" s="35" t="s">
        <v>21</v>
      </c>
      <c r="D146" s="36" t="str">
        <f t="shared" si="47"/>
        <v>'</v>
      </c>
      <c r="E146" s="37">
        <f t="shared" si="48"/>
        <v>41835.5</v>
      </c>
      <c r="F146" s="6">
        <f>IF(MAX(F$9:F145)&gt;=L$5,0,IF(B146&gt;=MONTH($N$5),F145+1,0))</f>
        <v>130</v>
      </c>
      <c r="G146" s="38">
        <f t="shared" si="44"/>
        <v>336.18</v>
      </c>
      <c r="H146" s="39">
        <f t="shared" si="45"/>
        <v>208.36</v>
      </c>
      <c r="I146" s="39">
        <f t="shared" si="46"/>
        <v>127.82</v>
      </c>
      <c r="J146" s="40">
        <f t="shared" si="9"/>
        <v>23684.78000000001</v>
      </c>
      <c r="K146" s="41"/>
      <c r="L146" s="42"/>
      <c r="M146" s="42"/>
      <c r="N146" s="42"/>
      <c r="O146" s="42"/>
      <c r="P146" s="46"/>
      <c r="Q146" s="23"/>
      <c r="R146" s="114">
        <f>R144-R145</f>
        <v>11318.919000000004</v>
      </c>
      <c r="S146" s="163">
        <f>S144+R145</f>
        <v>26333.241000000002</v>
      </c>
      <c r="T146" s="186">
        <f>R146/S146</f>
        <v>0.42983387422763503</v>
      </c>
    </row>
    <row r="147" spans="1:20" hidden="1">
      <c r="A147" s="237">
        <v>41774</v>
      </c>
      <c r="B147" s="25">
        <v>77</v>
      </c>
      <c r="C147" s="35" t="s">
        <v>22</v>
      </c>
      <c r="D147" s="36" t="str">
        <f t="shared" si="47"/>
        <v>'</v>
      </c>
      <c r="E147" s="37">
        <f t="shared" si="48"/>
        <v>41835.5</v>
      </c>
      <c r="F147" s="6">
        <f>IF(MAX(F$9:F146)&gt;=L$5,0,IF(B147&gt;=MONTH($N$5),F146+1,0))</f>
        <v>131</v>
      </c>
      <c r="G147" s="38">
        <f t="shared" si="44"/>
        <v>336.18</v>
      </c>
      <c r="H147" s="39">
        <f t="shared" si="45"/>
        <v>207.24</v>
      </c>
      <c r="I147" s="39">
        <f t="shared" si="46"/>
        <v>128.94</v>
      </c>
      <c r="J147" s="40">
        <f t="shared" si="9"/>
        <v>23555.840000000011</v>
      </c>
      <c r="K147" s="41"/>
      <c r="L147" s="42"/>
      <c r="M147" s="42"/>
      <c r="N147" s="42"/>
      <c r="O147" s="42"/>
      <c r="P147" s="46"/>
      <c r="Q147" s="23"/>
      <c r="R147" s="162" t="s">
        <v>91</v>
      </c>
      <c r="S147" s="164" t="s">
        <v>101</v>
      </c>
      <c r="T147" s="165" t="s">
        <v>94</v>
      </c>
    </row>
    <row r="148" spans="1:20" hidden="1">
      <c r="A148" s="237">
        <v>41805</v>
      </c>
      <c r="B148" s="25">
        <v>78</v>
      </c>
      <c r="C148" s="35" t="s">
        <v>23</v>
      </c>
      <c r="D148" s="36" t="str">
        <f t="shared" si="47"/>
        <v>'</v>
      </c>
      <c r="E148" s="37">
        <f t="shared" si="48"/>
        <v>41835.5</v>
      </c>
      <c r="F148" s="6">
        <f>IF(MAX(F$9:F147)&gt;=L$5,0,IF(B148&gt;=MONTH($N$5),F147+1,0))</f>
        <v>132</v>
      </c>
      <c r="G148" s="38">
        <f t="shared" si="44"/>
        <v>336.18</v>
      </c>
      <c r="H148" s="39">
        <f t="shared" si="45"/>
        <v>206.11</v>
      </c>
      <c r="I148" s="39">
        <f t="shared" si="46"/>
        <v>130.07</v>
      </c>
      <c r="J148" s="40">
        <f t="shared" si="9"/>
        <v>23425.770000000011</v>
      </c>
      <c r="K148" s="41"/>
      <c r="L148" s="42"/>
      <c r="M148" s="42"/>
      <c r="N148" s="42"/>
      <c r="O148" s="42"/>
      <c r="P148" s="46"/>
      <c r="Q148" s="23"/>
      <c r="R148" s="162" t="s">
        <v>92</v>
      </c>
      <c r="S148" s="164" t="s">
        <v>10</v>
      </c>
      <c r="T148" s="165" t="s">
        <v>95</v>
      </c>
    </row>
    <row r="149" spans="1:20" hidden="1">
      <c r="A149" s="237">
        <v>41835</v>
      </c>
      <c r="B149" s="25">
        <v>79</v>
      </c>
      <c r="C149" s="35" t="s">
        <v>24</v>
      </c>
      <c r="D149" s="36" t="str">
        <f t="shared" si="47"/>
        <v>'</v>
      </c>
      <c r="E149" s="37">
        <f t="shared" si="48"/>
        <v>41835.5</v>
      </c>
      <c r="F149" s="6">
        <f>IF(MAX(F$9:F148)&gt;=L$5,0,IF(B149&gt;=MONTH($N$5),F148+1,0))</f>
        <v>133</v>
      </c>
      <c r="G149" s="38">
        <f t="shared" si="44"/>
        <v>336.18</v>
      </c>
      <c r="H149" s="39">
        <f t="shared" si="45"/>
        <v>204.98</v>
      </c>
      <c r="I149" s="39">
        <f t="shared" si="46"/>
        <v>131.20000000000002</v>
      </c>
      <c r="J149" s="40">
        <f t="shared" si="9"/>
        <v>23294.570000000011</v>
      </c>
      <c r="K149" s="41"/>
      <c r="L149" s="42"/>
      <c r="M149" s="42"/>
      <c r="N149" s="42"/>
      <c r="O149" s="42"/>
      <c r="P149" s="46"/>
      <c r="Q149" s="23"/>
      <c r="R149" s="157" t="s">
        <v>87</v>
      </c>
      <c r="S149" s="157"/>
      <c r="T149" s="157"/>
    </row>
    <row r="150" spans="1:20" hidden="1">
      <c r="A150" s="237">
        <v>41866</v>
      </c>
      <c r="B150" s="25">
        <v>80</v>
      </c>
      <c r="C150" s="35" t="s">
        <v>25</v>
      </c>
      <c r="D150" s="36" t="str">
        <f t="shared" si="47"/>
        <v>'</v>
      </c>
      <c r="E150" s="37">
        <f t="shared" si="48"/>
        <v>41835.5</v>
      </c>
      <c r="F150" s="6">
        <f>IF(MAX(F$9:F149)&gt;=L$5,0,IF(B150&gt;=MONTH($N$5),F149+1,0))</f>
        <v>134</v>
      </c>
      <c r="G150" s="38">
        <f t="shared" si="44"/>
        <v>336.18</v>
      </c>
      <c r="H150" s="39">
        <f t="shared" si="45"/>
        <v>203.83</v>
      </c>
      <c r="I150" s="39">
        <f t="shared" si="46"/>
        <v>132.35</v>
      </c>
      <c r="J150" s="40">
        <f t="shared" si="9"/>
        <v>23162.220000000012</v>
      </c>
      <c r="K150" s="41"/>
      <c r="L150" s="42"/>
      <c r="M150" s="42"/>
      <c r="N150" s="42"/>
      <c r="O150" s="42"/>
      <c r="P150" s="46"/>
      <c r="Q150" s="23"/>
      <c r="R150" s="215" t="s">
        <v>98</v>
      </c>
      <c r="S150" s="216">
        <f>SUM($I$11:$I144)</f>
        <v>9733.23</v>
      </c>
    </row>
    <row r="151" spans="1:20" hidden="1">
      <c r="A151" s="237">
        <v>41897</v>
      </c>
      <c r="B151" s="25">
        <v>81</v>
      </c>
      <c r="C151" s="35" t="s">
        <v>26</v>
      </c>
      <c r="D151" s="36" t="str">
        <f t="shared" si="47"/>
        <v>'</v>
      </c>
      <c r="E151" s="37">
        <f t="shared" si="48"/>
        <v>41835.5</v>
      </c>
      <c r="F151" s="6">
        <f>IF(MAX(F$9:F150)&gt;=L$5,0,IF(B151&gt;=MONTH($N$5),F150+1,0))</f>
        <v>135</v>
      </c>
      <c r="G151" s="38">
        <f t="shared" si="44"/>
        <v>336.18</v>
      </c>
      <c r="H151" s="39">
        <f t="shared" si="45"/>
        <v>202.67</v>
      </c>
      <c r="I151" s="39">
        <f t="shared" si="46"/>
        <v>133.51000000000002</v>
      </c>
      <c r="J151" s="40">
        <f t="shared" si="9"/>
        <v>23028.710000000014</v>
      </c>
      <c r="K151" s="41"/>
      <c r="L151" s="42"/>
      <c r="M151" s="42"/>
      <c r="N151" s="42"/>
      <c r="O151" s="42"/>
      <c r="P151" s="46"/>
      <c r="Q151" s="23"/>
      <c r="R151" s="215" t="s">
        <v>97</v>
      </c>
      <c r="S151" s="216">
        <f>SUM($H$11:$H144)</f>
        <v>33297.810000000019</v>
      </c>
      <c r="T151" s="183" t="s">
        <v>115</v>
      </c>
    </row>
    <row r="152" spans="1:20" hidden="1">
      <c r="A152" s="237">
        <v>41927</v>
      </c>
      <c r="B152" s="25">
        <v>82</v>
      </c>
      <c r="C152" s="35" t="s">
        <v>27</v>
      </c>
      <c r="D152" s="36" t="str">
        <f t="shared" si="47"/>
        <v>'</v>
      </c>
      <c r="E152" s="37">
        <f t="shared" si="48"/>
        <v>41835.5</v>
      </c>
      <c r="F152" s="6">
        <f>IF(MAX(F$9:F151)&gt;=L$5,0,IF(B152&gt;=MONTH($N$5),F151+1,0))</f>
        <v>136</v>
      </c>
      <c r="G152" s="38">
        <f t="shared" si="44"/>
        <v>336.18</v>
      </c>
      <c r="H152" s="39">
        <f t="shared" si="45"/>
        <v>201.5</v>
      </c>
      <c r="I152" s="39">
        <f t="shared" si="46"/>
        <v>134.68</v>
      </c>
      <c r="J152" s="40">
        <f t="shared" si="9"/>
        <v>22894.030000000013</v>
      </c>
      <c r="K152" s="41"/>
      <c r="L152" s="42"/>
      <c r="M152" s="42"/>
      <c r="N152" s="42"/>
      <c r="O152" s="42"/>
      <c r="P152" s="46"/>
      <c r="Q152" s="23"/>
      <c r="R152" s="184" t="s">
        <v>99</v>
      </c>
      <c r="S152" s="185">
        <f>K515</f>
        <v>47010.659999999996</v>
      </c>
      <c r="T152" s="183" t="s">
        <v>88</v>
      </c>
    </row>
    <row r="153" spans="1:20" hidden="1">
      <c r="A153" s="237">
        <v>41958</v>
      </c>
      <c r="B153" s="25">
        <v>83</v>
      </c>
      <c r="C153" s="35" t="s">
        <v>28</v>
      </c>
      <c r="D153" s="36" t="str">
        <f t="shared" si="47"/>
        <v>'</v>
      </c>
      <c r="E153" s="37">
        <f t="shared" si="48"/>
        <v>41835.5</v>
      </c>
      <c r="F153" s="6">
        <f>IF(MAX(F$9:F152)&gt;=L$5,0,IF(B153&gt;=MONTH($N$5),F152+1,0))</f>
        <v>137</v>
      </c>
      <c r="G153" s="38">
        <f t="shared" si="44"/>
        <v>336.18</v>
      </c>
      <c r="H153" s="39">
        <f t="shared" si="45"/>
        <v>200.32</v>
      </c>
      <c r="I153" s="39">
        <f t="shared" si="46"/>
        <v>135.86000000000001</v>
      </c>
      <c r="J153" s="40">
        <f t="shared" si="9"/>
        <v>22758.170000000013</v>
      </c>
      <c r="K153" s="41"/>
      <c r="L153" s="42"/>
      <c r="M153" s="42"/>
      <c r="N153" s="42"/>
      <c r="O153" s="42"/>
      <c r="P153" s="46"/>
      <c r="Q153" s="23"/>
      <c r="R153" s="217" t="s">
        <v>102</v>
      </c>
      <c r="S153" s="216">
        <f>S152-S151</f>
        <v>13712.849999999977</v>
      </c>
      <c r="T153" s="156">
        <f>T183-T146</f>
        <v>-0.18622038082763748</v>
      </c>
    </row>
    <row r="154" spans="1:20" hidden="1">
      <c r="A154" s="237">
        <v>41988</v>
      </c>
      <c r="B154" s="25">
        <v>84</v>
      </c>
      <c r="C154" s="35" t="s">
        <v>29</v>
      </c>
      <c r="D154" s="36" t="str">
        <f t="shared" si="47"/>
        <v>'</v>
      </c>
      <c r="E154" s="37">
        <f t="shared" si="48"/>
        <v>41835.5</v>
      </c>
      <c r="F154" s="6">
        <f>IF(MAX(F$9:F153)&gt;=L$5,0,IF(B154&gt;=MONTH($N$5),F153+1,0))</f>
        <v>138</v>
      </c>
      <c r="G154" s="45">
        <f t="shared" si="44"/>
        <v>336.18</v>
      </c>
      <c r="H154" s="42">
        <f t="shared" si="45"/>
        <v>199.13</v>
      </c>
      <c r="I154" s="42">
        <f t="shared" si="46"/>
        <v>137.05000000000001</v>
      </c>
      <c r="J154" s="46">
        <f t="shared" si="9"/>
        <v>22621.120000000014</v>
      </c>
      <c r="K154" s="41">
        <f>SUM(H143:H154)</f>
        <v>2465.8400000000006</v>
      </c>
      <c r="L154" s="42">
        <f>SUM(I143:I154)</f>
        <v>1568.32</v>
      </c>
      <c r="M154" s="42">
        <f>SUM(G143:G154)</f>
        <v>4034.1599999999994</v>
      </c>
      <c r="N154" s="42">
        <f>K154+N142</f>
        <v>35341.420000000006</v>
      </c>
      <c r="O154" s="42">
        <f>L154+O142</f>
        <v>11051.420000000002</v>
      </c>
      <c r="P154" s="46">
        <f>M154+P142</f>
        <v>46392.839999999982</v>
      </c>
      <c r="Q154" s="23"/>
    </row>
    <row r="155" spans="1:20" hidden="1">
      <c r="A155" s="237">
        <v>42019</v>
      </c>
      <c r="B155" s="25">
        <v>85</v>
      </c>
      <c r="C155" s="26" t="s">
        <v>17</v>
      </c>
      <c r="D155" s="47" t="str">
        <f>D143</f>
        <v>'</v>
      </c>
      <c r="E155" s="27">
        <f>E143+365.25</f>
        <v>42200.75</v>
      </c>
      <c r="F155" s="90">
        <f>IF(MAX(F$9:F154)&gt;=L$5,0,IF(B155&gt;=MONTH($N$5),F154+1,0))</f>
        <v>139</v>
      </c>
      <c r="G155" s="28">
        <f t="shared" si="44"/>
        <v>336.18</v>
      </c>
      <c r="H155" s="29">
        <f t="shared" si="45"/>
        <v>197.93</v>
      </c>
      <c r="I155" s="29">
        <f t="shared" si="46"/>
        <v>138.25</v>
      </c>
      <c r="J155" s="30">
        <f t="shared" ref="J155:J262" si="49">J154-I155</f>
        <v>22482.870000000014</v>
      </c>
      <c r="K155" s="31"/>
      <c r="L155" s="32"/>
      <c r="M155" s="32"/>
      <c r="N155" s="32"/>
      <c r="O155" s="32"/>
      <c r="P155" s="48"/>
      <c r="Q155" s="23"/>
    </row>
    <row r="156" spans="1:20" hidden="1">
      <c r="A156" s="237">
        <v>42050</v>
      </c>
      <c r="B156" s="25">
        <v>86</v>
      </c>
      <c r="C156" s="35" t="s">
        <v>19</v>
      </c>
      <c r="D156" s="36" t="str">
        <f t="shared" ref="D156:D250" si="50">D155</f>
        <v>'</v>
      </c>
      <c r="E156" s="37">
        <f t="shared" ref="E156:E250" si="51">E155</f>
        <v>42200.75</v>
      </c>
      <c r="F156" s="6">
        <f>IF(MAX(F$9:F155)&gt;=L$5,0,IF(B156&gt;=MONTH($N$5),F155+1,0))</f>
        <v>140</v>
      </c>
      <c r="G156" s="38">
        <f t="shared" si="44"/>
        <v>336.18</v>
      </c>
      <c r="H156" s="39">
        <f t="shared" si="45"/>
        <v>196.73</v>
      </c>
      <c r="I156" s="39">
        <f t="shared" si="46"/>
        <v>139.45000000000002</v>
      </c>
      <c r="J156" s="40">
        <f t="shared" si="49"/>
        <v>22343.420000000013</v>
      </c>
      <c r="K156" s="41"/>
      <c r="L156" s="42"/>
      <c r="M156" s="42"/>
      <c r="N156" s="42"/>
      <c r="O156" s="42"/>
      <c r="P156" s="46"/>
      <c r="Q156" s="23"/>
    </row>
    <row r="157" spans="1:20" hidden="1">
      <c r="A157" s="237">
        <v>42078</v>
      </c>
      <c r="B157" s="25">
        <v>87</v>
      </c>
      <c r="C157" s="35" t="s">
        <v>20</v>
      </c>
      <c r="D157" s="36" t="str">
        <f t="shared" si="50"/>
        <v>'</v>
      </c>
      <c r="E157" s="37">
        <f t="shared" si="51"/>
        <v>42200.75</v>
      </c>
      <c r="F157" s="6">
        <f>IF(MAX(F$9:F156)&gt;=L$5,0,IF(B157&gt;=MONTH($N$5),F156+1,0))</f>
        <v>141</v>
      </c>
      <c r="G157" s="38">
        <f t="shared" si="44"/>
        <v>336.18</v>
      </c>
      <c r="H157" s="39">
        <f t="shared" si="45"/>
        <v>195.5</v>
      </c>
      <c r="I157" s="39">
        <f t="shared" si="46"/>
        <v>140.68</v>
      </c>
      <c r="J157" s="40">
        <f t="shared" si="49"/>
        <v>22202.740000000013</v>
      </c>
      <c r="K157" s="41"/>
      <c r="L157" s="42"/>
      <c r="M157" s="42"/>
      <c r="N157" s="42"/>
      <c r="O157" s="42"/>
      <c r="P157" s="46"/>
      <c r="Q157" s="23"/>
    </row>
    <row r="158" spans="1:20" hidden="1">
      <c r="A158" s="237">
        <v>42109</v>
      </c>
      <c r="B158" s="25">
        <v>88</v>
      </c>
      <c r="C158" s="35" t="s">
        <v>21</v>
      </c>
      <c r="D158" s="36" t="str">
        <f t="shared" si="50"/>
        <v>'</v>
      </c>
      <c r="E158" s="37">
        <f t="shared" si="51"/>
        <v>42200.75</v>
      </c>
      <c r="F158" s="6">
        <f>IF(MAX(F$9:F157)&gt;=L$5,0,IF(B158&gt;=MONTH($N$5),F157+1,0))</f>
        <v>142</v>
      </c>
      <c r="G158" s="38">
        <f t="shared" si="44"/>
        <v>336.18</v>
      </c>
      <c r="H158" s="39">
        <f t="shared" si="45"/>
        <v>194.27</v>
      </c>
      <c r="I158" s="39">
        <f t="shared" si="46"/>
        <v>141.91</v>
      </c>
      <c r="J158" s="40">
        <f t="shared" si="49"/>
        <v>22060.830000000013</v>
      </c>
      <c r="K158" s="41"/>
      <c r="L158" s="42"/>
      <c r="M158" s="42"/>
      <c r="N158" s="42"/>
      <c r="O158" s="42"/>
      <c r="P158" s="46"/>
      <c r="Q158" s="23"/>
    </row>
    <row r="159" spans="1:20" hidden="1">
      <c r="A159" s="237">
        <v>42139</v>
      </c>
      <c r="B159" s="25">
        <v>89</v>
      </c>
      <c r="C159" s="35" t="s">
        <v>22</v>
      </c>
      <c r="D159" s="36" t="str">
        <f t="shared" si="50"/>
        <v>'</v>
      </c>
      <c r="E159" s="37">
        <f t="shared" si="51"/>
        <v>42200.75</v>
      </c>
      <c r="F159" s="6">
        <f>IF(MAX(F$9:F158)&gt;=L$5,0,IF(B159&gt;=MONTH($N$5),F158+1,0))</f>
        <v>143</v>
      </c>
      <c r="G159" s="38">
        <f t="shared" si="44"/>
        <v>336.18</v>
      </c>
      <c r="H159" s="39">
        <f t="shared" si="45"/>
        <v>193.03</v>
      </c>
      <c r="I159" s="39">
        <f t="shared" si="46"/>
        <v>143.15</v>
      </c>
      <c r="J159" s="40">
        <f t="shared" si="49"/>
        <v>21917.680000000011</v>
      </c>
      <c r="K159" s="41"/>
      <c r="L159" s="42"/>
      <c r="M159" s="42"/>
      <c r="N159" s="42"/>
      <c r="O159" s="42"/>
      <c r="P159" s="46"/>
      <c r="Q159" s="23"/>
    </row>
    <row r="160" spans="1:20" hidden="1">
      <c r="A160" s="237">
        <v>42170</v>
      </c>
      <c r="B160" s="25">
        <v>90</v>
      </c>
      <c r="C160" s="35" t="s">
        <v>23</v>
      </c>
      <c r="D160" s="36" t="str">
        <f t="shared" si="50"/>
        <v>'</v>
      </c>
      <c r="E160" s="37">
        <f t="shared" si="51"/>
        <v>42200.75</v>
      </c>
      <c r="F160" s="6">
        <f>IF(MAX(F$9:F159)&gt;=L$5,0,IF(B160&gt;=MONTH($N$5),F159+1,0))</f>
        <v>144</v>
      </c>
      <c r="G160" s="38">
        <f t="shared" si="44"/>
        <v>336.18</v>
      </c>
      <c r="H160" s="39">
        <f t="shared" si="45"/>
        <v>191.78</v>
      </c>
      <c r="I160" s="39">
        <f t="shared" si="46"/>
        <v>144.4</v>
      </c>
      <c r="J160" s="40">
        <f t="shared" si="49"/>
        <v>21773.28000000001</v>
      </c>
      <c r="K160" s="41"/>
      <c r="L160" s="42"/>
      <c r="M160" s="42"/>
      <c r="N160" s="42"/>
      <c r="O160" s="42"/>
      <c r="P160" s="46"/>
      <c r="Q160" s="23"/>
    </row>
    <row r="161" spans="1:17" hidden="1">
      <c r="A161" s="237">
        <v>42200</v>
      </c>
      <c r="B161" s="25">
        <v>91</v>
      </c>
      <c r="C161" s="35" t="s">
        <v>24</v>
      </c>
      <c r="D161" s="36" t="str">
        <f t="shared" si="50"/>
        <v>'</v>
      </c>
      <c r="E161" s="37">
        <f t="shared" si="51"/>
        <v>42200.75</v>
      </c>
      <c r="F161" s="6">
        <f>IF(MAX(F$9:F160)&gt;=L$5,0,IF(B161&gt;=MONTH($N$5),F160+1,0))</f>
        <v>145</v>
      </c>
      <c r="G161" s="38">
        <f t="shared" si="44"/>
        <v>336.18</v>
      </c>
      <c r="H161" s="39">
        <f t="shared" si="45"/>
        <v>190.52</v>
      </c>
      <c r="I161" s="39">
        <f t="shared" si="46"/>
        <v>145.66</v>
      </c>
      <c r="J161" s="40">
        <f t="shared" si="49"/>
        <v>21627.62000000001</v>
      </c>
      <c r="K161" s="41"/>
      <c r="L161" s="42"/>
      <c r="M161" s="42"/>
      <c r="N161" s="42"/>
      <c r="O161" s="42"/>
      <c r="P161" s="46"/>
      <c r="Q161" s="23"/>
    </row>
    <row r="162" spans="1:17" hidden="1">
      <c r="A162" s="237">
        <v>42231</v>
      </c>
      <c r="B162" s="25">
        <v>92</v>
      </c>
      <c r="C162" s="35" t="s">
        <v>25</v>
      </c>
      <c r="D162" s="36" t="str">
        <f t="shared" si="50"/>
        <v>'</v>
      </c>
      <c r="E162" s="37">
        <f t="shared" si="51"/>
        <v>42200.75</v>
      </c>
      <c r="F162" s="6">
        <f>IF(MAX(F$9:F161)&gt;=L$5,0,IF(B162&gt;=MONTH($N$5),F161+1,0))</f>
        <v>146</v>
      </c>
      <c r="G162" s="38">
        <f t="shared" si="44"/>
        <v>336.18</v>
      </c>
      <c r="H162" s="39">
        <f t="shared" si="45"/>
        <v>189.24</v>
      </c>
      <c r="I162" s="39">
        <f t="shared" si="46"/>
        <v>146.94</v>
      </c>
      <c r="J162" s="40">
        <f t="shared" si="49"/>
        <v>21480.680000000011</v>
      </c>
      <c r="K162" s="41"/>
      <c r="L162" s="42"/>
      <c r="M162" s="42"/>
      <c r="N162" s="42"/>
      <c r="O162" s="42"/>
      <c r="P162" s="46"/>
      <c r="Q162" s="23"/>
    </row>
    <row r="163" spans="1:17" hidden="1">
      <c r="A163" s="237">
        <v>42262</v>
      </c>
      <c r="B163" s="25">
        <v>93</v>
      </c>
      <c r="C163" s="35" t="s">
        <v>26</v>
      </c>
      <c r="D163" s="36" t="str">
        <f t="shared" si="50"/>
        <v>'</v>
      </c>
      <c r="E163" s="37">
        <f t="shared" si="51"/>
        <v>42200.75</v>
      </c>
      <c r="F163" s="6">
        <f>IF(MAX(F$9:F162)&gt;=L$5,0,IF(B163&gt;=MONTH($N$5),F162+1,0))</f>
        <v>147</v>
      </c>
      <c r="G163" s="38">
        <f t="shared" si="44"/>
        <v>336.18</v>
      </c>
      <c r="H163" s="39">
        <f t="shared" si="45"/>
        <v>187.96</v>
      </c>
      <c r="I163" s="39">
        <f t="shared" si="46"/>
        <v>148.22</v>
      </c>
      <c r="J163" s="40">
        <f t="shared" si="49"/>
        <v>21332.46000000001</v>
      </c>
      <c r="K163" s="41"/>
      <c r="L163" s="42"/>
      <c r="M163" s="42"/>
      <c r="N163" s="42"/>
      <c r="O163" s="42"/>
      <c r="P163" s="46"/>
      <c r="Q163" s="23"/>
    </row>
    <row r="164" spans="1:17" hidden="1">
      <c r="A164" s="237">
        <v>42292</v>
      </c>
      <c r="B164" s="25">
        <v>94</v>
      </c>
      <c r="C164" s="35" t="s">
        <v>27</v>
      </c>
      <c r="D164" s="36" t="str">
        <f t="shared" si="50"/>
        <v>'</v>
      </c>
      <c r="E164" s="37">
        <f t="shared" si="51"/>
        <v>42200.75</v>
      </c>
      <c r="F164" s="6">
        <f>IF(MAX(F$9:F163)&gt;=L$5,0,IF(B164&gt;=MONTH($N$5),F163+1,0))</f>
        <v>148</v>
      </c>
      <c r="G164" s="38">
        <f t="shared" si="44"/>
        <v>336.18</v>
      </c>
      <c r="H164" s="39">
        <f t="shared" si="45"/>
        <v>186.66</v>
      </c>
      <c r="I164" s="39">
        <f t="shared" si="46"/>
        <v>149.52000000000001</v>
      </c>
      <c r="J164" s="40">
        <f t="shared" si="49"/>
        <v>21182.94000000001</v>
      </c>
      <c r="K164" s="41"/>
      <c r="L164" s="42"/>
      <c r="M164" s="42"/>
      <c r="N164" s="42"/>
      <c r="O164" s="42"/>
      <c r="P164" s="46"/>
      <c r="Q164" s="23"/>
    </row>
    <row r="165" spans="1:17" hidden="1">
      <c r="A165" s="237">
        <v>42323</v>
      </c>
      <c r="B165" s="25">
        <v>95</v>
      </c>
      <c r="C165" s="35" t="s">
        <v>28</v>
      </c>
      <c r="D165" s="36" t="str">
        <f t="shared" si="50"/>
        <v>'</v>
      </c>
      <c r="E165" s="37">
        <f t="shared" si="51"/>
        <v>42200.75</v>
      </c>
      <c r="F165" s="6">
        <f>IF(MAX(F$9:F164)&gt;=L$5,0,IF(B165&gt;=MONTH($N$5),F164+1,0))</f>
        <v>149</v>
      </c>
      <c r="G165" s="38">
        <f t="shared" si="44"/>
        <v>336.18</v>
      </c>
      <c r="H165" s="39">
        <f t="shared" si="45"/>
        <v>185.35</v>
      </c>
      <c r="I165" s="39">
        <f t="shared" si="46"/>
        <v>150.83000000000001</v>
      </c>
      <c r="J165" s="40">
        <f t="shared" si="49"/>
        <v>21032.110000000008</v>
      </c>
      <c r="K165" s="41"/>
      <c r="L165" s="42"/>
      <c r="M165" s="42"/>
      <c r="N165" s="42"/>
      <c r="O165" s="42"/>
      <c r="P165" s="46"/>
      <c r="Q165" s="23"/>
    </row>
    <row r="166" spans="1:17" hidden="1">
      <c r="A166" s="237">
        <v>42353</v>
      </c>
      <c r="B166" s="25">
        <v>96</v>
      </c>
      <c r="C166" s="35" t="s">
        <v>29</v>
      </c>
      <c r="D166" s="36" t="str">
        <f t="shared" si="50"/>
        <v>'</v>
      </c>
      <c r="E166" s="37">
        <f t="shared" si="51"/>
        <v>42200.75</v>
      </c>
      <c r="F166" s="6">
        <f>IF(MAX(F$9:F165)&gt;=L$5,0,IF(B166&gt;=MONTH($N$5),F165+1,0))</f>
        <v>150</v>
      </c>
      <c r="G166" s="45">
        <f t="shared" si="44"/>
        <v>336.18</v>
      </c>
      <c r="H166" s="42">
        <f t="shared" si="45"/>
        <v>184.03</v>
      </c>
      <c r="I166" s="42">
        <f t="shared" si="46"/>
        <v>152.15</v>
      </c>
      <c r="J166" s="46">
        <f t="shared" si="49"/>
        <v>20879.960000000006</v>
      </c>
      <c r="K166" s="41">
        <f>SUM(H155:H166)</f>
        <v>2293.0000000000005</v>
      </c>
      <c r="L166" s="42">
        <f>SUM(I155:I166)</f>
        <v>1741.16</v>
      </c>
      <c r="M166" s="42">
        <f>SUM(G155:G166)</f>
        <v>4034.1599999999994</v>
      </c>
      <c r="N166" s="42">
        <f>K166+N154</f>
        <v>37634.420000000006</v>
      </c>
      <c r="O166" s="42">
        <f>L166+O154</f>
        <v>12792.580000000002</v>
      </c>
      <c r="P166" s="46">
        <f>M166+P154</f>
        <v>50426.999999999978</v>
      </c>
      <c r="Q166" s="23"/>
    </row>
    <row r="167" spans="1:17" hidden="1">
      <c r="A167" s="237">
        <v>42384</v>
      </c>
      <c r="B167" s="25">
        <v>85</v>
      </c>
      <c r="C167" s="26" t="s">
        <v>17</v>
      </c>
      <c r="D167" s="47" t="str">
        <f>D155</f>
        <v>'</v>
      </c>
      <c r="E167" s="27">
        <f>E155+365.25</f>
        <v>42566</v>
      </c>
      <c r="F167" s="90">
        <f>IF(MAX(F$9:F166)&gt;=L$5,0,IF(B167&gt;=MONTH($N$5),F166+1,0))</f>
        <v>151</v>
      </c>
      <c r="G167" s="28">
        <f t="shared" ref="G167:G250" si="52">IF((J166+H167)&lt;(M$5+H167),J166+H167,M$5)</f>
        <v>336.18</v>
      </c>
      <c r="H167" s="29">
        <f t="shared" ref="H167:H250" si="53">IF(F167&gt;0,IF(J166&gt;0,ROUND(-IPMT(K$5/12,F167,L$5,J$5,,),2),0),0)</f>
        <v>182.7</v>
      </c>
      <c r="I167" s="29">
        <f t="shared" ref="I167:I250" si="54">G167-H167</f>
        <v>153.48000000000002</v>
      </c>
      <c r="J167" s="30">
        <f t="shared" ref="J167:J250" si="55">J166-I167</f>
        <v>20726.480000000007</v>
      </c>
      <c r="K167" s="31"/>
      <c r="L167" s="32"/>
      <c r="M167" s="32"/>
      <c r="N167" s="32"/>
      <c r="O167" s="32"/>
      <c r="P167" s="48"/>
      <c r="Q167" s="23"/>
    </row>
    <row r="168" spans="1:17" hidden="1">
      <c r="A168" s="237">
        <v>42415</v>
      </c>
      <c r="B168" s="25">
        <v>86</v>
      </c>
      <c r="C168" s="35" t="s">
        <v>19</v>
      </c>
      <c r="D168" s="36" t="str">
        <f t="shared" si="50"/>
        <v>'</v>
      </c>
      <c r="E168" s="37">
        <f t="shared" si="51"/>
        <v>42566</v>
      </c>
      <c r="F168" s="6">
        <f>IF(MAX(F$9:F167)&gt;=L$5,0,IF(B168&gt;=MONTH($N$5),F167+1,0))</f>
        <v>152</v>
      </c>
      <c r="G168" s="38">
        <f t="shared" si="52"/>
        <v>336.18</v>
      </c>
      <c r="H168" s="39">
        <f t="shared" si="53"/>
        <v>181.36</v>
      </c>
      <c r="I168" s="39">
        <f t="shared" si="54"/>
        <v>154.82</v>
      </c>
      <c r="J168" s="40">
        <f t="shared" si="55"/>
        <v>20571.660000000007</v>
      </c>
      <c r="K168" s="41"/>
      <c r="L168" s="42"/>
      <c r="M168" s="42"/>
      <c r="N168" s="42"/>
      <c r="O168" s="42"/>
      <c r="P168" s="46"/>
      <c r="Q168" s="23"/>
    </row>
    <row r="169" spans="1:17" hidden="1">
      <c r="A169" s="237">
        <v>42444</v>
      </c>
      <c r="B169" s="25">
        <v>87</v>
      </c>
      <c r="C169" s="35" t="s">
        <v>20</v>
      </c>
      <c r="D169" s="36" t="str">
        <f t="shared" si="50"/>
        <v>'</v>
      </c>
      <c r="E169" s="37">
        <f t="shared" si="51"/>
        <v>42566</v>
      </c>
      <c r="F169" s="6">
        <f>IF(MAX(F$9:F168)&gt;=L$5,0,IF(B169&gt;=MONTH($N$5),F168+1,0))</f>
        <v>153</v>
      </c>
      <c r="G169" s="38">
        <f t="shared" si="52"/>
        <v>336.18</v>
      </c>
      <c r="H169" s="39">
        <f t="shared" si="53"/>
        <v>180</v>
      </c>
      <c r="I169" s="39">
        <f t="shared" si="54"/>
        <v>156.18</v>
      </c>
      <c r="J169" s="40">
        <f t="shared" si="55"/>
        <v>20415.480000000007</v>
      </c>
      <c r="K169" s="41"/>
      <c r="L169" s="42"/>
      <c r="M169" s="42"/>
      <c r="N169" s="42"/>
      <c r="O169" s="42"/>
      <c r="P169" s="46"/>
      <c r="Q169" s="23"/>
    </row>
    <row r="170" spans="1:17" hidden="1">
      <c r="A170" s="237">
        <v>42475</v>
      </c>
      <c r="B170" s="25">
        <v>88</v>
      </c>
      <c r="C170" s="35" t="s">
        <v>21</v>
      </c>
      <c r="D170" s="36" t="str">
        <f t="shared" si="50"/>
        <v>'</v>
      </c>
      <c r="E170" s="37">
        <f t="shared" si="51"/>
        <v>42566</v>
      </c>
      <c r="F170" s="6">
        <f>IF(MAX(F$9:F169)&gt;=L$5,0,IF(B170&gt;=MONTH($N$5),F169+1,0))</f>
        <v>154</v>
      </c>
      <c r="G170" s="38">
        <f t="shared" si="52"/>
        <v>336.18</v>
      </c>
      <c r="H170" s="39">
        <f t="shared" si="53"/>
        <v>178.64</v>
      </c>
      <c r="I170" s="39">
        <f t="shared" si="54"/>
        <v>157.54000000000002</v>
      </c>
      <c r="J170" s="40">
        <f t="shared" si="55"/>
        <v>20257.940000000006</v>
      </c>
      <c r="K170" s="41"/>
      <c r="L170" s="42"/>
      <c r="M170" s="42"/>
      <c r="N170" s="42"/>
      <c r="O170" s="42"/>
      <c r="P170" s="46"/>
      <c r="Q170" s="23"/>
    </row>
    <row r="171" spans="1:17" hidden="1">
      <c r="A171" s="237">
        <v>42505</v>
      </c>
      <c r="B171" s="25">
        <v>89</v>
      </c>
      <c r="C171" s="35" t="s">
        <v>22</v>
      </c>
      <c r="D171" s="36" t="str">
        <f t="shared" si="50"/>
        <v>'</v>
      </c>
      <c r="E171" s="37">
        <f t="shared" si="51"/>
        <v>42566</v>
      </c>
      <c r="F171" s="6">
        <f>IF(MAX(F$9:F170)&gt;=L$5,0,IF(B171&gt;=MONTH($N$5),F170+1,0))</f>
        <v>155</v>
      </c>
      <c r="G171" s="38">
        <f t="shared" si="52"/>
        <v>336.18</v>
      </c>
      <c r="H171" s="39">
        <f t="shared" si="53"/>
        <v>177.26</v>
      </c>
      <c r="I171" s="39">
        <f t="shared" si="54"/>
        <v>158.92000000000002</v>
      </c>
      <c r="J171" s="40">
        <f t="shared" si="55"/>
        <v>20099.020000000008</v>
      </c>
      <c r="K171" s="41"/>
      <c r="L171" s="42"/>
      <c r="M171" s="42"/>
      <c r="N171" s="42"/>
      <c r="O171" s="42"/>
      <c r="P171" s="46"/>
      <c r="Q171" s="23"/>
    </row>
    <row r="172" spans="1:17" hidden="1">
      <c r="A172" s="237">
        <v>42536</v>
      </c>
      <c r="B172" s="25">
        <v>90</v>
      </c>
      <c r="C172" s="35" t="s">
        <v>23</v>
      </c>
      <c r="D172" s="36" t="str">
        <f t="shared" si="50"/>
        <v>'</v>
      </c>
      <c r="E172" s="37">
        <f t="shared" si="51"/>
        <v>42566</v>
      </c>
      <c r="F172" s="6">
        <f>IF(MAX(F$9:F171)&gt;=L$5,0,IF(B172&gt;=MONTH($N$5),F171+1,0))</f>
        <v>156</v>
      </c>
      <c r="G172" s="38">
        <f t="shared" si="52"/>
        <v>336.18</v>
      </c>
      <c r="H172" s="39">
        <f t="shared" si="53"/>
        <v>175.87</v>
      </c>
      <c r="I172" s="39">
        <f t="shared" si="54"/>
        <v>160.31</v>
      </c>
      <c r="J172" s="40">
        <f t="shared" si="55"/>
        <v>19938.710000000006</v>
      </c>
      <c r="K172" s="41"/>
      <c r="L172" s="42"/>
      <c r="M172" s="42"/>
      <c r="N172" s="42"/>
      <c r="O172" s="42"/>
      <c r="P172" s="46"/>
      <c r="Q172" s="23"/>
    </row>
    <row r="173" spans="1:17" hidden="1">
      <c r="A173" s="237">
        <v>42566</v>
      </c>
      <c r="B173" s="25">
        <v>91</v>
      </c>
      <c r="C173" s="35" t="s">
        <v>24</v>
      </c>
      <c r="D173" s="36" t="str">
        <f t="shared" si="50"/>
        <v>'</v>
      </c>
      <c r="E173" s="37">
        <f t="shared" si="51"/>
        <v>42566</v>
      </c>
      <c r="F173" s="6">
        <f>IF(MAX(F$9:F172)&gt;=L$5,0,IF(B173&gt;=MONTH($N$5),F172+1,0))</f>
        <v>157</v>
      </c>
      <c r="G173" s="38">
        <f t="shared" si="52"/>
        <v>336.18</v>
      </c>
      <c r="H173" s="39">
        <f t="shared" si="53"/>
        <v>174.46</v>
      </c>
      <c r="I173" s="39">
        <f t="shared" si="54"/>
        <v>161.72</v>
      </c>
      <c r="J173" s="40">
        <f t="shared" si="55"/>
        <v>19776.990000000005</v>
      </c>
      <c r="K173" s="41"/>
      <c r="L173" s="42"/>
      <c r="M173" s="42"/>
      <c r="N173" s="42"/>
      <c r="O173" s="42"/>
      <c r="P173" s="46"/>
      <c r="Q173" s="23"/>
    </row>
    <row r="174" spans="1:17" hidden="1">
      <c r="A174" s="237">
        <v>42597</v>
      </c>
      <c r="B174" s="25">
        <v>92</v>
      </c>
      <c r="C174" s="35" t="s">
        <v>25</v>
      </c>
      <c r="D174" s="36" t="str">
        <f t="shared" si="50"/>
        <v>'</v>
      </c>
      <c r="E174" s="37">
        <f t="shared" si="51"/>
        <v>42566</v>
      </c>
      <c r="F174" s="6">
        <f>IF(MAX(F$9:F173)&gt;=L$5,0,IF(B174&gt;=MONTH($N$5),F173+1,0))</f>
        <v>158</v>
      </c>
      <c r="G174" s="38">
        <f t="shared" si="52"/>
        <v>336.18</v>
      </c>
      <c r="H174" s="39">
        <f t="shared" si="53"/>
        <v>173.05</v>
      </c>
      <c r="I174" s="39">
        <f t="shared" si="54"/>
        <v>163.13</v>
      </c>
      <c r="J174" s="40">
        <f t="shared" si="55"/>
        <v>19613.860000000004</v>
      </c>
      <c r="K174" s="41"/>
      <c r="L174" s="42"/>
      <c r="M174" s="42"/>
      <c r="N174" s="42"/>
      <c r="O174" s="42"/>
      <c r="P174" s="46"/>
      <c r="Q174" s="23"/>
    </row>
    <row r="175" spans="1:17" hidden="1">
      <c r="A175" s="237">
        <v>42628</v>
      </c>
      <c r="B175" s="25">
        <v>93</v>
      </c>
      <c r="C175" s="35" t="s">
        <v>26</v>
      </c>
      <c r="D175" s="36" t="str">
        <f t="shared" si="50"/>
        <v>'</v>
      </c>
      <c r="E175" s="37">
        <f t="shared" si="51"/>
        <v>42566</v>
      </c>
      <c r="F175" s="6">
        <f>IF(MAX(F$9:F174)&gt;=L$5,0,IF(B175&gt;=MONTH($N$5),F174+1,0))</f>
        <v>159</v>
      </c>
      <c r="G175" s="38">
        <f t="shared" si="52"/>
        <v>336.18</v>
      </c>
      <c r="H175" s="39">
        <f t="shared" si="53"/>
        <v>171.62</v>
      </c>
      <c r="I175" s="39">
        <f t="shared" si="54"/>
        <v>164.56</v>
      </c>
      <c r="J175" s="40">
        <f t="shared" si="55"/>
        <v>19449.300000000003</v>
      </c>
      <c r="K175" s="41"/>
      <c r="L175" s="42"/>
      <c r="M175" s="42"/>
      <c r="N175" s="42"/>
      <c r="O175" s="42"/>
      <c r="P175" s="46"/>
      <c r="Q175" s="23"/>
    </row>
    <row r="176" spans="1:17" hidden="1">
      <c r="A176" s="237">
        <v>42658</v>
      </c>
      <c r="B176" s="25">
        <v>94</v>
      </c>
      <c r="C176" s="35" t="s">
        <v>27</v>
      </c>
      <c r="D176" s="36" t="str">
        <f t="shared" si="50"/>
        <v>'</v>
      </c>
      <c r="E176" s="37">
        <f t="shared" si="51"/>
        <v>42566</v>
      </c>
      <c r="F176" s="6">
        <f>IF(MAX(F$9:F175)&gt;=L$5,0,IF(B176&gt;=MONTH($N$5),F175+1,0))</f>
        <v>160</v>
      </c>
      <c r="G176" s="38">
        <f t="shared" si="52"/>
        <v>336.18</v>
      </c>
      <c r="H176" s="39">
        <f t="shared" si="53"/>
        <v>170.18</v>
      </c>
      <c r="I176" s="39">
        <f t="shared" si="54"/>
        <v>166</v>
      </c>
      <c r="J176" s="40">
        <f t="shared" si="55"/>
        <v>19283.300000000003</v>
      </c>
      <c r="K176" s="41"/>
      <c r="L176" s="42"/>
      <c r="M176" s="42"/>
      <c r="N176" s="42"/>
      <c r="O176" s="42"/>
      <c r="P176" s="46"/>
      <c r="Q176" s="23"/>
    </row>
    <row r="177" spans="1:24" hidden="1">
      <c r="A177" s="237">
        <v>42689</v>
      </c>
      <c r="B177" s="25">
        <v>95</v>
      </c>
      <c r="C177" s="35" t="s">
        <v>28</v>
      </c>
      <c r="D177" s="36" t="str">
        <f t="shared" si="50"/>
        <v>'</v>
      </c>
      <c r="E177" s="37">
        <f t="shared" si="51"/>
        <v>42566</v>
      </c>
      <c r="F177" s="6">
        <f>IF(MAX(F$9:F176)&gt;=L$5,0,IF(B177&gt;=MONTH($N$5),F176+1,0))</f>
        <v>161</v>
      </c>
      <c r="G177" s="38">
        <f t="shared" si="52"/>
        <v>336.18</v>
      </c>
      <c r="H177" s="39">
        <f t="shared" si="53"/>
        <v>168.73</v>
      </c>
      <c r="I177" s="39">
        <f t="shared" si="54"/>
        <v>167.45000000000002</v>
      </c>
      <c r="J177" s="40">
        <f t="shared" si="55"/>
        <v>19115.850000000002</v>
      </c>
      <c r="K177" s="41"/>
      <c r="L177" s="42"/>
      <c r="M177" s="42"/>
      <c r="N177" s="42"/>
      <c r="O177" s="42"/>
      <c r="P177" s="46"/>
      <c r="Q177" s="23"/>
    </row>
    <row r="178" spans="1:24" hidden="1">
      <c r="A178" s="237">
        <v>42719</v>
      </c>
      <c r="B178" s="25">
        <v>96</v>
      </c>
      <c r="C178" s="35" t="s">
        <v>29</v>
      </c>
      <c r="D178" s="36" t="str">
        <f t="shared" si="50"/>
        <v>'</v>
      </c>
      <c r="E178" s="37">
        <f t="shared" si="51"/>
        <v>42566</v>
      </c>
      <c r="F178" s="6">
        <f>IF(MAX(F$9:F177)&gt;=L$5,0,IF(B178&gt;=MONTH($N$5),F177+1,0))</f>
        <v>162</v>
      </c>
      <c r="G178" s="45">
        <f t="shared" si="52"/>
        <v>336.18</v>
      </c>
      <c r="H178" s="42">
        <f t="shared" si="53"/>
        <v>167.26</v>
      </c>
      <c r="I178" s="42">
        <f t="shared" si="54"/>
        <v>168.92000000000002</v>
      </c>
      <c r="J178" s="46">
        <f t="shared" si="55"/>
        <v>18946.930000000004</v>
      </c>
      <c r="K178" s="41">
        <f>SUM(H167:H178)</f>
        <v>2101.13</v>
      </c>
      <c r="L178" s="42">
        <f>SUM(I167:I178)</f>
        <v>1933.03</v>
      </c>
      <c r="M178" s="42">
        <f>SUM(G167:G178)</f>
        <v>4034.1599999999994</v>
      </c>
      <c r="N178" s="42">
        <f>K178+N166</f>
        <v>39735.550000000003</v>
      </c>
      <c r="O178" s="42">
        <f>L178+O166</f>
        <v>14725.610000000002</v>
      </c>
      <c r="P178" s="46">
        <f>M178+P166</f>
        <v>54461.159999999974</v>
      </c>
      <c r="Q178" s="23"/>
    </row>
    <row r="179" spans="1:24">
      <c r="A179" s="237">
        <v>42750</v>
      </c>
      <c r="B179" s="25">
        <v>85</v>
      </c>
      <c r="C179" s="26" t="s">
        <v>17</v>
      </c>
      <c r="D179" s="47" t="str">
        <f>D167</f>
        <v>'</v>
      </c>
      <c r="E179" s="27">
        <f>E167+365.25</f>
        <v>42931.25</v>
      </c>
      <c r="F179" s="90">
        <f>IF(MAX(F$9:F178)&gt;=L$5,0,IF(B179&gt;=MONTH($N$5),F178+1,0))</f>
        <v>163</v>
      </c>
      <c r="G179" s="28">
        <f t="shared" si="52"/>
        <v>336.18</v>
      </c>
      <c r="H179" s="29">
        <f t="shared" si="53"/>
        <v>165.79</v>
      </c>
      <c r="I179" s="29">
        <f t="shared" si="54"/>
        <v>170.39000000000001</v>
      </c>
      <c r="J179" s="30">
        <f t="shared" si="55"/>
        <v>18776.540000000005</v>
      </c>
      <c r="K179" s="31"/>
      <c r="L179" s="32"/>
      <c r="M179" s="32"/>
      <c r="N179" s="32"/>
      <c r="O179" s="32"/>
      <c r="P179" s="48"/>
      <c r="Q179" s="23"/>
      <c r="R179" s="157" t="s">
        <v>129</v>
      </c>
      <c r="S179" s="157"/>
      <c r="T179" s="157"/>
      <c r="V179" s="236" t="s">
        <v>13</v>
      </c>
      <c r="W179" s="236"/>
      <c r="X179" s="236"/>
    </row>
    <row r="180" spans="1:24">
      <c r="A180" s="237">
        <v>42781</v>
      </c>
      <c r="B180" s="25">
        <v>86</v>
      </c>
      <c r="C180" s="116" t="s">
        <v>19</v>
      </c>
      <c r="D180" s="117" t="str">
        <f t="shared" si="50"/>
        <v>'</v>
      </c>
      <c r="E180" s="118">
        <f t="shared" si="51"/>
        <v>42931.25</v>
      </c>
      <c r="F180" s="119">
        <f>IF(MAX(F$9:F179)&gt;=L$5,0,IF(B180&gt;=MONTH($N$5),F179+1,0))</f>
        <v>164</v>
      </c>
      <c r="G180" s="264">
        <f t="shared" si="52"/>
        <v>336.18</v>
      </c>
      <c r="H180" s="103">
        <f t="shared" si="53"/>
        <v>164.29</v>
      </c>
      <c r="I180" s="103">
        <f t="shared" si="54"/>
        <v>171.89000000000001</v>
      </c>
      <c r="J180" s="120">
        <f t="shared" si="55"/>
        <v>18604.650000000005</v>
      </c>
      <c r="K180" s="249" t="s">
        <v>119</v>
      </c>
      <c r="L180" s="42"/>
      <c r="M180" s="42"/>
      <c r="N180" s="42"/>
      <c r="O180" s="42"/>
      <c r="P180" s="46"/>
      <c r="Q180" s="23"/>
      <c r="R180" s="160" t="s">
        <v>89</v>
      </c>
      <c r="S180" s="161" t="s">
        <v>90</v>
      </c>
      <c r="T180" s="100"/>
      <c r="V180" s="7" t="s">
        <v>91</v>
      </c>
      <c r="X180" s="7" t="s">
        <v>4</v>
      </c>
    </row>
    <row r="181" spans="1:24" ht="9" thickBot="1">
      <c r="A181" s="237">
        <v>42809</v>
      </c>
      <c r="B181" s="25">
        <v>87</v>
      </c>
      <c r="C181" s="258" t="s">
        <v>20</v>
      </c>
      <c r="D181" s="259" t="str">
        <f t="shared" si="50"/>
        <v>'</v>
      </c>
      <c r="E181" s="260">
        <f t="shared" si="51"/>
        <v>42931.25</v>
      </c>
      <c r="F181" s="262">
        <f>IF(MAX(F$9:F180)&gt;=L$5,0,IF(B181&gt;=MONTH($N$5),F180+1,0))</f>
        <v>165</v>
      </c>
      <c r="G181" s="115">
        <f t="shared" si="52"/>
        <v>336.18</v>
      </c>
      <c r="H181" s="107">
        <f t="shared" si="53"/>
        <v>162.79</v>
      </c>
      <c r="I181" s="107">
        <f t="shared" si="54"/>
        <v>173.39000000000001</v>
      </c>
      <c r="J181" s="122">
        <f t="shared" si="55"/>
        <v>18431.260000000006</v>
      </c>
      <c r="K181" s="250" t="s">
        <v>66</v>
      </c>
      <c r="L181" s="108"/>
      <c r="M181" s="108"/>
      <c r="N181" s="108"/>
      <c r="O181" s="108"/>
      <c r="P181" s="109"/>
      <c r="Q181" s="110"/>
      <c r="R181" s="111">
        <f>SUM(H182:H514)</f>
        <v>6782.2400000000025</v>
      </c>
      <c r="S181" s="112">
        <f>SUM(I182:I514)</f>
        <v>18431.259999999998</v>
      </c>
      <c r="T181" s="113"/>
      <c r="V181" s="224" t="s">
        <v>116</v>
      </c>
      <c r="X181" s="224" t="s">
        <v>117</v>
      </c>
    </row>
    <row r="182" spans="1:24">
      <c r="A182" s="237">
        <v>42840</v>
      </c>
      <c r="B182" s="25">
        <v>88</v>
      </c>
      <c r="C182" s="35" t="s">
        <v>21</v>
      </c>
      <c r="D182" s="36" t="str">
        <f t="shared" si="50"/>
        <v>'</v>
      </c>
      <c r="E182" s="37">
        <f t="shared" si="51"/>
        <v>42931.25</v>
      </c>
      <c r="F182" s="6">
        <f>IF(MAX(F$9:F181)&gt;=L$5,0,IF(B182&gt;=MONTH($N$5),F181+1,0))</f>
        <v>166</v>
      </c>
      <c r="G182" s="38">
        <f t="shared" si="52"/>
        <v>336.18</v>
      </c>
      <c r="H182" s="39">
        <f t="shared" si="53"/>
        <v>161.27000000000001</v>
      </c>
      <c r="I182" s="39">
        <f t="shared" si="54"/>
        <v>174.91</v>
      </c>
      <c r="J182" s="40">
        <f t="shared" si="55"/>
        <v>18256.350000000006</v>
      </c>
      <c r="K182" s="41"/>
      <c r="L182" s="42"/>
      <c r="M182" s="42"/>
      <c r="N182" s="42"/>
      <c r="O182" s="42"/>
      <c r="P182" s="46"/>
      <c r="Q182" s="23"/>
      <c r="R182" s="223">
        <f>S181*T182</f>
        <v>1843.126</v>
      </c>
      <c r="S182" s="104" t="s">
        <v>65</v>
      </c>
      <c r="T182" s="106">
        <v>0.1</v>
      </c>
      <c r="V182" s="221">
        <f>SUM(H$182:H182)-R$182</f>
        <v>-1681.856</v>
      </c>
      <c r="X182" s="176">
        <f>SUM(H$182:H182)</f>
        <v>161.27000000000001</v>
      </c>
    </row>
    <row r="183" spans="1:24">
      <c r="A183" s="237">
        <v>42870</v>
      </c>
      <c r="B183" s="25">
        <v>89</v>
      </c>
      <c r="C183" s="35" t="s">
        <v>22</v>
      </c>
      <c r="D183" s="36" t="str">
        <f t="shared" si="50"/>
        <v>'</v>
      </c>
      <c r="E183" s="37">
        <f t="shared" si="51"/>
        <v>42931.25</v>
      </c>
      <c r="F183" s="6">
        <f>IF(MAX(F$9:F182)&gt;=L$5,0,IF(B183&gt;=MONTH($N$5),F182+1,0))</f>
        <v>167</v>
      </c>
      <c r="G183" s="38">
        <f t="shared" si="52"/>
        <v>336.18</v>
      </c>
      <c r="H183" s="39">
        <f t="shared" si="53"/>
        <v>159.74</v>
      </c>
      <c r="I183" s="39">
        <f t="shared" si="54"/>
        <v>176.44</v>
      </c>
      <c r="J183" s="40">
        <f t="shared" si="55"/>
        <v>18079.910000000007</v>
      </c>
      <c r="K183" s="41"/>
      <c r="L183" s="42"/>
      <c r="M183" s="42"/>
      <c r="N183" s="42"/>
      <c r="O183" s="42"/>
      <c r="P183" s="46"/>
      <c r="Q183" s="23"/>
      <c r="R183" s="114">
        <f>R181-R182</f>
        <v>4939.1140000000023</v>
      </c>
      <c r="S183" s="163">
        <f>S181+R182</f>
        <v>20274.385999999999</v>
      </c>
      <c r="T183" s="186">
        <f>R183/S183</f>
        <v>0.24361349339999755</v>
      </c>
      <c r="V183" s="221">
        <f>SUM(H$182:H183)-R$182</f>
        <v>-1522.116</v>
      </c>
      <c r="X183" s="176">
        <f>SUM(H$182:H183)</f>
        <v>321.01</v>
      </c>
    </row>
    <row r="184" spans="1:24">
      <c r="A184" s="237">
        <v>42901</v>
      </c>
      <c r="B184" s="25">
        <v>90</v>
      </c>
      <c r="C184" s="35" t="s">
        <v>23</v>
      </c>
      <c r="D184" s="36" t="str">
        <f t="shared" si="50"/>
        <v>'</v>
      </c>
      <c r="E184" s="37">
        <f t="shared" si="51"/>
        <v>42931.25</v>
      </c>
      <c r="F184" s="6">
        <f>IF(MAX(F$9:F183)&gt;=L$5,0,IF(B184&gt;=MONTH($N$5),F183+1,0))</f>
        <v>168</v>
      </c>
      <c r="G184" s="38">
        <f t="shared" si="52"/>
        <v>336.18</v>
      </c>
      <c r="H184" s="39">
        <f t="shared" si="53"/>
        <v>158.19999999999999</v>
      </c>
      <c r="I184" s="39">
        <f t="shared" si="54"/>
        <v>177.98000000000002</v>
      </c>
      <c r="J184" s="40">
        <f t="shared" si="55"/>
        <v>17901.930000000008</v>
      </c>
      <c r="K184" s="41"/>
      <c r="L184" s="42"/>
      <c r="M184" s="42"/>
      <c r="N184" s="42"/>
      <c r="O184" s="42"/>
      <c r="P184" s="46"/>
      <c r="Q184" s="23"/>
      <c r="R184" s="162" t="s">
        <v>91</v>
      </c>
      <c r="S184" s="164" t="s">
        <v>101</v>
      </c>
      <c r="T184" s="165" t="s">
        <v>94</v>
      </c>
      <c r="V184" s="221">
        <f>SUM(H$182:H184)-R$182</f>
        <v>-1363.9159999999999</v>
      </c>
      <c r="X184" s="176">
        <f>SUM(H$182:H184)</f>
        <v>479.21</v>
      </c>
    </row>
    <row r="185" spans="1:24">
      <c r="A185" s="237">
        <v>42931</v>
      </c>
      <c r="B185" s="25">
        <v>91</v>
      </c>
      <c r="C185" s="35" t="s">
        <v>24</v>
      </c>
      <c r="D185" s="36" t="str">
        <f t="shared" si="50"/>
        <v>'</v>
      </c>
      <c r="E185" s="37">
        <f t="shared" si="51"/>
        <v>42931.25</v>
      </c>
      <c r="F185" s="6">
        <f>IF(MAX(F$9:F184)&gt;=L$5,0,IF(B185&gt;=MONTH($N$5),F184+1,0))</f>
        <v>169</v>
      </c>
      <c r="G185" s="38">
        <f t="shared" si="52"/>
        <v>336.18</v>
      </c>
      <c r="H185" s="39">
        <f t="shared" si="53"/>
        <v>156.63999999999999</v>
      </c>
      <c r="I185" s="39">
        <f t="shared" si="54"/>
        <v>179.54000000000002</v>
      </c>
      <c r="J185" s="40">
        <f t="shared" si="55"/>
        <v>17722.390000000007</v>
      </c>
      <c r="K185" s="41"/>
      <c r="L185" s="42"/>
      <c r="M185" s="42"/>
      <c r="N185" s="42"/>
      <c r="O185" s="42"/>
      <c r="P185" s="46"/>
      <c r="Q185" s="23"/>
      <c r="R185" s="162" t="s">
        <v>92</v>
      </c>
      <c r="S185" s="164" t="s">
        <v>10</v>
      </c>
      <c r="T185" s="165" t="s">
        <v>95</v>
      </c>
      <c r="V185" s="221">
        <f>SUM(H$182:H185)-R$182</f>
        <v>-1207.2760000000001</v>
      </c>
      <c r="X185" s="176">
        <f>SUM(H$182:H185)</f>
        <v>635.84999999999991</v>
      </c>
    </row>
    <row r="186" spans="1:24">
      <c r="A186" s="237">
        <v>42962</v>
      </c>
      <c r="B186" s="25">
        <v>92</v>
      </c>
      <c r="C186" s="35" t="s">
        <v>25</v>
      </c>
      <c r="D186" s="36" t="str">
        <f t="shared" si="50"/>
        <v>'</v>
      </c>
      <c r="E186" s="37">
        <f t="shared" si="51"/>
        <v>42931.25</v>
      </c>
      <c r="F186" s="6">
        <f>IF(MAX(F$9:F185)&gt;=L$5,0,IF(B186&gt;=MONTH($N$5),F185+1,0))</f>
        <v>170</v>
      </c>
      <c r="G186" s="38">
        <f t="shared" si="52"/>
        <v>336.18</v>
      </c>
      <c r="H186" s="39">
        <f t="shared" si="53"/>
        <v>155.07</v>
      </c>
      <c r="I186" s="39">
        <f t="shared" si="54"/>
        <v>181.11</v>
      </c>
      <c r="J186" s="40">
        <f t="shared" si="55"/>
        <v>17541.280000000006</v>
      </c>
      <c r="K186" s="41"/>
      <c r="L186" s="42"/>
      <c r="M186" s="42"/>
      <c r="N186" s="42"/>
      <c r="O186" s="42"/>
      <c r="P186" s="46"/>
      <c r="Q186" s="23"/>
      <c r="R186" s="214"/>
      <c r="S186" s="9"/>
      <c r="V186" s="221">
        <f>SUM(H$182:H186)-R$182</f>
        <v>-1052.2060000000001</v>
      </c>
      <c r="X186" s="176">
        <f>SUM(H$182:H186)</f>
        <v>790.91999999999985</v>
      </c>
    </row>
    <row r="187" spans="1:24">
      <c r="A187" s="237">
        <v>42993</v>
      </c>
      <c r="B187" s="25">
        <v>93</v>
      </c>
      <c r="C187" s="35" t="s">
        <v>26</v>
      </c>
      <c r="D187" s="36" t="str">
        <f t="shared" si="50"/>
        <v>'</v>
      </c>
      <c r="E187" s="37">
        <f t="shared" si="51"/>
        <v>42931.25</v>
      </c>
      <c r="F187" s="6">
        <f>IF(MAX(F$9:F186)&gt;=L$5,0,IF(B187&gt;=MONTH($N$5),F186+1,0))</f>
        <v>171</v>
      </c>
      <c r="G187" s="38">
        <f t="shared" si="52"/>
        <v>336.18</v>
      </c>
      <c r="H187" s="39">
        <f t="shared" si="53"/>
        <v>153.49</v>
      </c>
      <c r="I187" s="39">
        <f t="shared" si="54"/>
        <v>182.69</v>
      </c>
      <c r="J187" s="40">
        <f t="shared" si="55"/>
        <v>17358.590000000007</v>
      </c>
      <c r="K187" s="41"/>
      <c r="L187" s="42"/>
      <c r="M187" s="42"/>
      <c r="N187" s="42"/>
      <c r="O187" s="42"/>
      <c r="P187" s="46"/>
      <c r="Q187" s="23"/>
      <c r="R187" s="215" t="s">
        <v>98</v>
      </c>
      <c r="S187" s="216">
        <f>SUM($I$11:$I181)</f>
        <v>15241.279999999997</v>
      </c>
      <c r="T187" s="1" t="s">
        <v>100</v>
      </c>
      <c r="V187" s="221">
        <f>SUM(H$182:H187)-R$182</f>
        <v>-898.71600000000012</v>
      </c>
      <c r="X187" s="176">
        <f>SUM(H$182:H187)</f>
        <v>944.40999999999985</v>
      </c>
    </row>
    <row r="188" spans="1:24">
      <c r="A188" s="237">
        <v>43023</v>
      </c>
      <c r="B188" s="25">
        <v>94</v>
      </c>
      <c r="C188" s="35" t="s">
        <v>27</v>
      </c>
      <c r="D188" s="36" t="str">
        <f t="shared" si="50"/>
        <v>'</v>
      </c>
      <c r="E188" s="37">
        <f t="shared" si="51"/>
        <v>42931.25</v>
      </c>
      <c r="F188" s="6">
        <f>IF(MAX(F$9:F187)&gt;=L$5,0,IF(B188&gt;=MONTH($N$5),F187+1,0))</f>
        <v>172</v>
      </c>
      <c r="G188" s="38">
        <f t="shared" si="52"/>
        <v>336.18</v>
      </c>
      <c r="H188" s="39">
        <f t="shared" si="53"/>
        <v>151.88999999999999</v>
      </c>
      <c r="I188" s="39">
        <f t="shared" si="54"/>
        <v>184.29000000000002</v>
      </c>
      <c r="J188" s="40">
        <f t="shared" si="55"/>
        <v>17174.300000000007</v>
      </c>
      <c r="K188" s="41"/>
      <c r="L188" s="42"/>
      <c r="M188" s="42"/>
      <c r="N188" s="42"/>
      <c r="O188" s="42"/>
      <c r="P188" s="46"/>
      <c r="Q188" s="23"/>
      <c r="R188" s="215" t="s">
        <v>97</v>
      </c>
      <c r="S188" s="216">
        <f>SUM($H$11:$H181)</f>
        <v>40228.420000000027</v>
      </c>
      <c r="T188" s="1" t="s">
        <v>100</v>
      </c>
      <c r="V188" s="221">
        <f>SUM(H$182:H188)-R$182</f>
        <v>-746.82600000000025</v>
      </c>
      <c r="X188" s="176">
        <f>SUM(H$182:H188)</f>
        <v>1096.2999999999997</v>
      </c>
    </row>
    <row r="189" spans="1:24">
      <c r="A189" s="237">
        <v>43054</v>
      </c>
      <c r="B189" s="25">
        <v>95</v>
      </c>
      <c r="C189" s="35" t="s">
        <v>28</v>
      </c>
      <c r="D189" s="36" t="str">
        <f t="shared" si="50"/>
        <v>'</v>
      </c>
      <c r="E189" s="37">
        <f t="shared" si="51"/>
        <v>42931.25</v>
      </c>
      <c r="F189" s="6">
        <f>IF(MAX(F$9:F188)&gt;=L$5,0,IF(B189&gt;=MONTH($N$5),F188+1,0))</f>
        <v>173</v>
      </c>
      <c r="G189" s="38">
        <f t="shared" si="52"/>
        <v>336.18</v>
      </c>
      <c r="H189" s="39">
        <f t="shared" si="53"/>
        <v>150.28</v>
      </c>
      <c r="I189" s="39">
        <f t="shared" si="54"/>
        <v>185.9</v>
      </c>
      <c r="J189" s="40">
        <f t="shared" si="55"/>
        <v>16988.400000000005</v>
      </c>
      <c r="K189" s="41"/>
      <c r="L189" s="42"/>
      <c r="M189" s="42"/>
      <c r="N189" s="42"/>
      <c r="O189" s="42"/>
      <c r="P189" s="46"/>
      <c r="Q189" s="23"/>
      <c r="R189" s="217" t="s">
        <v>102</v>
      </c>
      <c r="S189" s="234">
        <f>S152-S188</f>
        <v>6782.2399999999689</v>
      </c>
      <c r="T189" s="1" t="s">
        <v>103</v>
      </c>
      <c r="V189" s="221">
        <f>SUM(H$182:H189)-R$182</f>
        <v>-596.54600000000028</v>
      </c>
      <c r="X189" s="176">
        <f>SUM(H$182:H189)</f>
        <v>1246.5799999999997</v>
      </c>
    </row>
    <row r="190" spans="1:24">
      <c r="A190" s="237">
        <v>43084</v>
      </c>
      <c r="B190" s="25">
        <v>96</v>
      </c>
      <c r="C190" s="35" t="s">
        <v>29</v>
      </c>
      <c r="D190" s="36" t="str">
        <f t="shared" si="50"/>
        <v>'</v>
      </c>
      <c r="E190" s="37">
        <f t="shared" si="51"/>
        <v>42931.25</v>
      </c>
      <c r="F190" s="6">
        <f>IF(MAX(F$9:F189)&gt;=L$5,0,IF(B190&gt;=MONTH($N$5),F189+1,0))</f>
        <v>174</v>
      </c>
      <c r="G190" s="45">
        <f t="shared" si="52"/>
        <v>336.18</v>
      </c>
      <c r="H190" s="42">
        <f t="shared" si="53"/>
        <v>148.65</v>
      </c>
      <c r="I190" s="42">
        <f t="shared" si="54"/>
        <v>187.53</v>
      </c>
      <c r="J190" s="46">
        <f t="shared" si="55"/>
        <v>16800.870000000006</v>
      </c>
      <c r="K190" s="41">
        <f>SUM(H179:H190)</f>
        <v>1888.0999999999997</v>
      </c>
      <c r="L190" s="42">
        <f>SUM(I179:I190)</f>
        <v>2146.0600000000004</v>
      </c>
      <c r="M190" s="42">
        <f>SUM(G179:G190)</f>
        <v>4034.1599999999994</v>
      </c>
      <c r="N190" s="42">
        <f>K190+N178</f>
        <v>41623.65</v>
      </c>
      <c r="O190" s="42">
        <f>L190+O178</f>
        <v>16871.670000000002</v>
      </c>
      <c r="P190" s="46">
        <f>M190+P178</f>
        <v>58495.319999999971</v>
      </c>
      <c r="Q190" s="23"/>
      <c r="V190" s="221">
        <f>SUM(H$182:H190)-R$182</f>
        <v>-447.89600000000019</v>
      </c>
      <c r="X190" s="176">
        <f>SUM(H$182:H190)</f>
        <v>1395.2299999999998</v>
      </c>
    </row>
    <row r="191" spans="1:24">
      <c r="A191" s="237">
        <v>43115</v>
      </c>
      <c r="B191" s="25">
        <v>85</v>
      </c>
      <c r="C191" s="26" t="s">
        <v>17</v>
      </c>
      <c r="D191" s="47" t="str">
        <f>D179</f>
        <v>'</v>
      </c>
      <c r="E191" s="27">
        <f>E179+365.25</f>
        <v>43296.5</v>
      </c>
      <c r="F191" s="90">
        <f>IF(MAX(F$9:F190)&gt;=L$5,0,IF(B191&gt;=MONTH($N$5),F190+1,0))</f>
        <v>175</v>
      </c>
      <c r="G191" s="28">
        <f t="shared" si="52"/>
        <v>336.18</v>
      </c>
      <c r="H191" s="29">
        <f t="shared" si="53"/>
        <v>147.01</v>
      </c>
      <c r="I191" s="29">
        <f t="shared" si="54"/>
        <v>189.17000000000002</v>
      </c>
      <c r="J191" s="30">
        <f t="shared" si="55"/>
        <v>16611.700000000008</v>
      </c>
      <c r="K191" s="31"/>
      <c r="L191" s="32"/>
      <c r="M191" s="32"/>
      <c r="N191" s="32"/>
      <c r="O191" s="32"/>
      <c r="P191" s="48"/>
      <c r="Q191" s="23"/>
      <c r="V191" s="221">
        <f>SUM(H$182:H191)-R$182</f>
        <v>-300.88600000000019</v>
      </c>
      <c r="X191" s="176">
        <f>SUM(H$182:H191)</f>
        <v>1542.2399999999998</v>
      </c>
    </row>
    <row r="192" spans="1:24">
      <c r="A192" s="237">
        <v>43146</v>
      </c>
      <c r="B192" s="25">
        <v>86</v>
      </c>
      <c r="C192" s="35" t="s">
        <v>19</v>
      </c>
      <c r="D192" s="36" t="str">
        <f t="shared" si="50"/>
        <v>'</v>
      </c>
      <c r="E192" s="37">
        <f t="shared" si="51"/>
        <v>43296.5</v>
      </c>
      <c r="F192" s="6">
        <f>IF(MAX(F$9:F191)&gt;=L$5,0,IF(B192&gt;=MONTH($N$5),F191+1,0))</f>
        <v>176</v>
      </c>
      <c r="G192" s="38">
        <f t="shared" si="52"/>
        <v>336.18</v>
      </c>
      <c r="H192" s="39">
        <f t="shared" si="53"/>
        <v>145.35</v>
      </c>
      <c r="I192" s="39">
        <f t="shared" si="54"/>
        <v>190.83</v>
      </c>
      <c r="J192" s="40">
        <f t="shared" si="55"/>
        <v>16420.870000000006</v>
      </c>
      <c r="K192" s="41"/>
      <c r="L192" s="42"/>
      <c r="M192" s="42"/>
      <c r="N192" s="42"/>
      <c r="O192" s="42"/>
      <c r="P192" s="46"/>
      <c r="Q192" s="23"/>
      <c r="V192" s="221">
        <f>SUM(H$182:H192)-R$182</f>
        <v>-155.53600000000029</v>
      </c>
      <c r="X192" s="176">
        <f>SUM(H$182:H192)</f>
        <v>1687.5899999999997</v>
      </c>
    </row>
    <row r="193" spans="1:24">
      <c r="A193" s="237">
        <v>43174</v>
      </c>
      <c r="B193" s="25">
        <v>87</v>
      </c>
      <c r="C193" s="35" t="s">
        <v>20</v>
      </c>
      <c r="D193" s="36" t="str">
        <f t="shared" si="50"/>
        <v>'</v>
      </c>
      <c r="E193" s="37">
        <f t="shared" si="51"/>
        <v>43296.5</v>
      </c>
      <c r="F193" s="6">
        <f>IF(MAX(F$9:F192)&gt;=L$5,0,IF(B193&gt;=MONTH($N$5),F192+1,0))</f>
        <v>177</v>
      </c>
      <c r="G193" s="38">
        <f t="shared" si="52"/>
        <v>336.18</v>
      </c>
      <c r="H193" s="39">
        <f t="shared" si="53"/>
        <v>143.68</v>
      </c>
      <c r="I193" s="39">
        <f t="shared" si="54"/>
        <v>192.5</v>
      </c>
      <c r="J193" s="40">
        <f t="shared" si="55"/>
        <v>16228.370000000006</v>
      </c>
      <c r="K193" s="41"/>
      <c r="L193" s="42"/>
      <c r="M193" s="42"/>
      <c r="N193" s="42"/>
      <c r="O193" s="42"/>
      <c r="P193" s="46"/>
      <c r="Q193" s="23"/>
      <c r="V193" s="221">
        <f>SUM(H$182:H193)-R$182</f>
        <v>-11.856000000000222</v>
      </c>
      <c r="X193" s="176">
        <f>SUM(H$182:H193)</f>
        <v>1831.2699999999998</v>
      </c>
    </row>
    <row r="194" spans="1:24">
      <c r="A194" s="237">
        <v>43205</v>
      </c>
      <c r="B194" s="25">
        <v>88</v>
      </c>
      <c r="C194" s="243" t="s">
        <v>21</v>
      </c>
      <c r="D194" s="244" t="str">
        <f t="shared" si="50"/>
        <v>'</v>
      </c>
      <c r="E194" s="245">
        <f t="shared" si="51"/>
        <v>43296.5</v>
      </c>
      <c r="F194" s="246">
        <f>IF(MAX(F$9:F193)&gt;=L$5,0,IF(B194&gt;=MONTH($N$5),F193+1,0))</f>
        <v>178</v>
      </c>
      <c r="G194" s="38">
        <f t="shared" si="52"/>
        <v>336.18</v>
      </c>
      <c r="H194" s="241">
        <f t="shared" si="53"/>
        <v>142</v>
      </c>
      <c r="I194" s="241">
        <f t="shared" si="54"/>
        <v>194.18</v>
      </c>
      <c r="J194" s="242">
        <f t="shared" si="55"/>
        <v>16034.190000000006</v>
      </c>
      <c r="K194" s="252" t="s">
        <v>118</v>
      </c>
      <c r="L194" s="42"/>
      <c r="M194" s="42"/>
      <c r="N194" s="42"/>
      <c r="O194" s="42"/>
      <c r="P194" s="46"/>
      <c r="Q194" s="238"/>
      <c r="R194" s="247" t="s">
        <v>124</v>
      </c>
      <c r="S194" s="248"/>
      <c r="T194" s="248"/>
      <c r="U194" s="239"/>
      <c r="V194" s="240">
        <f>SUM(H$182:H194)-R$182</f>
        <v>130.14399999999978</v>
      </c>
      <c r="X194" s="176">
        <f>SUM(H$182:H194)</f>
        <v>1973.2699999999998</v>
      </c>
    </row>
    <row r="195" spans="1:24">
      <c r="A195" s="237">
        <v>43235</v>
      </c>
      <c r="B195" s="25">
        <v>89</v>
      </c>
      <c r="C195" s="35" t="s">
        <v>22</v>
      </c>
      <c r="D195" s="36" t="str">
        <f t="shared" si="50"/>
        <v>'</v>
      </c>
      <c r="E195" s="37">
        <f t="shared" si="51"/>
        <v>43296.5</v>
      </c>
      <c r="F195" s="6">
        <f>IF(MAX(F$9:F194)&gt;=L$5,0,IF(B195&gt;=MONTH($N$5),F194+1,0))</f>
        <v>179</v>
      </c>
      <c r="G195" s="38">
        <f t="shared" si="52"/>
        <v>336.18</v>
      </c>
      <c r="H195" s="39">
        <f t="shared" si="53"/>
        <v>140.30000000000001</v>
      </c>
      <c r="I195" s="39">
        <f t="shared" si="54"/>
        <v>195.88</v>
      </c>
      <c r="J195" s="40">
        <f t="shared" si="55"/>
        <v>15838.310000000007</v>
      </c>
      <c r="K195" s="41"/>
      <c r="L195" s="42"/>
      <c r="M195" s="42"/>
      <c r="N195" s="42"/>
      <c r="O195" s="42"/>
      <c r="P195" s="46"/>
      <c r="Q195" s="23"/>
      <c r="V195" s="221">
        <f>SUM(H$182:H195)-R$182</f>
        <v>270.44399999999973</v>
      </c>
      <c r="X195" s="176">
        <f>SUM(H$182:H195)</f>
        <v>2113.5699999999997</v>
      </c>
    </row>
    <row r="196" spans="1:24">
      <c r="A196" s="237">
        <v>43266</v>
      </c>
      <c r="B196" s="25">
        <v>90</v>
      </c>
      <c r="C196" s="35" t="s">
        <v>23</v>
      </c>
      <c r="D196" s="36" t="str">
        <f t="shared" si="50"/>
        <v>'</v>
      </c>
      <c r="E196" s="37">
        <f t="shared" si="51"/>
        <v>43296.5</v>
      </c>
      <c r="F196" s="6">
        <f>IF(MAX(F$9:F195)&gt;=L$5,0,IF(B196&gt;=MONTH($N$5),F195+1,0))</f>
        <v>180</v>
      </c>
      <c r="G196" s="38">
        <f t="shared" si="52"/>
        <v>336.18</v>
      </c>
      <c r="H196" s="39">
        <f t="shared" si="53"/>
        <v>138.59</v>
      </c>
      <c r="I196" s="39">
        <f t="shared" si="54"/>
        <v>197.59</v>
      </c>
      <c r="J196" s="40">
        <f t="shared" si="55"/>
        <v>15640.720000000007</v>
      </c>
      <c r="K196" s="41"/>
      <c r="L196" s="42"/>
      <c r="M196" s="42"/>
      <c r="N196" s="42"/>
      <c r="O196" s="42"/>
      <c r="P196" s="46"/>
      <c r="Q196" s="23"/>
      <c r="V196" s="221">
        <f>SUM(H$182:H196)-R$182</f>
        <v>409.03399999999988</v>
      </c>
      <c r="X196" s="176">
        <f>SUM(H$182:H196)</f>
        <v>2252.16</v>
      </c>
    </row>
    <row r="197" spans="1:24">
      <c r="A197" s="237">
        <v>43296</v>
      </c>
      <c r="B197" s="25">
        <v>91</v>
      </c>
      <c r="C197" s="35" t="s">
        <v>24</v>
      </c>
      <c r="D197" s="36" t="str">
        <f t="shared" si="50"/>
        <v>'</v>
      </c>
      <c r="E197" s="37">
        <f t="shared" si="51"/>
        <v>43296.5</v>
      </c>
      <c r="F197" s="6">
        <f>IF(MAX(F$9:F196)&gt;=L$5,0,IF(B197&gt;=MONTH($N$5),F196+1,0))</f>
        <v>181</v>
      </c>
      <c r="G197" s="38">
        <f t="shared" si="52"/>
        <v>336.18</v>
      </c>
      <c r="H197" s="39">
        <f t="shared" si="53"/>
        <v>136.86000000000001</v>
      </c>
      <c r="I197" s="39">
        <f t="shared" si="54"/>
        <v>199.32</v>
      </c>
      <c r="J197" s="40">
        <f t="shared" si="55"/>
        <v>15441.400000000007</v>
      </c>
      <c r="K197" s="41"/>
      <c r="L197" s="42"/>
      <c r="M197" s="42"/>
      <c r="N197" s="42"/>
      <c r="O197" s="42"/>
      <c r="P197" s="46"/>
      <c r="Q197" s="23"/>
      <c r="V197" s="221">
        <f>SUM(H$182:H197)-R$182</f>
        <v>545.89400000000001</v>
      </c>
      <c r="X197" s="176">
        <f>SUM(H$182:H197)</f>
        <v>2389.02</v>
      </c>
    </row>
    <row r="198" spans="1:24">
      <c r="A198" s="237">
        <v>43327</v>
      </c>
      <c r="B198" s="25">
        <v>92</v>
      </c>
      <c r="C198" s="35" t="s">
        <v>25</v>
      </c>
      <c r="D198" s="36" t="str">
        <f t="shared" si="50"/>
        <v>'</v>
      </c>
      <c r="E198" s="37">
        <f t="shared" si="51"/>
        <v>43296.5</v>
      </c>
      <c r="F198" s="6">
        <f>IF(MAX(F$9:F197)&gt;=L$5,0,IF(B198&gt;=MONTH($N$5),F197+1,0))</f>
        <v>182</v>
      </c>
      <c r="G198" s="38">
        <f t="shared" si="52"/>
        <v>336.18</v>
      </c>
      <c r="H198" s="39">
        <f t="shared" si="53"/>
        <v>135.11000000000001</v>
      </c>
      <c r="I198" s="39">
        <f t="shared" si="54"/>
        <v>201.07</v>
      </c>
      <c r="J198" s="40">
        <f t="shared" si="55"/>
        <v>15240.330000000007</v>
      </c>
      <c r="K198" s="41"/>
      <c r="L198" s="42"/>
      <c r="M198" s="42"/>
      <c r="N198" s="42"/>
      <c r="O198" s="42"/>
      <c r="P198" s="46"/>
      <c r="Q198" s="23"/>
      <c r="V198" s="221">
        <f>SUM(H$182:H198)-R$182</f>
        <v>681.00400000000013</v>
      </c>
      <c r="X198" s="176">
        <f>SUM(H$182:H198)</f>
        <v>2524.13</v>
      </c>
    </row>
    <row r="199" spans="1:24">
      <c r="A199" s="237">
        <v>43358</v>
      </c>
      <c r="B199" s="25">
        <v>93</v>
      </c>
      <c r="C199" s="35" t="s">
        <v>26</v>
      </c>
      <c r="D199" s="36" t="str">
        <f t="shared" si="50"/>
        <v>'</v>
      </c>
      <c r="E199" s="37">
        <f t="shared" si="51"/>
        <v>43296.5</v>
      </c>
      <c r="F199" s="6">
        <f>IF(MAX(F$9:F198)&gt;=L$5,0,IF(B199&gt;=MONTH($N$5),F198+1,0))</f>
        <v>183</v>
      </c>
      <c r="G199" s="38">
        <f t="shared" si="52"/>
        <v>336.18</v>
      </c>
      <c r="H199" s="39">
        <f t="shared" si="53"/>
        <v>133.35</v>
      </c>
      <c r="I199" s="39">
        <f t="shared" si="54"/>
        <v>202.83</v>
      </c>
      <c r="J199" s="40">
        <f t="shared" si="55"/>
        <v>15037.500000000007</v>
      </c>
      <c r="K199" s="41"/>
      <c r="L199" s="42"/>
      <c r="M199" s="42"/>
      <c r="N199" s="42"/>
      <c r="O199" s="42"/>
      <c r="P199" s="46"/>
      <c r="Q199" s="23"/>
      <c r="V199" s="221">
        <f>SUM(H$182:H199)-R$182</f>
        <v>814.35400000000004</v>
      </c>
      <c r="X199" s="176">
        <f>SUM(H$182:H199)</f>
        <v>2657.48</v>
      </c>
    </row>
    <row r="200" spans="1:24">
      <c r="A200" s="237">
        <v>43388</v>
      </c>
      <c r="B200" s="25">
        <v>94</v>
      </c>
      <c r="C200" s="35" t="s">
        <v>27</v>
      </c>
      <c r="D200" s="36" t="str">
        <f t="shared" si="50"/>
        <v>'</v>
      </c>
      <c r="E200" s="37">
        <f t="shared" si="51"/>
        <v>43296.5</v>
      </c>
      <c r="F200" s="6">
        <f>IF(MAX(F$9:F199)&gt;=L$5,0,IF(B200&gt;=MONTH($N$5),F199+1,0))</f>
        <v>184</v>
      </c>
      <c r="G200" s="38">
        <f t="shared" si="52"/>
        <v>336.18</v>
      </c>
      <c r="H200" s="39">
        <f t="shared" si="53"/>
        <v>131.58000000000001</v>
      </c>
      <c r="I200" s="39">
        <f t="shared" si="54"/>
        <v>204.6</v>
      </c>
      <c r="J200" s="40">
        <f t="shared" si="55"/>
        <v>14832.900000000007</v>
      </c>
      <c r="K200" s="41"/>
      <c r="L200" s="42"/>
      <c r="M200" s="42"/>
      <c r="N200" s="42"/>
      <c r="O200" s="42"/>
      <c r="P200" s="46"/>
      <c r="Q200" s="23"/>
      <c r="V200" s="221">
        <f>SUM(H$182:H200)-R$182</f>
        <v>945.93399999999997</v>
      </c>
      <c r="X200" s="176">
        <f>SUM(H$182:H200)</f>
        <v>2789.06</v>
      </c>
    </row>
    <row r="201" spans="1:24">
      <c r="A201" s="237">
        <v>43419</v>
      </c>
      <c r="B201" s="25">
        <v>95</v>
      </c>
      <c r="C201" s="35" t="s">
        <v>28</v>
      </c>
      <c r="D201" s="36" t="str">
        <f t="shared" si="50"/>
        <v>'</v>
      </c>
      <c r="E201" s="37">
        <f t="shared" si="51"/>
        <v>43296.5</v>
      </c>
      <c r="F201" s="6">
        <f>IF(MAX(F$9:F200)&gt;=L$5,0,IF(B201&gt;=MONTH($N$5),F200+1,0))</f>
        <v>185</v>
      </c>
      <c r="G201" s="38">
        <f t="shared" si="52"/>
        <v>336.18</v>
      </c>
      <c r="H201" s="39">
        <f t="shared" si="53"/>
        <v>129.79</v>
      </c>
      <c r="I201" s="39">
        <f t="shared" si="54"/>
        <v>206.39000000000001</v>
      </c>
      <c r="J201" s="40">
        <f t="shared" si="55"/>
        <v>14626.510000000007</v>
      </c>
      <c r="K201" s="41"/>
      <c r="L201" s="42"/>
      <c r="M201" s="42"/>
      <c r="N201" s="42"/>
      <c r="O201" s="42"/>
      <c r="P201" s="46"/>
      <c r="Q201" s="23"/>
      <c r="V201" s="221">
        <f>SUM(H$182:H201)-R$182</f>
        <v>1075.7239999999999</v>
      </c>
      <c r="X201" s="176">
        <f>SUM(H$182:H201)</f>
        <v>2918.85</v>
      </c>
    </row>
    <row r="202" spans="1:24">
      <c r="A202" s="237">
        <v>43449</v>
      </c>
      <c r="B202" s="25">
        <v>96</v>
      </c>
      <c r="C202" s="35" t="s">
        <v>29</v>
      </c>
      <c r="D202" s="36" t="str">
        <f t="shared" si="50"/>
        <v>'</v>
      </c>
      <c r="E202" s="37">
        <f t="shared" si="51"/>
        <v>43296.5</v>
      </c>
      <c r="F202" s="6">
        <f>IF(MAX(F$9:F201)&gt;=L$5,0,IF(B202&gt;=MONTH($N$5),F201+1,0))</f>
        <v>186</v>
      </c>
      <c r="G202" s="45">
        <f t="shared" si="52"/>
        <v>336.18</v>
      </c>
      <c r="H202" s="42">
        <f t="shared" si="53"/>
        <v>127.98</v>
      </c>
      <c r="I202" s="42">
        <f t="shared" si="54"/>
        <v>208.2</v>
      </c>
      <c r="J202" s="46">
        <f t="shared" si="55"/>
        <v>14418.310000000007</v>
      </c>
      <c r="K202" s="41">
        <f>SUM(H191:H202)</f>
        <v>1651.6</v>
      </c>
      <c r="L202" s="42">
        <f>SUM(I191:I202)</f>
        <v>2382.5599999999995</v>
      </c>
      <c r="M202" s="42">
        <f>SUM(G191:G202)</f>
        <v>4034.1599999999994</v>
      </c>
      <c r="N202" s="42">
        <f>K202+N190</f>
        <v>43275.25</v>
      </c>
      <c r="O202" s="42">
        <f>L202+O190</f>
        <v>19254.230000000003</v>
      </c>
      <c r="P202" s="46">
        <f>M202+P190</f>
        <v>62529.479999999967</v>
      </c>
      <c r="Q202" s="23"/>
      <c r="V202" s="221">
        <f>SUM(H$182:H202)-R$182</f>
        <v>1203.704</v>
      </c>
      <c r="X202" s="176">
        <f>SUM(H$182:H202)</f>
        <v>3046.83</v>
      </c>
    </row>
    <row r="203" spans="1:24" hidden="1">
      <c r="A203" s="237">
        <v>43480</v>
      </c>
      <c r="B203" s="25">
        <v>85</v>
      </c>
      <c r="C203" s="26" t="s">
        <v>17</v>
      </c>
      <c r="D203" s="47" t="str">
        <f>D191</f>
        <v>'</v>
      </c>
      <c r="E203" s="27">
        <f>E191+365.25</f>
        <v>43661.75</v>
      </c>
      <c r="F203" s="90">
        <f>IF(MAX(F$9:F202)&gt;=L$5,0,IF(B203&gt;=MONTH($N$5),F202+1,0))</f>
        <v>187</v>
      </c>
      <c r="G203" s="28">
        <f t="shared" ref="G203:G226" si="56">IF((J202+H203)&lt;(M$5+H203),J202+H203,M$5)</f>
        <v>336.18</v>
      </c>
      <c r="H203" s="29">
        <f t="shared" ref="H203:H226" si="57">IF(F203&gt;0,IF(J202&gt;0,ROUND(-IPMT(K$5/12,F203,L$5,J$5,,),2),0),0)</f>
        <v>126.16</v>
      </c>
      <c r="I203" s="29">
        <f t="shared" ref="I203:I226" si="58">G203-H203</f>
        <v>210.02</v>
      </c>
      <c r="J203" s="30">
        <f t="shared" ref="J203:J226" si="59">J202-I203</f>
        <v>14208.290000000006</v>
      </c>
      <c r="K203" s="31"/>
      <c r="L203" s="32"/>
      <c r="M203" s="32"/>
      <c r="N203" s="32"/>
      <c r="O203" s="32"/>
      <c r="P203" s="48"/>
      <c r="Q203" s="23"/>
      <c r="V203" s="221">
        <f>SUM(H$182:H203)-R$182</f>
        <v>1329.8639999999998</v>
      </c>
      <c r="X203" s="176">
        <f>SUM(H$182:H203)</f>
        <v>3172.99</v>
      </c>
    </row>
    <row r="204" spans="1:24" hidden="1">
      <c r="A204" s="237">
        <v>43511</v>
      </c>
      <c r="B204" s="25">
        <v>86</v>
      </c>
      <c r="C204" s="35" t="s">
        <v>19</v>
      </c>
      <c r="D204" s="36" t="str">
        <f t="shared" si="50"/>
        <v>'</v>
      </c>
      <c r="E204" s="37">
        <f t="shared" si="51"/>
        <v>43661.75</v>
      </c>
      <c r="F204" s="6">
        <f>IF(MAX(F$9:F203)&gt;=L$5,0,IF(B204&gt;=MONTH($N$5),F203+1,0))</f>
        <v>188</v>
      </c>
      <c r="G204" s="38">
        <f t="shared" si="56"/>
        <v>336.18</v>
      </c>
      <c r="H204" s="39">
        <f t="shared" si="57"/>
        <v>124.32</v>
      </c>
      <c r="I204" s="39">
        <f t="shared" si="58"/>
        <v>211.86</v>
      </c>
      <c r="J204" s="40">
        <f t="shared" si="59"/>
        <v>13996.430000000006</v>
      </c>
      <c r="K204" s="41"/>
      <c r="L204" s="42"/>
      <c r="M204" s="42"/>
      <c r="N204" s="42"/>
      <c r="O204" s="42"/>
      <c r="P204" s="46"/>
      <c r="Q204" s="23"/>
      <c r="V204" s="221">
        <f>SUM(H$182:H204)-R$182</f>
        <v>1454.184</v>
      </c>
      <c r="X204" s="176">
        <f>SUM(H$182:H204)</f>
        <v>3297.31</v>
      </c>
    </row>
    <row r="205" spans="1:24" hidden="1">
      <c r="A205" s="237">
        <v>43539</v>
      </c>
      <c r="B205" s="25">
        <v>87</v>
      </c>
      <c r="C205" s="35" t="s">
        <v>20</v>
      </c>
      <c r="D205" s="36" t="str">
        <f t="shared" si="50"/>
        <v>'</v>
      </c>
      <c r="E205" s="37">
        <f t="shared" si="51"/>
        <v>43661.75</v>
      </c>
      <c r="F205" s="6">
        <f>IF(MAX(F$9:F204)&gt;=L$5,0,IF(B205&gt;=MONTH($N$5),F204+1,0))</f>
        <v>189</v>
      </c>
      <c r="G205" s="38">
        <f t="shared" si="56"/>
        <v>336.18</v>
      </c>
      <c r="H205" s="39">
        <f t="shared" si="57"/>
        <v>122.47</v>
      </c>
      <c r="I205" s="39">
        <f t="shared" si="58"/>
        <v>213.71</v>
      </c>
      <c r="J205" s="40">
        <f t="shared" si="59"/>
        <v>13782.720000000007</v>
      </c>
      <c r="K205" s="41"/>
      <c r="L205" s="42"/>
      <c r="M205" s="42"/>
      <c r="N205" s="42"/>
      <c r="O205" s="42"/>
      <c r="P205" s="46"/>
      <c r="Q205" s="23"/>
      <c r="V205" s="221">
        <f>SUM(H$182:H205)-R$182</f>
        <v>1576.6539999999998</v>
      </c>
      <c r="X205" s="176">
        <f>SUM(H$182:H205)</f>
        <v>3419.7799999999997</v>
      </c>
    </row>
    <row r="206" spans="1:24" hidden="1">
      <c r="A206" s="237">
        <v>43570</v>
      </c>
      <c r="B206" s="25">
        <v>88</v>
      </c>
      <c r="C206" s="35" t="s">
        <v>21</v>
      </c>
      <c r="D206" s="36" t="str">
        <f t="shared" si="50"/>
        <v>'</v>
      </c>
      <c r="E206" s="37">
        <f t="shared" si="51"/>
        <v>43661.75</v>
      </c>
      <c r="F206" s="6">
        <f>IF(MAX(F$9:F205)&gt;=L$5,0,IF(B206&gt;=MONTH($N$5),F205+1,0))</f>
        <v>190</v>
      </c>
      <c r="G206" s="38">
        <f t="shared" si="56"/>
        <v>336.18</v>
      </c>
      <c r="H206" s="39">
        <f t="shared" si="57"/>
        <v>120.6</v>
      </c>
      <c r="I206" s="39">
        <f t="shared" si="58"/>
        <v>215.58</v>
      </c>
      <c r="J206" s="40">
        <f t="shared" si="59"/>
        <v>13567.140000000007</v>
      </c>
      <c r="K206" s="41"/>
      <c r="L206" s="42"/>
      <c r="M206" s="42"/>
      <c r="N206" s="42"/>
      <c r="O206" s="42"/>
      <c r="P206" s="46"/>
      <c r="Q206" s="23"/>
      <c r="V206" s="221">
        <f>SUM(H$182:H206)-R$182</f>
        <v>1697.2539999999997</v>
      </c>
      <c r="X206" s="176">
        <f>SUM(H$182:H206)</f>
        <v>3540.3799999999997</v>
      </c>
    </row>
    <row r="207" spans="1:24" hidden="1">
      <c r="A207" s="237">
        <v>43600</v>
      </c>
      <c r="B207" s="25">
        <v>89</v>
      </c>
      <c r="C207" s="35" t="s">
        <v>22</v>
      </c>
      <c r="D207" s="36" t="str">
        <f t="shared" si="50"/>
        <v>'</v>
      </c>
      <c r="E207" s="37">
        <f t="shared" si="51"/>
        <v>43661.75</v>
      </c>
      <c r="F207" s="6">
        <f>IF(MAX(F$9:F206)&gt;=L$5,0,IF(B207&gt;=MONTH($N$5),F206+1,0))</f>
        <v>191</v>
      </c>
      <c r="G207" s="38">
        <f t="shared" si="56"/>
        <v>336.18</v>
      </c>
      <c r="H207" s="39">
        <f t="shared" si="57"/>
        <v>118.71</v>
      </c>
      <c r="I207" s="39">
        <f t="shared" si="58"/>
        <v>217.47000000000003</v>
      </c>
      <c r="J207" s="40">
        <f t="shared" si="59"/>
        <v>13349.670000000007</v>
      </c>
      <c r="K207" s="41"/>
      <c r="L207" s="42"/>
      <c r="M207" s="42"/>
      <c r="N207" s="42"/>
      <c r="O207" s="42"/>
      <c r="P207" s="46"/>
      <c r="Q207" s="23"/>
      <c r="V207" s="221">
        <f>SUM(H$182:H207)-R$182</f>
        <v>1815.9639999999997</v>
      </c>
      <c r="X207" s="176">
        <f>SUM(H$182:H207)</f>
        <v>3659.0899999999997</v>
      </c>
    </row>
    <row r="208" spans="1:24" hidden="1">
      <c r="A208" s="237">
        <v>43631</v>
      </c>
      <c r="B208" s="25">
        <v>90</v>
      </c>
      <c r="C208" s="35" t="s">
        <v>23</v>
      </c>
      <c r="D208" s="36" t="str">
        <f t="shared" si="50"/>
        <v>'</v>
      </c>
      <c r="E208" s="37">
        <f t="shared" si="51"/>
        <v>43661.75</v>
      </c>
      <c r="F208" s="6">
        <f>IF(MAX(F$9:F207)&gt;=L$5,0,IF(B208&gt;=MONTH($N$5),F207+1,0))</f>
        <v>192</v>
      </c>
      <c r="G208" s="38">
        <f t="shared" si="56"/>
        <v>336.18</v>
      </c>
      <c r="H208" s="39">
        <f t="shared" si="57"/>
        <v>116.81</v>
      </c>
      <c r="I208" s="39">
        <f t="shared" si="58"/>
        <v>219.37</v>
      </c>
      <c r="J208" s="40">
        <f t="shared" si="59"/>
        <v>13130.300000000007</v>
      </c>
      <c r="K208" s="41"/>
      <c r="L208" s="42"/>
      <c r="M208" s="42"/>
      <c r="N208" s="42"/>
      <c r="O208" s="42"/>
      <c r="P208" s="46"/>
      <c r="Q208" s="23"/>
      <c r="V208" s="221">
        <f>SUM(H$182:H208)-R$182</f>
        <v>1932.7739999999997</v>
      </c>
      <c r="X208" s="176">
        <f>SUM(H$182:H208)</f>
        <v>3775.8999999999996</v>
      </c>
    </row>
    <row r="209" spans="1:24" hidden="1">
      <c r="A209" s="237">
        <v>43661</v>
      </c>
      <c r="B209" s="25">
        <v>91</v>
      </c>
      <c r="C209" s="35" t="s">
        <v>24</v>
      </c>
      <c r="D209" s="36" t="str">
        <f t="shared" si="50"/>
        <v>'</v>
      </c>
      <c r="E209" s="37">
        <f t="shared" si="51"/>
        <v>43661.75</v>
      </c>
      <c r="F209" s="6">
        <f>IF(MAX(F$9:F208)&gt;=L$5,0,IF(B209&gt;=MONTH($N$5),F208+1,0))</f>
        <v>193</v>
      </c>
      <c r="G209" s="38">
        <f t="shared" si="56"/>
        <v>336.18</v>
      </c>
      <c r="H209" s="39">
        <f t="shared" si="57"/>
        <v>114.89</v>
      </c>
      <c r="I209" s="39">
        <f t="shared" si="58"/>
        <v>221.29000000000002</v>
      </c>
      <c r="J209" s="40">
        <f t="shared" si="59"/>
        <v>12909.010000000006</v>
      </c>
      <c r="K209" s="41"/>
      <c r="L209" s="42"/>
      <c r="M209" s="42"/>
      <c r="N209" s="42"/>
      <c r="O209" s="42"/>
      <c r="P209" s="46"/>
      <c r="Q209" s="23"/>
      <c r="V209" s="221">
        <f>SUM(H$182:H209)-R$182</f>
        <v>2047.6639999999995</v>
      </c>
      <c r="X209" s="176">
        <f>SUM(H$182:H209)</f>
        <v>3890.7899999999995</v>
      </c>
    </row>
    <row r="210" spans="1:24" hidden="1">
      <c r="A210" s="237">
        <v>43692</v>
      </c>
      <c r="B210" s="25">
        <v>92</v>
      </c>
      <c r="C210" s="35" t="s">
        <v>25</v>
      </c>
      <c r="D210" s="36" t="str">
        <f t="shared" si="50"/>
        <v>'</v>
      </c>
      <c r="E210" s="37">
        <f t="shared" si="51"/>
        <v>43661.75</v>
      </c>
      <c r="F210" s="6">
        <f>IF(MAX(F$9:F209)&gt;=L$5,0,IF(B210&gt;=MONTH($N$5),F209+1,0))</f>
        <v>194</v>
      </c>
      <c r="G210" s="38">
        <f t="shared" si="56"/>
        <v>336.18</v>
      </c>
      <c r="H210" s="39">
        <f t="shared" si="57"/>
        <v>112.95</v>
      </c>
      <c r="I210" s="39">
        <f t="shared" si="58"/>
        <v>223.23000000000002</v>
      </c>
      <c r="J210" s="40">
        <f t="shared" si="59"/>
        <v>12685.780000000006</v>
      </c>
      <c r="K210" s="41"/>
      <c r="L210" s="42"/>
      <c r="M210" s="42"/>
      <c r="N210" s="42"/>
      <c r="O210" s="42"/>
      <c r="P210" s="46"/>
      <c r="Q210" s="23"/>
      <c r="V210" s="221">
        <f>SUM(H$182:H210)-R$182</f>
        <v>2160.6139999999996</v>
      </c>
      <c r="X210" s="176">
        <f>SUM(H$182:H210)</f>
        <v>4003.7399999999993</v>
      </c>
    </row>
    <row r="211" spans="1:24" hidden="1">
      <c r="A211" s="237">
        <v>43723</v>
      </c>
      <c r="B211" s="25">
        <v>93</v>
      </c>
      <c r="C211" s="35" t="s">
        <v>26</v>
      </c>
      <c r="D211" s="36" t="str">
        <f t="shared" si="50"/>
        <v>'</v>
      </c>
      <c r="E211" s="37">
        <f t="shared" si="51"/>
        <v>43661.75</v>
      </c>
      <c r="F211" s="6">
        <f>IF(MAX(F$9:F210)&gt;=L$5,0,IF(B211&gt;=MONTH($N$5),F210+1,0))</f>
        <v>195</v>
      </c>
      <c r="G211" s="38">
        <f t="shared" si="56"/>
        <v>336.18</v>
      </c>
      <c r="H211" s="39">
        <f t="shared" si="57"/>
        <v>111</v>
      </c>
      <c r="I211" s="39">
        <f t="shared" si="58"/>
        <v>225.18</v>
      </c>
      <c r="J211" s="40">
        <f t="shared" si="59"/>
        <v>12460.600000000006</v>
      </c>
      <c r="K211" s="41"/>
      <c r="L211" s="42"/>
      <c r="M211" s="42"/>
      <c r="N211" s="42"/>
      <c r="O211" s="42"/>
      <c r="P211" s="46"/>
      <c r="Q211" s="23"/>
      <c r="V211" s="221">
        <f>SUM(H$182:H211)-R$182</f>
        <v>2271.6139999999996</v>
      </c>
      <c r="X211" s="176">
        <f>SUM(H$182:H211)</f>
        <v>4114.74</v>
      </c>
    </row>
    <row r="212" spans="1:24" hidden="1">
      <c r="A212" s="237">
        <v>43753</v>
      </c>
      <c r="B212" s="25">
        <v>94</v>
      </c>
      <c r="C212" s="35" t="s">
        <v>27</v>
      </c>
      <c r="D212" s="36" t="str">
        <f t="shared" si="50"/>
        <v>'</v>
      </c>
      <c r="E212" s="37">
        <f t="shared" si="51"/>
        <v>43661.75</v>
      </c>
      <c r="F212" s="6">
        <f>IF(MAX(F$9:F211)&gt;=L$5,0,IF(B212&gt;=MONTH($N$5),F211+1,0))</f>
        <v>196</v>
      </c>
      <c r="G212" s="38">
        <f t="shared" si="56"/>
        <v>336.18</v>
      </c>
      <c r="H212" s="39">
        <f t="shared" si="57"/>
        <v>109.03</v>
      </c>
      <c r="I212" s="39">
        <f t="shared" si="58"/>
        <v>227.15</v>
      </c>
      <c r="J212" s="40">
        <f t="shared" si="59"/>
        <v>12233.450000000006</v>
      </c>
      <c r="K212" s="41"/>
      <c r="L212" s="42"/>
      <c r="M212" s="42"/>
      <c r="N212" s="42"/>
      <c r="O212" s="42"/>
      <c r="P212" s="46"/>
      <c r="Q212" s="23"/>
      <c r="V212" s="221">
        <f>SUM(H$182:H212)-R$182</f>
        <v>2380.6439999999993</v>
      </c>
      <c r="X212" s="176">
        <f>SUM(H$182:H212)</f>
        <v>4223.7699999999995</v>
      </c>
    </row>
    <row r="213" spans="1:24" hidden="1">
      <c r="A213" s="237">
        <v>43784</v>
      </c>
      <c r="B213" s="25">
        <v>95</v>
      </c>
      <c r="C213" s="35" t="s">
        <v>28</v>
      </c>
      <c r="D213" s="36" t="str">
        <f t="shared" si="50"/>
        <v>'</v>
      </c>
      <c r="E213" s="37">
        <f t="shared" si="51"/>
        <v>43661.75</v>
      </c>
      <c r="F213" s="6">
        <f>IF(MAX(F$9:F212)&gt;=L$5,0,IF(B213&gt;=MONTH($N$5),F212+1,0))</f>
        <v>197</v>
      </c>
      <c r="G213" s="38">
        <f t="shared" si="56"/>
        <v>336.18</v>
      </c>
      <c r="H213" s="39">
        <f t="shared" si="57"/>
        <v>107.04</v>
      </c>
      <c r="I213" s="39">
        <f t="shared" si="58"/>
        <v>229.14</v>
      </c>
      <c r="J213" s="40">
        <f t="shared" si="59"/>
        <v>12004.310000000007</v>
      </c>
      <c r="K213" s="41"/>
      <c r="L213" s="42"/>
      <c r="M213" s="42"/>
      <c r="N213" s="42"/>
      <c r="O213" s="42"/>
      <c r="P213" s="46"/>
      <c r="Q213" s="23"/>
      <c r="V213" s="221">
        <f>SUM(H$182:H213)-R$182</f>
        <v>2487.6839999999993</v>
      </c>
      <c r="X213" s="176">
        <f>SUM(H$182:H213)</f>
        <v>4330.8099999999995</v>
      </c>
    </row>
    <row r="214" spans="1:24" hidden="1">
      <c r="A214" s="237">
        <v>43814</v>
      </c>
      <c r="B214" s="25">
        <v>96</v>
      </c>
      <c r="C214" s="35" t="s">
        <v>29</v>
      </c>
      <c r="D214" s="36" t="str">
        <f t="shared" si="50"/>
        <v>'</v>
      </c>
      <c r="E214" s="37">
        <f t="shared" si="51"/>
        <v>43661.75</v>
      </c>
      <c r="F214" s="6">
        <f>IF(MAX(F$9:F213)&gt;=L$5,0,IF(B214&gt;=MONTH($N$5),F213+1,0))</f>
        <v>198</v>
      </c>
      <c r="G214" s="45">
        <f t="shared" si="56"/>
        <v>336.18</v>
      </c>
      <c r="H214" s="42">
        <f t="shared" si="57"/>
        <v>105.04</v>
      </c>
      <c r="I214" s="42">
        <f t="shared" si="58"/>
        <v>231.14</v>
      </c>
      <c r="J214" s="46">
        <f t="shared" si="59"/>
        <v>11773.170000000007</v>
      </c>
      <c r="K214" s="41">
        <f>SUM(H203:H214)</f>
        <v>1389.0199999999998</v>
      </c>
      <c r="L214" s="42">
        <f>SUM(I203:I214)</f>
        <v>2645.14</v>
      </c>
      <c r="M214" s="42">
        <f>SUM(G203:G214)</f>
        <v>4034.1599999999994</v>
      </c>
      <c r="N214" s="42">
        <f>K214+N202</f>
        <v>44664.27</v>
      </c>
      <c r="O214" s="42">
        <f>L214+O202</f>
        <v>21899.370000000003</v>
      </c>
      <c r="P214" s="46">
        <f>M214+P202</f>
        <v>66563.63999999997</v>
      </c>
      <c r="Q214" s="23"/>
      <c r="V214" s="221">
        <f>SUM(H$182:H214)-R$182</f>
        <v>2592.7239999999993</v>
      </c>
      <c r="X214" s="176">
        <f>SUM(H$182:H214)</f>
        <v>4435.8499999999995</v>
      </c>
    </row>
    <row r="215" spans="1:24" hidden="1">
      <c r="A215" s="237">
        <v>43845</v>
      </c>
      <c r="B215" s="25">
        <v>85</v>
      </c>
      <c r="C215" s="26" t="s">
        <v>17</v>
      </c>
      <c r="D215" s="47" t="str">
        <f>D203</f>
        <v>'</v>
      </c>
      <c r="E215" s="27">
        <f>E203+365.25</f>
        <v>44027</v>
      </c>
      <c r="F215" s="90">
        <f>IF(MAX(F$9:F214)&gt;=L$5,0,IF(B215&gt;=MONTH($N$5),F214+1,0))</f>
        <v>199</v>
      </c>
      <c r="G215" s="28">
        <f t="shared" si="56"/>
        <v>336.18</v>
      </c>
      <c r="H215" s="29">
        <f t="shared" si="57"/>
        <v>103.02</v>
      </c>
      <c r="I215" s="29">
        <f t="shared" si="58"/>
        <v>233.16000000000003</v>
      </c>
      <c r="J215" s="30">
        <f t="shared" si="59"/>
        <v>11540.010000000007</v>
      </c>
      <c r="K215" s="31"/>
      <c r="L215" s="32"/>
      <c r="M215" s="32"/>
      <c r="N215" s="32"/>
      <c r="O215" s="32"/>
      <c r="P215" s="48"/>
      <c r="Q215" s="23"/>
      <c r="V215" s="221">
        <f>SUM(H$182:H215)-R$182</f>
        <v>2695.7439999999997</v>
      </c>
      <c r="X215" s="176">
        <f>SUM(H$182:H215)</f>
        <v>4538.87</v>
      </c>
    </row>
    <row r="216" spans="1:24" hidden="1">
      <c r="A216" s="237">
        <v>43876</v>
      </c>
      <c r="B216" s="25">
        <v>86</v>
      </c>
      <c r="C216" s="35" t="s">
        <v>19</v>
      </c>
      <c r="D216" s="36" t="str">
        <f t="shared" si="50"/>
        <v>'</v>
      </c>
      <c r="E216" s="37">
        <f t="shared" si="51"/>
        <v>44027</v>
      </c>
      <c r="F216" s="6">
        <f>IF(MAX(F$9:F215)&gt;=L$5,0,IF(B216&gt;=MONTH($N$5),F215+1,0))</f>
        <v>200</v>
      </c>
      <c r="G216" s="38">
        <f t="shared" si="56"/>
        <v>336.18</v>
      </c>
      <c r="H216" s="39">
        <f t="shared" si="57"/>
        <v>100.98</v>
      </c>
      <c r="I216" s="39">
        <f t="shared" si="58"/>
        <v>235.2</v>
      </c>
      <c r="J216" s="40">
        <f t="shared" si="59"/>
        <v>11304.810000000007</v>
      </c>
      <c r="K216" s="41"/>
      <c r="L216" s="42"/>
      <c r="M216" s="42"/>
      <c r="N216" s="42"/>
      <c r="O216" s="42"/>
      <c r="P216" s="46"/>
      <c r="Q216" s="23"/>
      <c r="V216" s="221">
        <f>SUM(H$182:H216)-R$182</f>
        <v>2796.7239999999993</v>
      </c>
      <c r="X216" s="176">
        <f>SUM(H$182:H216)</f>
        <v>4639.8499999999995</v>
      </c>
    </row>
    <row r="217" spans="1:24" hidden="1">
      <c r="A217" s="237">
        <v>43905</v>
      </c>
      <c r="B217" s="25">
        <v>87</v>
      </c>
      <c r="C217" s="35" t="s">
        <v>20</v>
      </c>
      <c r="D217" s="36" t="str">
        <f t="shared" si="50"/>
        <v>'</v>
      </c>
      <c r="E217" s="37">
        <f t="shared" si="51"/>
        <v>44027</v>
      </c>
      <c r="F217" s="6">
        <f>IF(MAX(F$9:F216)&gt;=L$5,0,IF(B217&gt;=MONTH($N$5),F216+1,0))</f>
        <v>201</v>
      </c>
      <c r="G217" s="38">
        <f t="shared" si="56"/>
        <v>336.18</v>
      </c>
      <c r="H217" s="39">
        <f t="shared" si="57"/>
        <v>98.92</v>
      </c>
      <c r="I217" s="39">
        <f t="shared" si="58"/>
        <v>237.26</v>
      </c>
      <c r="J217" s="40">
        <f t="shared" si="59"/>
        <v>11067.550000000007</v>
      </c>
      <c r="K217" s="41"/>
      <c r="L217" s="42"/>
      <c r="M217" s="42"/>
      <c r="N217" s="42"/>
      <c r="O217" s="42"/>
      <c r="P217" s="46"/>
      <c r="Q217" s="23"/>
      <c r="V217" s="221">
        <f>SUM(H$182:H217)-R$182</f>
        <v>2895.6439999999993</v>
      </c>
      <c r="X217" s="176">
        <f>SUM(H$182:H217)</f>
        <v>4738.7699999999995</v>
      </c>
    </row>
    <row r="218" spans="1:24" hidden="1">
      <c r="A218" s="237">
        <v>43936</v>
      </c>
      <c r="B218" s="25">
        <v>88</v>
      </c>
      <c r="C218" s="35" t="s">
        <v>21</v>
      </c>
      <c r="D218" s="36" t="str">
        <f t="shared" si="50"/>
        <v>'</v>
      </c>
      <c r="E218" s="37">
        <f t="shared" si="51"/>
        <v>44027</v>
      </c>
      <c r="F218" s="6">
        <f>IF(MAX(F$9:F217)&gt;=L$5,0,IF(B218&gt;=MONTH($N$5),F217+1,0))</f>
        <v>202</v>
      </c>
      <c r="G218" s="38">
        <f t="shared" si="56"/>
        <v>336.18</v>
      </c>
      <c r="H218" s="39">
        <f t="shared" si="57"/>
        <v>96.84</v>
      </c>
      <c r="I218" s="39">
        <f t="shared" si="58"/>
        <v>239.34</v>
      </c>
      <c r="J218" s="40">
        <f t="shared" si="59"/>
        <v>10828.210000000006</v>
      </c>
      <c r="K218" s="41"/>
      <c r="L218" s="42"/>
      <c r="M218" s="42"/>
      <c r="N218" s="42"/>
      <c r="O218" s="42"/>
      <c r="P218" s="46"/>
      <c r="Q218" s="23"/>
      <c r="V218" s="221">
        <f>SUM(H$182:H218)-R$182</f>
        <v>2992.4839999999995</v>
      </c>
      <c r="X218" s="176">
        <f>SUM(H$182:H218)</f>
        <v>4835.6099999999997</v>
      </c>
    </row>
    <row r="219" spans="1:24" hidden="1">
      <c r="A219" s="237">
        <v>43966</v>
      </c>
      <c r="B219" s="25">
        <v>89</v>
      </c>
      <c r="C219" s="35" t="s">
        <v>22</v>
      </c>
      <c r="D219" s="36" t="str">
        <f t="shared" si="50"/>
        <v>'</v>
      </c>
      <c r="E219" s="37">
        <f t="shared" si="51"/>
        <v>44027</v>
      </c>
      <c r="F219" s="6">
        <f>IF(MAX(F$9:F218)&gt;=L$5,0,IF(B219&gt;=MONTH($N$5),F218+1,0))</f>
        <v>203</v>
      </c>
      <c r="G219" s="38">
        <f t="shared" si="56"/>
        <v>336.18</v>
      </c>
      <c r="H219" s="39">
        <f t="shared" si="57"/>
        <v>94.75</v>
      </c>
      <c r="I219" s="39">
        <f t="shared" si="58"/>
        <v>241.43</v>
      </c>
      <c r="J219" s="40">
        <f t="shared" si="59"/>
        <v>10586.780000000006</v>
      </c>
      <c r="K219" s="41"/>
      <c r="L219" s="42"/>
      <c r="M219" s="42"/>
      <c r="N219" s="42"/>
      <c r="O219" s="42"/>
      <c r="P219" s="46"/>
      <c r="Q219" s="23"/>
      <c r="V219" s="221">
        <f>SUM(H$182:H219)-R$182</f>
        <v>3087.2339999999995</v>
      </c>
      <c r="X219" s="176">
        <f>SUM(H$182:H219)</f>
        <v>4930.3599999999997</v>
      </c>
    </row>
    <row r="220" spans="1:24" hidden="1">
      <c r="A220" s="237">
        <v>43997</v>
      </c>
      <c r="B220" s="25">
        <v>90</v>
      </c>
      <c r="C220" s="35" t="s">
        <v>23</v>
      </c>
      <c r="D220" s="36" t="str">
        <f t="shared" si="50"/>
        <v>'</v>
      </c>
      <c r="E220" s="37">
        <f t="shared" si="51"/>
        <v>44027</v>
      </c>
      <c r="F220" s="6">
        <f>IF(MAX(F$9:F219)&gt;=L$5,0,IF(B220&gt;=MONTH($N$5),F219+1,0))</f>
        <v>204</v>
      </c>
      <c r="G220" s="38">
        <f t="shared" si="56"/>
        <v>336.18</v>
      </c>
      <c r="H220" s="39">
        <f t="shared" si="57"/>
        <v>92.63</v>
      </c>
      <c r="I220" s="39">
        <f t="shared" si="58"/>
        <v>243.55</v>
      </c>
      <c r="J220" s="40">
        <f t="shared" si="59"/>
        <v>10343.230000000007</v>
      </c>
      <c r="K220" s="41"/>
      <c r="L220" s="42"/>
      <c r="M220" s="42"/>
      <c r="N220" s="42"/>
      <c r="O220" s="42"/>
      <c r="P220" s="46"/>
      <c r="Q220" s="23"/>
      <c r="V220" s="221">
        <f>SUM(H$182:H220)-R$182</f>
        <v>3179.8639999999996</v>
      </c>
      <c r="X220" s="176">
        <f>SUM(H$182:H220)</f>
        <v>5022.99</v>
      </c>
    </row>
    <row r="221" spans="1:24" hidden="1">
      <c r="A221" s="237">
        <v>44027</v>
      </c>
      <c r="B221" s="25">
        <v>91</v>
      </c>
      <c r="C221" s="35" t="s">
        <v>24</v>
      </c>
      <c r="D221" s="36" t="str">
        <f t="shared" si="50"/>
        <v>'</v>
      </c>
      <c r="E221" s="37">
        <f t="shared" si="51"/>
        <v>44027</v>
      </c>
      <c r="F221" s="6">
        <f>IF(MAX(F$9:F220)&gt;=L$5,0,IF(B221&gt;=MONTH($N$5),F220+1,0))</f>
        <v>205</v>
      </c>
      <c r="G221" s="38">
        <f t="shared" si="56"/>
        <v>336.18</v>
      </c>
      <c r="H221" s="39">
        <f t="shared" si="57"/>
        <v>90.5</v>
      </c>
      <c r="I221" s="39">
        <f t="shared" si="58"/>
        <v>245.68</v>
      </c>
      <c r="J221" s="40">
        <f t="shared" si="59"/>
        <v>10097.550000000007</v>
      </c>
      <c r="K221" s="41"/>
      <c r="L221" s="42"/>
      <c r="M221" s="42"/>
      <c r="N221" s="42"/>
      <c r="O221" s="42"/>
      <c r="P221" s="46"/>
      <c r="Q221" s="23"/>
      <c r="V221" s="221">
        <f>SUM(H$182:H221)-R$182</f>
        <v>3270.3639999999996</v>
      </c>
      <c r="X221" s="176">
        <f>SUM(H$182:H221)</f>
        <v>5113.49</v>
      </c>
    </row>
    <row r="222" spans="1:24" hidden="1">
      <c r="A222" s="237">
        <v>44058</v>
      </c>
      <c r="B222" s="25">
        <v>92</v>
      </c>
      <c r="C222" s="35" t="s">
        <v>25</v>
      </c>
      <c r="D222" s="36" t="str">
        <f t="shared" si="50"/>
        <v>'</v>
      </c>
      <c r="E222" s="37">
        <f t="shared" si="51"/>
        <v>44027</v>
      </c>
      <c r="F222" s="6">
        <f>IF(MAX(F$9:F221)&gt;=L$5,0,IF(B222&gt;=MONTH($N$5),F221+1,0))</f>
        <v>206</v>
      </c>
      <c r="G222" s="38">
        <f t="shared" si="56"/>
        <v>336.18</v>
      </c>
      <c r="H222" s="39">
        <f t="shared" si="57"/>
        <v>88.35</v>
      </c>
      <c r="I222" s="39">
        <f t="shared" si="58"/>
        <v>247.83</v>
      </c>
      <c r="J222" s="40">
        <f t="shared" si="59"/>
        <v>9849.7200000000066</v>
      </c>
      <c r="K222" s="41"/>
      <c r="L222" s="42"/>
      <c r="M222" s="42"/>
      <c r="N222" s="42"/>
      <c r="O222" s="42"/>
      <c r="P222" s="46"/>
      <c r="Q222" s="23"/>
      <c r="V222" s="221">
        <f>SUM(H$182:H222)-R$182</f>
        <v>3358.7139999999999</v>
      </c>
      <c r="X222" s="176">
        <f>SUM(H$182:H222)</f>
        <v>5201.84</v>
      </c>
    </row>
    <row r="223" spans="1:24" hidden="1">
      <c r="A223" s="237">
        <v>44089</v>
      </c>
      <c r="B223" s="25">
        <v>93</v>
      </c>
      <c r="C223" s="35" t="s">
        <v>26</v>
      </c>
      <c r="D223" s="36" t="str">
        <f t="shared" si="50"/>
        <v>'</v>
      </c>
      <c r="E223" s="37">
        <f t="shared" si="51"/>
        <v>44027</v>
      </c>
      <c r="F223" s="6">
        <f>IF(MAX(F$9:F222)&gt;=L$5,0,IF(B223&gt;=MONTH($N$5),F222+1,0))</f>
        <v>207</v>
      </c>
      <c r="G223" s="38">
        <f t="shared" si="56"/>
        <v>336.18</v>
      </c>
      <c r="H223" s="39">
        <f t="shared" si="57"/>
        <v>86.19</v>
      </c>
      <c r="I223" s="39">
        <f t="shared" si="58"/>
        <v>249.99</v>
      </c>
      <c r="J223" s="40">
        <f t="shared" si="59"/>
        <v>9599.7300000000068</v>
      </c>
      <c r="K223" s="41"/>
      <c r="L223" s="42"/>
      <c r="M223" s="42"/>
      <c r="N223" s="42"/>
      <c r="O223" s="42"/>
      <c r="P223" s="46"/>
      <c r="Q223" s="23"/>
      <c r="V223" s="221">
        <f>SUM(H$182:H223)-R$182</f>
        <v>3444.9039999999995</v>
      </c>
      <c r="X223" s="176">
        <f>SUM(H$182:H223)</f>
        <v>5288.03</v>
      </c>
    </row>
    <row r="224" spans="1:24" hidden="1">
      <c r="A224" s="237">
        <v>44119</v>
      </c>
      <c r="B224" s="25">
        <v>94</v>
      </c>
      <c r="C224" s="35" t="s">
        <v>27</v>
      </c>
      <c r="D224" s="36" t="str">
        <f t="shared" si="50"/>
        <v>'</v>
      </c>
      <c r="E224" s="37">
        <f t="shared" si="51"/>
        <v>44027</v>
      </c>
      <c r="F224" s="6">
        <f>IF(MAX(F$9:F223)&gt;=L$5,0,IF(B224&gt;=MONTH($N$5),F223+1,0))</f>
        <v>208</v>
      </c>
      <c r="G224" s="38">
        <f t="shared" si="56"/>
        <v>336.18</v>
      </c>
      <c r="H224" s="39">
        <f t="shared" si="57"/>
        <v>84</v>
      </c>
      <c r="I224" s="39">
        <f t="shared" si="58"/>
        <v>252.18</v>
      </c>
      <c r="J224" s="40">
        <f t="shared" si="59"/>
        <v>9347.5500000000065</v>
      </c>
      <c r="K224" s="41"/>
      <c r="L224" s="42"/>
      <c r="M224" s="42"/>
      <c r="N224" s="42"/>
      <c r="O224" s="42"/>
      <c r="P224" s="46"/>
      <c r="Q224" s="23"/>
      <c r="V224" s="221">
        <f>SUM(H$182:H224)-R$182</f>
        <v>3528.9039999999995</v>
      </c>
      <c r="X224" s="176">
        <f>SUM(H$182:H224)</f>
        <v>5372.03</v>
      </c>
    </row>
    <row r="225" spans="1:24" hidden="1">
      <c r="A225" s="237">
        <v>44150</v>
      </c>
      <c r="B225" s="25">
        <v>95</v>
      </c>
      <c r="C225" s="35" t="s">
        <v>28</v>
      </c>
      <c r="D225" s="36" t="str">
        <f t="shared" si="50"/>
        <v>'</v>
      </c>
      <c r="E225" s="37">
        <f t="shared" si="51"/>
        <v>44027</v>
      </c>
      <c r="F225" s="6">
        <f>IF(MAX(F$9:F224)&gt;=L$5,0,IF(B225&gt;=MONTH($N$5),F224+1,0))</f>
        <v>209</v>
      </c>
      <c r="G225" s="38">
        <f t="shared" si="56"/>
        <v>336.18</v>
      </c>
      <c r="H225" s="39">
        <f t="shared" si="57"/>
        <v>81.790000000000006</v>
      </c>
      <c r="I225" s="39">
        <f t="shared" si="58"/>
        <v>254.39</v>
      </c>
      <c r="J225" s="40">
        <f t="shared" si="59"/>
        <v>9093.1600000000071</v>
      </c>
      <c r="K225" s="41"/>
      <c r="L225" s="42"/>
      <c r="M225" s="42"/>
      <c r="N225" s="42"/>
      <c r="O225" s="42"/>
      <c r="P225" s="46"/>
      <c r="Q225" s="23"/>
      <c r="V225" s="221">
        <f>SUM(H$182:H225)-R$182</f>
        <v>3610.6939999999995</v>
      </c>
      <c r="X225" s="176">
        <f>SUM(H$182:H225)</f>
        <v>5453.82</v>
      </c>
    </row>
    <row r="226" spans="1:24" hidden="1">
      <c r="A226" s="237">
        <v>44180</v>
      </c>
      <c r="B226" s="25">
        <v>96</v>
      </c>
      <c r="C226" s="35" t="s">
        <v>29</v>
      </c>
      <c r="D226" s="36" t="str">
        <f t="shared" si="50"/>
        <v>'</v>
      </c>
      <c r="E226" s="37">
        <f t="shared" si="51"/>
        <v>44027</v>
      </c>
      <c r="F226" s="6">
        <f>IF(MAX(F$9:F225)&gt;=L$5,0,IF(B226&gt;=MONTH($N$5),F225+1,0))</f>
        <v>210</v>
      </c>
      <c r="G226" s="45">
        <f t="shared" si="56"/>
        <v>336.18</v>
      </c>
      <c r="H226" s="42">
        <f t="shared" si="57"/>
        <v>79.569999999999993</v>
      </c>
      <c r="I226" s="42">
        <f t="shared" si="58"/>
        <v>256.61</v>
      </c>
      <c r="J226" s="46">
        <f t="shared" si="59"/>
        <v>8836.5500000000065</v>
      </c>
      <c r="K226" s="41">
        <f>SUM(H215:H226)</f>
        <v>1097.54</v>
      </c>
      <c r="L226" s="42">
        <f>SUM(I215:I226)</f>
        <v>2936.62</v>
      </c>
      <c r="M226" s="42">
        <f>SUM(G215:G226)</f>
        <v>4034.1599999999994</v>
      </c>
      <c r="N226" s="42">
        <f>K226+N214</f>
        <v>45761.81</v>
      </c>
      <c r="O226" s="42">
        <f>L226+O214</f>
        <v>24835.99</v>
      </c>
      <c r="P226" s="46">
        <f>M226+P214</f>
        <v>70597.799999999974</v>
      </c>
      <c r="Q226" s="23"/>
      <c r="V226" s="221">
        <f>SUM(H$182:H226)-R$182</f>
        <v>3690.2639999999992</v>
      </c>
      <c r="X226" s="176">
        <f>SUM(H$182:H226)</f>
        <v>5533.3899999999994</v>
      </c>
    </row>
    <row r="227" spans="1:24" hidden="1">
      <c r="A227" s="237">
        <v>44211</v>
      </c>
      <c r="B227" s="25">
        <v>85</v>
      </c>
      <c r="C227" s="26" t="s">
        <v>17</v>
      </c>
      <c r="D227" s="47" t="str">
        <f>D215</f>
        <v>'</v>
      </c>
      <c r="E227" s="27">
        <f>E215+365.25</f>
        <v>44392.25</v>
      </c>
      <c r="F227" s="90">
        <f>IF(MAX(F$9:F226)&gt;=L$5,0,IF(B227&gt;=MONTH($N$5),F226+1,0))</f>
        <v>211</v>
      </c>
      <c r="G227" s="28">
        <f t="shared" ref="G227" si="60">IF((J226+H227)&lt;(M$5+H227),J226+H227,M$5)</f>
        <v>336.18</v>
      </c>
      <c r="H227" s="29">
        <f t="shared" ref="H227" si="61">IF(F227&gt;0,IF(J226&gt;0,ROUND(-IPMT(K$5/12,F227,L$5,J$5,,),2),0),0)</f>
        <v>77.319999999999993</v>
      </c>
      <c r="I227" s="29">
        <f t="shared" ref="I227" si="62">G227-H227</f>
        <v>258.86</v>
      </c>
      <c r="J227" s="30">
        <f t="shared" ref="J227" si="63">J226-I227</f>
        <v>8577.690000000006</v>
      </c>
      <c r="K227" s="31"/>
      <c r="L227" s="32"/>
      <c r="M227" s="32"/>
      <c r="N227" s="32"/>
      <c r="O227" s="32"/>
      <c r="P227" s="48"/>
      <c r="Q227" s="23"/>
      <c r="V227" s="221">
        <f>SUM(H$182:H227)-R$182</f>
        <v>3767.5839999999989</v>
      </c>
      <c r="X227" s="176">
        <f>SUM(H$182:H227)</f>
        <v>5610.7099999999991</v>
      </c>
    </row>
    <row r="228" spans="1:24" hidden="1">
      <c r="A228" s="237">
        <v>44242</v>
      </c>
      <c r="B228" s="25">
        <v>86</v>
      </c>
      <c r="C228" s="35" t="s">
        <v>19</v>
      </c>
      <c r="D228" s="36" t="str">
        <f t="shared" si="50"/>
        <v>'</v>
      </c>
      <c r="E228" s="37">
        <f t="shared" si="51"/>
        <v>44392.25</v>
      </c>
      <c r="F228" s="6">
        <f>IF(MAX(F$9:F227)&gt;=L$5,0,IF(B228&gt;=MONTH($N$5),F227+1,0))</f>
        <v>212</v>
      </c>
      <c r="G228" s="38">
        <f t="shared" ref="G228:G238" si="64">IF((J227+H228)&lt;(M$5+H228),J227+H228,M$5)</f>
        <v>336.18</v>
      </c>
      <c r="H228" s="39">
        <f t="shared" ref="H228:H238" si="65">IF(F228&gt;0,IF(J227&gt;0,ROUND(-IPMT(K$5/12,F228,L$5,J$5,,),2),0),0)</f>
        <v>75.05</v>
      </c>
      <c r="I228" s="39">
        <f t="shared" ref="I228:I238" si="66">G228-H228</f>
        <v>261.13</v>
      </c>
      <c r="J228" s="40">
        <f t="shared" ref="J228:J238" si="67">J227-I228</f>
        <v>8316.5600000000068</v>
      </c>
      <c r="K228" s="41"/>
      <c r="L228" s="42"/>
      <c r="M228" s="42"/>
      <c r="N228" s="42"/>
      <c r="O228" s="42"/>
      <c r="P228" s="46"/>
      <c r="Q228" s="23"/>
      <c r="V228" s="221">
        <f>SUM(H$182:H228)-R$182</f>
        <v>3842.6339999999991</v>
      </c>
      <c r="X228" s="176">
        <f>SUM(H$182:H228)</f>
        <v>5685.7599999999993</v>
      </c>
    </row>
    <row r="229" spans="1:24" hidden="1">
      <c r="A229" s="237">
        <v>44270</v>
      </c>
      <c r="B229" s="25">
        <v>87</v>
      </c>
      <c r="C229" s="35" t="s">
        <v>20</v>
      </c>
      <c r="D229" s="36" t="str">
        <f t="shared" si="50"/>
        <v>'</v>
      </c>
      <c r="E229" s="37">
        <f t="shared" si="51"/>
        <v>44392.25</v>
      </c>
      <c r="F229" s="6">
        <f>IF(MAX(F$9:F228)&gt;=L$5,0,IF(B229&gt;=MONTH($N$5),F228+1,0))</f>
        <v>213</v>
      </c>
      <c r="G229" s="38">
        <f t="shared" si="64"/>
        <v>336.18</v>
      </c>
      <c r="H229" s="39">
        <f t="shared" si="65"/>
        <v>72.77</v>
      </c>
      <c r="I229" s="39">
        <f t="shared" si="66"/>
        <v>263.41000000000003</v>
      </c>
      <c r="J229" s="40">
        <f t="shared" si="67"/>
        <v>8053.1500000000069</v>
      </c>
      <c r="K229" s="41"/>
      <c r="L229" s="42"/>
      <c r="M229" s="42"/>
      <c r="N229" s="42"/>
      <c r="O229" s="42"/>
      <c r="P229" s="46"/>
      <c r="Q229" s="23"/>
      <c r="V229" s="221">
        <f>SUM(H$182:H229)-R$182</f>
        <v>3915.4039999999995</v>
      </c>
      <c r="X229" s="176">
        <f>SUM(H$182:H229)</f>
        <v>5758.53</v>
      </c>
    </row>
    <row r="230" spans="1:24" hidden="1">
      <c r="A230" s="237">
        <v>44301</v>
      </c>
      <c r="B230" s="25">
        <v>88</v>
      </c>
      <c r="C230" s="35" t="s">
        <v>21</v>
      </c>
      <c r="D230" s="36" t="str">
        <f t="shared" si="50"/>
        <v>'</v>
      </c>
      <c r="E230" s="37">
        <f t="shared" si="51"/>
        <v>44392.25</v>
      </c>
      <c r="F230" s="6">
        <f>IF(MAX(F$9:F229)&gt;=L$5,0,IF(B230&gt;=MONTH($N$5),F229+1,0))</f>
        <v>214</v>
      </c>
      <c r="G230" s="38">
        <f t="shared" si="64"/>
        <v>336.18</v>
      </c>
      <c r="H230" s="39">
        <f t="shared" si="65"/>
        <v>70.459999999999994</v>
      </c>
      <c r="I230" s="39">
        <f t="shared" si="66"/>
        <v>265.72000000000003</v>
      </c>
      <c r="J230" s="40">
        <f t="shared" si="67"/>
        <v>7787.4300000000067</v>
      </c>
      <c r="K230" s="41"/>
      <c r="L230" s="42"/>
      <c r="M230" s="42"/>
      <c r="N230" s="42"/>
      <c r="O230" s="42"/>
      <c r="P230" s="46"/>
      <c r="Q230" s="23"/>
      <c r="V230" s="221">
        <f>SUM(H$182:H230)-R$182</f>
        <v>3985.8639999999996</v>
      </c>
      <c r="X230" s="176">
        <f>SUM(H$182:H230)</f>
        <v>5828.99</v>
      </c>
    </row>
    <row r="231" spans="1:24" hidden="1">
      <c r="A231" s="237">
        <v>44331</v>
      </c>
      <c r="B231" s="25">
        <v>89</v>
      </c>
      <c r="C231" s="35" t="s">
        <v>22</v>
      </c>
      <c r="D231" s="36" t="str">
        <f t="shared" si="50"/>
        <v>'</v>
      </c>
      <c r="E231" s="37">
        <f t="shared" si="51"/>
        <v>44392.25</v>
      </c>
      <c r="F231" s="6">
        <f>IF(MAX(F$9:F230)&gt;=L$5,0,IF(B231&gt;=MONTH($N$5),F230+1,0))</f>
        <v>215</v>
      </c>
      <c r="G231" s="38">
        <f t="shared" si="64"/>
        <v>336.18</v>
      </c>
      <c r="H231" s="39">
        <f t="shared" si="65"/>
        <v>68.14</v>
      </c>
      <c r="I231" s="39">
        <f t="shared" si="66"/>
        <v>268.04000000000002</v>
      </c>
      <c r="J231" s="40">
        <f t="shared" si="67"/>
        <v>7519.3900000000067</v>
      </c>
      <c r="K231" s="41"/>
      <c r="L231" s="42"/>
      <c r="M231" s="42"/>
      <c r="N231" s="42"/>
      <c r="O231" s="42"/>
      <c r="P231" s="46"/>
      <c r="Q231" s="23"/>
      <c r="V231" s="221">
        <f>SUM(H$182:H231)-R$182</f>
        <v>4054.0039999999999</v>
      </c>
      <c r="X231" s="176">
        <f>SUM(H$182:H231)</f>
        <v>5897.13</v>
      </c>
    </row>
    <row r="232" spans="1:24" hidden="1">
      <c r="A232" s="237">
        <v>44362</v>
      </c>
      <c r="B232" s="25">
        <v>90</v>
      </c>
      <c r="C232" s="35" t="s">
        <v>23</v>
      </c>
      <c r="D232" s="36" t="str">
        <f t="shared" si="50"/>
        <v>'</v>
      </c>
      <c r="E232" s="37">
        <f t="shared" si="51"/>
        <v>44392.25</v>
      </c>
      <c r="F232" s="6">
        <f>IF(MAX(F$9:F231)&gt;=L$5,0,IF(B232&gt;=MONTH($N$5),F231+1,0))</f>
        <v>216</v>
      </c>
      <c r="G232" s="38">
        <f t="shared" si="64"/>
        <v>336.18</v>
      </c>
      <c r="H232" s="39">
        <f t="shared" si="65"/>
        <v>65.790000000000006</v>
      </c>
      <c r="I232" s="39">
        <f t="shared" si="66"/>
        <v>270.39</v>
      </c>
      <c r="J232" s="40">
        <f t="shared" si="67"/>
        <v>7249.0000000000064</v>
      </c>
      <c r="K232" s="41"/>
      <c r="L232" s="42"/>
      <c r="M232" s="42"/>
      <c r="N232" s="42"/>
      <c r="O232" s="42"/>
      <c r="P232" s="46"/>
      <c r="Q232" s="23"/>
      <c r="V232" s="221">
        <f>SUM(H$182:H232)-R$182</f>
        <v>4119.7939999999999</v>
      </c>
      <c r="X232" s="176">
        <f>SUM(H$182:H232)</f>
        <v>5962.92</v>
      </c>
    </row>
    <row r="233" spans="1:24" hidden="1">
      <c r="A233" s="237">
        <v>44392</v>
      </c>
      <c r="B233" s="25">
        <v>91</v>
      </c>
      <c r="C233" s="35" t="s">
        <v>24</v>
      </c>
      <c r="D233" s="36" t="str">
        <f t="shared" si="50"/>
        <v>'</v>
      </c>
      <c r="E233" s="37">
        <f t="shared" si="51"/>
        <v>44392.25</v>
      </c>
      <c r="F233" s="6">
        <f>IF(MAX(F$9:F232)&gt;=L$5,0,IF(B233&gt;=MONTH($N$5),F232+1,0))</f>
        <v>217</v>
      </c>
      <c r="G233" s="38">
        <f t="shared" si="64"/>
        <v>336.18</v>
      </c>
      <c r="H233" s="39">
        <f t="shared" si="65"/>
        <v>63.43</v>
      </c>
      <c r="I233" s="39">
        <f t="shared" si="66"/>
        <v>272.75</v>
      </c>
      <c r="J233" s="40">
        <f t="shared" si="67"/>
        <v>6976.2500000000064</v>
      </c>
      <c r="K233" s="41"/>
      <c r="L233" s="42"/>
      <c r="M233" s="42"/>
      <c r="N233" s="42"/>
      <c r="O233" s="42"/>
      <c r="P233" s="46"/>
      <c r="Q233" s="23"/>
      <c r="V233" s="221">
        <f>SUM(H$182:H233)-R$182</f>
        <v>4183.2240000000002</v>
      </c>
      <c r="X233" s="176">
        <f>SUM(H$182:H233)</f>
        <v>6026.35</v>
      </c>
    </row>
    <row r="234" spans="1:24" hidden="1">
      <c r="A234" s="237">
        <v>44423</v>
      </c>
      <c r="B234" s="25">
        <v>92</v>
      </c>
      <c r="C234" s="35" t="s">
        <v>25</v>
      </c>
      <c r="D234" s="36" t="str">
        <f t="shared" si="50"/>
        <v>'</v>
      </c>
      <c r="E234" s="37">
        <f t="shared" si="51"/>
        <v>44392.25</v>
      </c>
      <c r="F234" s="6">
        <f>IF(MAX(F$9:F233)&gt;=L$5,0,IF(B234&gt;=MONTH($N$5),F233+1,0))</f>
        <v>218</v>
      </c>
      <c r="G234" s="38">
        <f t="shared" si="64"/>
        <v>336.18</v>
      </c>
      <c r="H234" s="39">
        <f t="shared" si="65"/>
        <v>61.04</v>
      </c>
      <c r="I234" s="39">
        <f t="shared" si="66"/>
        <v>275.14</v>
      </c>
      <c r="J234" s="40">
        <f t="shared" si="67"/>
        <v>6701.110000000006</v>
      </c>
      <c r="K234" s="41"/>
      <c r="L234" s="42"/>
      <c r="M234" s="42"/>
      <c r="N234" s="42"/>
      <c r="O234" s="42"/>
      <c r="P234" s="46"/>
      <c r="Q234" s="23"/>
      <c r="V234" s="221">
        <f>SUM(H$182:H234)-R$182</f>
        <v>4244.2640000000001</v>
      </c>
      <c r="X234" s="176">
        <f>SUM(H$182:H234)</f>
        <v>6087.39</v>
      </c>
    </row>
    <row r="235" spans="1:24" hidden="1">
      <c r="A235" s="237">
        <v>44454</v>
      </c>
      <c r="B235" s="25">
        <v>93</v>
      </c>
      <c r="C235" s="35" t="s">
        <v>26</v>
      </c>
      <c r="D235" s="36" t="str">
        <f t="shared" si="50"/>
        <v>'</v>
      </c>
      <c r="E235" s="37">
        <f t="shared" si="51"/>
        <v>44392.25</v>
      </c>
      <c r="F235" s="6">
        <f>IF(MAX(F$9:F234)&gt;=L$5,0,IF(B235&gt;=MONTH($N$5),F234+1,0))</f>
        <v>219</v>
      </c>
      <c r="G235" s="38">
        <f t="shared" si="64"/>
        <v>336.18</v>
      </c>
      <c r="H235" s="39">
        <f t="shared" si="65"/>
        <v>58.63</v>
      </c>
      <c r="I235" s="39">
        <f t="shared" si="66"/>
        <v>277.55</v>
      </c>
      <c r="J235" s="40">
        <f t="shared" si="67"/>
        <v>6423.5600000000059</v>
      </c>
      <c r="K235" s="41"/>
      <c r="L235" s="42"/>
      <c r="M235" s="42"/>
      <c r="N235" s="42"/>
      <c r="O235" s="42"/>
      <c r="P235" s="46"/>
      <c r="Q235" s="23"/>
      <c r="V235" s="221">
        <f>SUM(H$182:H235)-R$182</f>
        <v>4302.8940000000002</v>
      </c>
      <c r="X235" s="176">
        <f>SUM(H$182:H235)</f>
        <v>6146.02</v>
      </c>
    </row>
    <row r="236" spans="1:24" hidden="1">
      <c r="A236" s="237">
        <v>44484</v>
      </c>
      <c r="B236" s="25">
        <v>94</v>
      </c>
      <c r="C236" s="35" t="s">
        <v>27</v>
      </c>
      <c r="D236" s="36" t="str">
        <f t="shared" si="50"/>
        <v>'</v>
      </c>
      <c r="E236" s="37">
        <f t="shared" si="51"/>
        <v>44392.25</v>
      </c>
      <c r="F236" s="6">
        <f>IF(MAX(F$9:F235)&gt;=L$5,0,IF(B236&gt;=MONTH($N$5),F235+1,0))</f>
        <v>220</v>
      </c>
      <c r="G236" s="38">
        <f t="shared" si="64"/>
        <v>336.18</v>
      </c>
      <c r="H236" s="39">
        <f t="shared" si="65"/>
        <v>56.21</v>
      </c>
      <c r="I236" s="39">
        <f t="shared" si="66"/>
        <v>279.97000000000003</v>
      </c>
      <c r="J236" s="40">
        <f t="shared" si="67"/>
        <v>6143.5900000000056</v>
      </c>
      <c r="K236" s="41"/>
      <c r="L236" s="42"/>
      <c r="M236" s="42"/>
      <c r="N236" s="42"/>
      <c r="O236" s="42"/>
      <c r="P236" s="46"/>
      <c r="Q236" s="23"/>
      <c r="V236" s="221">
        <f>SUM(H$182:H236)-R$182</f>
        <v>4359.1040000000003</v>
      </c>
      <c r="X236" s="176">
        <f>SUM(H$182:H236)</f>
        <v>6202.2300000000005</v>
      </c>
    </row>
    <row r="237" spans="1:24" hidden="1">
      <c r="A237" s="237">
        <v>44515</v>
      </c>
      <c r="B237" s="25">
        <v>95</v>
      </c>
      <c r="C237" s="35" t="s">
        <v>28</v>
      </c>
      <c r="D237" s="36" t="str">
        <f t="shared" si="50"/>
        <v>'</v>
      </c>
      <c r="E237" s="37">
        <f t="shared" si="51"/>
        <v>44392.25</v>
      </c>
      <c r="F237" s="6">
        <f>IF(MAX(F$9:F236)&gt;=L$5,0,IF(B237&gt;=MONTH($N$5),F236+1,0))</f>
        <v>221</v>
      </c>
      <c r="G237" s="38">
        <f t="shared" si="64"/>
        <v>336.18</v>
      </c>
      <c r="H237" s="39">
        <f t="shared" si="65"/>
        <v>53.76</v>
      </c>
      <c r="I237" s="39">
        <f t="shared" si="66"/>
        <v>282.42</v>
      </c>
      <c r="J237" s="40">
        <f t="shared" si="67"/>
        <v>5861.1700000000055</v>
      </c>
      <c r="K237" s="41"/>
      <c r="L237" s="42"/>
      <c r="M237" s="42"/>
      <c r="N237" s="42"/>
      <c r="O237" s="42"/>
      <c r="P237" s="46"/>
      <c r="Q237" s="23"/>
      <c r="V237" s="221">
        <f>SUM(H$182:H237)-R$182</f>
        <v>4412.8640000000005</v>
      </c>
      <c r="X237" s="176">
        <f>SUM(H$182:H237)</f>
        <v>6255.9900000000007</v>
      </c>
    </row>
    <row r="238" spans="1:24" hidden="1">
      <c r="A238" s="237">
        <v>44545</v>
      </c>
      <c r="B238" s="25">
        <v>96</v>
      </c>
      <c r="C238" s="35" t="s">
        <v>29</v>
      </c>
      <c r="D238" s="36" t="str">
        <f t="shared" si="50"/>
        <v>'</v>
      </c>
      <c r="E238" s="37">
        <f t="shared" si="51"/>
        <v>44392.25</v>
      </c>
      <c r="F238" s="6">
        <f>IF(MAX(F$9:F237)&gt;=L$5,0,IF(B238&gt;=MONTH($N$5),F237+1,0))</f>
        <v>222</v>
      </c>
      <c r="G238" s="45">
        <f t="shared" si="64"/>
        <v>336.18</v>
      </c>
      <c r="H238" s="42">
        <f t="shared" si="65"/>
        <v>51.29</v>
      </c>
      <c r="I238" s="42">
        <f t="shared" si="66"/>
        <v>284.89</v>
      </c>
      <c r="J238" s="46">
        <f t="shared" si="67"/>
        <v>5576.2800000000052</v>
      </c>
      <c r="K238" s="41">
        <f>SUM(H227:H238)</f>
        <v>773.89</v>
      </c>
      <c r="L238" s="42">
        <f>SUM(I227:I238)</f>
        <v>3260.27</v>
      </c>
      <c r="M238" s="42">
        <f>SUM(G227:G238)</f>
        <v>4034.1599999999994</v>
      </c>
      <c r="N238" s="42">
        <f>K238+N190</f>
        <v>42397.54</v>
      </c>
      <c r="O238" s="42">
        <f>L238+O190</f>
        <v>20131.940000000002</v>
      </c>
      <c r="P238" s="46">
        <f>M238+P190</f>
        <v>62529.479999999967</v>
      </c>
      <c r="Q238" s="23"/>
      <c r="V238" s="221">
        <f>SUM(H$182:H238)-R$182</f>
        <v>4464.1540000000005</v>
      </c>
      <c r="X238" s="176">
        <f>SUM(H$182:H238)</f>
        <v>6307.2800000000007</v>
      </c>
    </row>
    <row r="239" spans="1:24" hidden="1">
      <c r="A239" s="237">
        <v>44576</v>
      </c>
      <c r="B239" s="25">
        <v>85</v>
      </c>
      <c r="C239" s="26" t="s">
        <v>17</v>
      </c>
      <c r="D239" s="47" t="str">
        <f>D227</f>
        <v>'</v>
      </c>
      <c r="E239" s="27">
        <f>E227+365.25</f>
        <v>44757.5</v>
      </c>
      <c r="F239" s="90">
        <f>IF(MAX(F$9:F238)&gt;=L$5,0,IF(B239&gt;=MONTH($N$5),F238+1,0))</f>
        <v>223</v>
      </c>
      <c r="G239" s="28">
        <f t="shared" ref="G239" si="68">IF((J238+H239)&lt;(M$5+H239),J238+H239,M$5)</f>
        <v>336.18</v>
      </c>
      <c r="H239" s="29">
        <f t="shared" ref="H239" si="69">IF(F239&gt;0,IF(J238&gt;0,ROUND(-IPMT(K$5/12,F239,L$5,J$5,,),2),0),0)</f>
        <v>48.79</v>
      </c>
      <c r="I239" s="29">
        <f t="shared" ref="I239" si="70">G239-H239</f>
        <v>287.39</v>
      </c>
      <c r="J239" s="30">
        <f t="shared" ref="J239" si="71">J238-I239</f>
        <v>5288.8900000000049</v>
      </c>
      <c r="K239" s="31"/>
      <c r="L239" s="32"/>
      <c r="M239" s="32"/>
      <c r="N239" s="32"/>
      <c r="O239" s="32"/>
      <c r="P239" s="48"/>
      <c r="Q239" s="23"/>
      <c r="V239" s="221">
        <f>SUM(H$182:H239)-R$182</f>
        <v>4512.9440000000004</v>
      </c>
      <c r="X239" s="176">
        <f>SUM(H$182:H239)</f>
        <v>6356.0700000000006</v>
      </c>
    </row>
    <row r="240" spans="1:24" hidden="1">
      <c r="A240" s="237">
        <v>44607</v>
      </c>
      <c r="B240" s="25">
        <v>86</v>
      </c>
      <c r="C240" s="35" t="s">
        <v>19</v>
      </c>
      <c r="D240" s="36" t="str">
        <f t="shared" si="50"/>
        <v>'</v>
      </c>
      <c r="E240" s="37">
        <f t="shared" si="51"/>
        <v>44757.5</v>
      </c>
      <c r="F240" s="6">
        <f>IF(MAX(F$9:F239)&gt;=L$5,0,IF(B240&gt;=MONTH($N$5),F239+1,0))</f>
        <v>224</v>
      </c>
      <c r="G240" s="38">
        <f t="shared" si="52"/>
        <v>336.18</v>
      </c>
      <c r="H240" s="39">
        <f t="shared" si="53"/>
        <v>46.28</v>
      </c>
      <c r="I240" s="39">
        <f t="shared" si="54"/>
        <v>289.89999999999998</v>
      </c>
      <c r="J240" s="40">
        <f t="shared" si="55"/>
        <v>4998.9900000000052</v>
      </c>
      <c r="K240" s="41"/>
      <c r="L240" s="42"/>
      <c r="M240" s="42"/>
      <c r="N240" s="42"/>
      <c r="O240" s="42"/>
      <c r="P240" s="46"/>
      <c r="Q240" s="23"/>
      <c r="V240" s="221">
        <f>SUM(H$182:H240)-R$182</f>
        <v>4559.2240000000002</v>
      </c>
      <c r="X240" s="176">
        <f>SUM(H$182:H240)</f>
        <v>6402.35</v>
      </c>
    </row>
    <row r="241" spans="1:24" hidden="1">
      <c r="A241" s="237">
        <v>44635</v>
      </c>
      <c r="B241" s="25">
        <v>87</v>
      </c>
      <c r="C241" s="35" t="s">
        <v>20</v>
      </c>
      <c r="D241" s="36" t="str">
        <f t="shared" si="50"/>
        <v>'</v>
      </c>
      <c r="E241" s="37">
        <f t="shared" si="51"/>
        <v>44757.5</v>
      </c>
      <c r="F241" s="6">
        <f>IF(MAX(F$9:F240)&gt;=L$5,0,IF(B241&gt;=MONTH($N$5),F240+1,0))</f>
        <v>225</v>
      </c>
      <c r="G241" s="38">
        <f t="shared" si="52"/>
        <v>336.18</v>
      </c>
      <c r="H241" s="39">
        <f t="shared" si="53"/>
        <v>43.74</v>
      </c>
      <c r="I241" s="39">
        <f t="shared" si="54"/>
        <v>292.44</v>
      </c>
      <c r="J241" s="40">
        <f t="shared" si="55"/>
        <v>4706.5500000000056</v>
      </c>
      <c r="K241" s="41"/>
      <c r="L241" s="42"/>
      <c r="M241" s="42"/>
      <c r="N241" s="42"/>
      <c r="O241" s="42"/>
      <c r="P241" s="46"/>
      <c r="Q241" s="23"/>
      <c r="V241" s="221">
        <f>SUM(H$182:H241)-R$182</f>
        <v>4602.9639999999999</v>
      </c>
      <c r="X241" s="176">
        <f>SUM(H$182:H241)</f>
        <v>6446.09</v>
      </c>
    </row>
    <row r="242" spans="1:24" hidden="1">
      <c r="A242" s="237">
        <v>44666</v>
      </c>
      <c r="B242" s="25">
        <v>88</v>
      </c>
      <c r="C242" s="35" t="s">
        <v>21</v>
      </c>
      <c r="D242" s="36" t="str">
        <f t="shared" si="50"/>
        <v>'</v>
      </c>
      <c r="E242" s="37">
        <f t="shared" si="51"/>
        <v>44757.5</v>
      </c>
      <c r="F242" s="6">
        <f>IF(MAX(F$9:F241)&gt;=L$5,0,IF(B242&gt;=MONTH($N$5),F241+1,0))</f>
        <v>226</v>
      </c>
      <c r="G242" s="38">
        <f t="shared" si="52"/>
        <v>336.18</v>
      </c>
      <c r="H242" s="39">
        <f t="shared" si="53"/>
        <v>41.18</v>
      </c>
      <c r="I242" s="39">
        <f t="shared" si="54"/>
        <v>295</v>
      </c>
      <c r="J242" s="40">
        <f t="shared" si="55"/>
        <v>4411.5500000000056</v>
      </c>
      <c r="K242" s="41"/>
      <c r="L242" s="42"/>
      <c r="M242" s="42"/>
      <c r="N242" s="42"/>
      <c r="O242" s="42"/>
      <c r="P242" s="46"/>
      <c r="Q242" s="23"/>
      <c r="V242" s="221">
        <f>SUM(H$182:H242)-R$182</f>
        <v>4644.1440000000002</v>
      </c>
      <c r="X242" s="176">
        <f>SUM(H$182:H242)</f>
        <v>6487.27</v>
      </c>
    </row>
    <row r="243" spans="1:24" hidden="1">
      <c r="A243" s="237">
        <v>44696</v>
      </c>
      <c r="B243" s="25">
        <v>89</v>
      </c>
      <c r="C243" s="35" t="s">
        <v>22</v>
      </c>
      <c r="D243" s="36" t="str">
        <f t="shared" si="50"/>
        <v>'</v>
      </c>
      <c r="E243" s="37">
        <f t="shared" si="51"/>
        <v>44757.5</v>
      </c>
      <c r="F243" s="6">
        <f>IF(MAX(F$9:F242)&gt;=L$5,0,IF(B243&gt;=MONTH($N$5),F242+1,0))</f>
        <v>227</v>
      </c>
      <c r="G243" s="38">
        <f t="shared" si="52"/>
        <v>336.18</v>
      </c>
      <c r="H243" s="39">
        <f t="shared" si="53"/>
        <v>38.6</v>
      </c>
      <c r="I243" s="39">
        <f t="shared" si="54"/>
        <v>297.58</v>
      </c>
      <c r="J243" s="40">
        <f t="shared" si="55"/>
        <v>4113.9700000000057</v>
      </c>
      <c r="K243" s="41"/>
      <c r="L243" s="42"/>
      <c r="M243" s="42"/>
      <c r="N243" s="42"/>
      <c r="O243" s="42"/>
      <c r="P243" s="46"/>
      <c r="Q243" s="23"/>
      <c r="V243" s="221">
        <f>SUM(H$182:H243)-R$182</f>
        <v>4682.7440000000006</v>
      </c>
      <c r="X243" s="176">
        <f>SUM(H$182:H243)</f>
        <v>6525.8700000000008</v>
      </c>
    </row>
    <row r="244" spans="1:24" hidden="1">
      <c r="A244" s="237">
        <v>44727</v>
      </c>
      <c r="B244" s="25">
        <v>90</v>
      </c>
      <c r="C244" s="35" t="s">
        <v>23</v>
      </c>
      <c r="D244" s="36" t="str">
        <f t="shared" si="50"/>
        <v>'</v>
      </c>
      <c r="E244" s="37">
        <f t="shared" si="51"/>
        <v>44757.5</v>
      </c>
      <c r="F244" s="6">
        <f>IF(MAX(F$9:F243)&gt;=L$5,0,IF(B244&gt;=MONTH($N$5),F243+1,0))</f>
        <v>228</v>
      </c>
      <c r="G244" s="38">
        <f t="shared" si="52"/>
        <v>336.18</v>
      </c>
      <c r="H244" s="39">
        <f t="shared" si="53"/>
        <v>36</v>
      </c>
      <c r="I244" s="39">
        <f t="shared" si="54"/>
        <v>300.18</v>
      </c>
      <c r="J244" s="40">
        <f t="shared" si="55"/>
        <v>3813.7900000000059</v>
      </c>
      <c r="K244" s="41"/>
      <c r="L244" s="42"/>
      <c r="M244" s="42"/>
      <c r="N244" s="42"/>
      <c r="O244" s="42"/>
      <c r="P244" s="46"/>
      <c r="Q244" s="23"/>
      <c r="V244" s="221">
        <f>SUM(H$182:H244)-R$182</f>
        <v>4718.7440000000006</v>
      </c>
      <c r="X244" s="176">
        <f>SUM(H$182:H244)</f>
        <v>6561.8700000000008</v>
      </c>
    </row>
    <row r="245" spans="1:24" hidden="1">
      <c r="A245" s="237">
        <v>44757</v>
      </c>
      <c r="B245" s="25">
        <v>91</v>
      </c>
      <c r="C245" s="35" t="s">
        <v>24</v>
      </c>
      <c r="D245" s="36" t="str">
        <f t="shared" si="50"/>
        <v>'</v>
      </c>
      <c r="E245" s="37">
        <f t="shared" si="51"/>
        <v>44757.5</v>
      </c>
      <c r="F245" s="6">
        <f>IF(MAX(F$9:F244)&gt;=L$5,0,IF(B245&gt;=MONTH($N$5),F244+1,0))</f>
        <v>229</v>
      </c>
      <c r="G245" s="38">
        <f t="shared" si="52"/>
        <v>336.18</v>
      </c>
      <c r="H245" s="39">
        <f t="shared" si="53"/>
        <v>33.369999999999997</v>
      </c>
      <c r="I245" s="39">
        <f t="shared" si="54"/>
        <v>302.81</v>
      </c>
      <c r="J245" s="40">
        <f t="shared" si="55"/>
        <v>3510.9800000000059</v>
      </c>
      <c r="K245" s="41"/>
      <c r="L245" s="42"/>
      <c r="M245" s="42"/>
      <c r="N245" s="42"/>
      <c r="O245" s="42"/>
      <c r="P245" s="46"/>
      <c r="Q245" s="23"/>
      <c r="V245" s="221">
        <f>SUM(H$182:H245)-R$182</f>
        <v>4752.1140000000005</v>
      </c>
      <c r="X245" s="176">
        <f>SUM(H$182:H245)</f>
        <v>6595.2400000000007</v>
      </c>
    </row>
    <row r="246" spans="1:24" hidden="1">
      <c r="A246" s="237">
        <v>44788</v>
      </c>
      <c r="B246" s="25">
        <v>92</v>
      </c>
      <c r="C246" s="35" t="s">
        <v>25</v>
      </c>
      <c r="D246" s="36" t="str">
        <f t="shared" si="50"/>
        <v>'</v>
      </c>
      <c r="E246" s="37">
        <f t="shared" si="51"/>
        <v>44757.5</v>
      </c>
      <c r="F246" s="6">
        <f>IF(MAX(F$9:F245)&gt;=L$5,0,IF(B246&gt;=MONTH($N$5),F245+1,0))</f>
        <v>230</v>
      </c>
      <c r="G246" s="38">
        <f t="shared" si="52"/>
        <v>336.18</v>
      </c>
      <c r="H246" s="39">
        <f t="shared" si="53"/>
        <v>30.72</v>
      </c>
      <c r="I246" s="39">
        <f t="shared" si="54"/>
        <v>305.46000000000004</v>
      </c>
      <c r="J246" s="40">
        <f t="shared" si="55"/>
        <v>3205.5200000000059</v>
      </c>
      <c r="K246" s="41"/>
      <c r="L246" s="42"/>
      <c r="M246" s="42"/>
      <c r="N246" s="42"/>
      <c r="O246" s="42"/>
      <c r="P246" s="46"/>
      <c r="Q246" s="23"/>
      <c r="V246" s="221">
        <f>SUM(H$182:H246)-R$182</f>
        <v>4782.8340000000007</v>
      </c>
      <c r="X246" s="176">
        <f>SUM(H$182:H246)</f>
        <v>6625.9600000000009</v>
      </c>
    </row>
    <row r="247" spans="1:24" hidden="1">
      <c r="A247" s="237">
        <v>44819</v>
      </c>
      <c r="B247" s="25">
        <v>93</v>
      </c>
      <c r="C247" s="35" t="s">
        <v>26</v>
      </c>
      <c r="D247" s="36" t="str">
        <f t="shared" si="50"/>
        <v>'</v>
      </c>
      <c r="E247" s="37">
        <f t="shared" si="51"/>
        <v>44757.5</v>
      </c>
      <c r="F247" s="6">
        <f>IF(MAX(F$9:F246)&gt;=L$5,0,IF(B247&gt;=MONTH($N$5),F246+1,0))</f>
        <v>231</v>
      </c>
      <c r="G247" s="38">
        <f t="shared" si="52"/>
        <v>336.18</v>
      </c>
      <c r="H247" s="39">
        <f t="shared" si="53"/>
        <v>28.05</v>
      </c>
      <c r="I247" s="39">
        <f t="shared" si="54"/>
        <v>308.13</v>
      </c>
      <c r="J247" s="40">
        <f t="shared" si="55"/>
        <v>2897.3900000000058</v>
      </c>
      <c r="K247" s="41"/>
      <c r="L247" s="42"/>
      <c r="M247" s="42"/>
      <c r="N247" s="42"/>
      <c r="O247" s="42"/>
      <c r="P247" s="46"/>
      <c r="Q247" s="23"/>
      <c r="V247" s="221">
        <f>SUM(H$182:H247)-R$182</f>
        <v>4810.8840000000009</v>
      </c>
      <c r="X247" s="176">
        <f>SUM(H$182:H247)</f>
        <v>6654.0100000000011</v>
      </c>
    </row>
    <row r="248" spans="1:24" hidden="1">
      <c r="A248" s="237">
        <v>44849</v>
      </c>
      <c r="B248" s="25">
        <v>94</v>
      </c>
      <c r="C248" s="35" t="s">
        <v>27</v>
      </c>
      <c r="D248" s="36" t="str">
        <f t="shared" si="50"/>
        <v>'</v>
      </c>
      <c r="E248" s="37">
        <f t="shared" si="51"/>
        <v>44757.5</v>
      </c>
      <c r="F248" s="6">
        <f>IF(MAX(F$9:F247)&gt;=L$5,0,IF(B248&gt;=MONTH($N$5),F247+1,0))</f>
        <v>232</v>
      </c>
      <c r="G248" s="38">
        <f t="shared" si="52"/>
        <v>336.18</v>
      </c>
      <c r="H248" s="39">
        <f t="shared" si="53"/>
        <v>25.35</v>
      </c>
      <c r="I248" s="39">
        <f t="shared" si="54"/>
        <v>310.83</v>
      </c>
      <c r="J248" s="40">
        <f t="shared" si="55"/>
        <v>2586.5600000000059</v>
      </c>
      <c r="K248" s="41"/>
      <c r="L248" s="42"/>
      <c r="M248" s="42"/>
      <c r="N248" s="42"/>
      <c r="O248" s="42"/>
      <c r="P248" s="46"/>
      <c r="Q248" s="23"/>
      <c r="V248" s="221">
        <f>SUM(H$182:H248)-R$182</f>
        <v>4836.2340000000013</v>
      </c>
      <c r="X248" s="176">
        <f>SUM(H$182:H248)</f>
        <v>6679.3600000000015</v>
      </c>
    </row>
    <row r="249" spans="1:24" hidden="1">
      <c r="A249" s="237">
        <v>44880</v>
      </c>
      <c r="B249" s="25">
        <v>95</v>
      </c>
      <c r="C249" s="35" t="s">
        <v>28</v>
      </c>
      <c r="D249" s="36" t="str">
        <f t="shared" si="50"/>
        <v>'</v>
      </c>
      <c r="E249" s="37">
        <f t="shared" si="51"/>
        <v>44757.5</v>
      </c>
      <c r="F249" s="6">
        <f>IF(MAX(F$9:F248)&gt;=L$5,0,IF(B249&gt;=MONTH($N$5),F248+1,0))</f>
        <v>233</v>
      </c>
      <c r="G249" s="38">
        <f t="shared" si="52"/>
        <v>336.18</v>
      </c>
      <c r="H249" s="39">
        <f t="shared" si="53"/>
        <v>22.63</v>
      </c>
      <c r="I249" s="39">
        <f t="shared" si="54"/>
        <v>313.55</v>
      </c>
      <c r="J249" s="40">
        <f t="shared" si="55"/>
        <v>2273.0100000000057</v>
      </c>
      <c r="K249" s="41"/>
      <c r="L249" s="42"/>
      <c r="M249" s="42"/>
      <c r="N249" s="42"/>
      <c r="O249" s="42"/>
      <c r="P249" s="46"/>
      <c r="Q249" s="23"/>
      <c r="V249" s="221">
        <f>SUM(H$182:H249)-R$182</f>
        <v>4858.8640000000014</v>
      </c>
      <c r="X249" s="176">
        <f>SUM(H$182:H249)</f>
        <v>6701.9900000000016</v>
      </c>
    </row>
    <row r="250" spans="1:24" hidden="1">
      <c r="A250" s="237">
        <v>44910</v>
      </c>
      <c r="B250" s="25">
        <v>96</v>
      </c>
      <c r="C250" s="35" t="s">
        <v>29</v>
      </c>
      <c r="D250" s="36" t="str">
        <f t="shared" si="50"/>
        <v>'</v>
      </c>
      <c r="E250" s="37">
        <f t="shared" si="51"/>
        <v>44757.5</v>
      </c>
      <c r="F250" s="6">
        <f>IF(MAX(F$9:F249)&gt;=L$5,0,IF(B250&gt;=MONTH($N$5),F249+1,0))</f>
        <v>234</v>
      </c>
      <c r="G250" s="45">
        <f t="shared" si="52"/>
        <v>336.18</v>
      </c>
      <c r="H250" s="42">
        <f t="shared" si="53"/>
        <v>19.89</v>
      </c>
      <c r="I250" s="42">
        <f t="shared" si="54"/>
        <v>316.29000000000002</v>
      </c>
      <c r="J250" s="46">
        <f t="shared" si="55"/>
        <v>1956.7200000000057</v>
      </c>
      <c r="K250" s="41">
        <f>SUM(H239:H250)</f>
        <v>414.59999999999997</v>
      </c>
      <c r="L250" s="42">
        <f>SUM(I239:I250)</f>
        <v>3619.5600000000004</v>
      </c>
      <c r="M250" s="42">
        <f>SUM(G239:G250)</f>
        <v>4034.1599999999994</v>
      </c>
      <c r="N250" s="42">
        <f>K250+N178</f>
        <v>40150.15</v>
      </c>
      <c r="O250" s="42">
        <f>L250+O178</f>
        <v>18345.170000000002</v>
      </c>
      <c r="P250" s="46">
        <f>M250+P178</f>
        <v>58495.319999999971</v>
      </c>
      <c r="Q250" s="23"/>
      <c r="V250" s="221">
        <f>SUM(H$182:H250)-R$182</f>
        <v>4878.7540000000017</v>
      </c>
      <c r="X250" s="176">
        <f>SUM(H$182:H250)</f>
        <v>6721.8800000000019</v>
      </c>
    </row>
    <row r="251" spans="1:24">
      <c r="A251" s="237">
        <v>44941</v>
      </c>
      <c r="B251" s="25">
        <v>109</v>
      </c>
      <c r="C251" s="26" t="s">
        <v>17</v>
      </c>
      <c r="D251" s="47" t="str">
        <f>D239</f>
        <v>'</v>
      </c>
      <c r="E251" s="27">
        <f>E239+365.25</f>
        <v>45122.75</v>
      </c>
      <c r="F251" s="90">
        <f>IF(MAX(F$9:F250)&gt;=L$5,0,IF(B251&gt;=MONTH($N$5),F250+1,0))</f>
        <v>235</v>
      </c>
      <c r="G251" s="28">
        <f t="shared" ref="G251:G310" si="72">IF((J250+H251)&lt;(M$5+H251),J250+H251,M$5)</f>
        <v>336.18</v>
      </c>
      <c r="H251" s="29">
        <f t="shared" ref="H251:H310" si="73">IF(F251&gt;0,IF(J250&gt;0,ROUND(-IPMT(K$5/12,F251,L$5,J$5,,),2),0),0)</f>
        <v>17.12</v>
      </c>
      <c r="I251" s="29">
        <f t="shared" si="46"/>
        <v>319.06</v>
      </c>
      <c r="J251" s="30">
        <f t="shared" si="49"/>
        <v>1637.6600000000058</v>
      </c>
      <c r="K251" s="31"/>
      <c r="L251" s="32"/>
      <c r="M251" s="32"/>
      <c r="N251" s="32"/>
      <c r="O251" s="32"/>
      <c r="P251" s="48"/>
      <c r="Q251" s="23"/>
      <c r="V251" s="221">
        <f>SUM(H$182:H251)-R$182</f>
        <v>4895.8740000000016</v>
      </c>
      <c r="X251" s="176">
        <f>SUM(H$182:H251)</f>
        <v>6739.0000000000018</v>
      </c>
    </row>
    <row r="252" spans="1:24">
      <c r="A252" s="237">
        <v>44972</v>
      </c>
      <c r="B252" s="25">
        <v>110</v>
      </c>
      <c r="C252" s="35" t="s">
        <v>19</v>
      </c>
      <c r="D252" s="36" t="str">
        <f t="shared" ref="D252:D262" si="74">D251</f>
        <v>'</v>
      </c>
      <c r="E252" s="37">
        <f t="shared" ref="E252:E262" si="75">E251</f>
        <v>45122.75</v>
      </c>
      <c r="F252" s="6">
        <f>IF(MAX(F$9:F251)&gt;=L$5,0,IF(B252&gt;=MONTH($N$5),F251+1,0))</f>
        <v>236</v>
      </c>
      <c r="G252" s="38">
        <f t="shared" si="72"/>
        <v>336.18</v>
      </c>
      <c r="H252" s="39">
        <f t="shared" si="73"/>
        <v>14.33</v>
      </c>
      <c r="I252" s="39">
        <f t="shared" si="46"/>
        <v>321.85000000000002</v>
      </c>
      <c r="J252" s="40">
        <f t="shared" si="49"/>
        <v>1315.8100000000059</v>
      </c>
      <c r="K252" s="41"/>
      <c r="L252" s="42"/>
      <c r="M252" s="42"/>
      <c r="N252" s="42"/>
      <c r="O252" s="42"/>
      <c r="P252" s="46"/>
      <c r="Q252" s="23"/>
      <c r="V252" s="221">
        <f>SUM(H$182:H252)-R$182</f>
        <v>4910.2040000000015</v>
      </c>
      <c r="X252" s="176">
        <f>SUM(H$182:H252)</f>
        <v>6753.3300000000017</v>
      </c>
    </row>
    <row r="253" spans="1:24">
      <c r="A253" s="237">
        <v>45000</v>
      </c>
      <c r="B253" s="25">
        <v>111</v>
      </c>
      <c r="C253" s="35" t="s">
        <v>20</v>
      </c>
      <c r="D253" s="36" t="str">
        <f t="shared" si="74"/>
        <v>'</v>
      </c>
      <c r="E253" s="37">
        <f t="shared" si="75"/>
        <v>45122.75</v>
      </c>
      <c r="F253" s="6">
        <f>IF(MAX(F$9:F252)&gt;=L$5,0,IF(B253&gt;=MONTH($N$5),F252+1,0))</f>
        <v>237</v>
      </c>
      <c r="G253" s="38">
        <f t="shared" si="72"/>
        <v>336.18</v>
      </c>
      <c r="H253" s="39">
        <f t="shared" si="73"/>
        <v>11.51</v>
      </c>
      <c r="I253" s="39">
        <f t="shared" si="46"/>
        <v>324.67</v>
      </c>
      <c r="J253" s="40">
        <f t="shared" si="49"/>
        <v>991.14000000000578</v>
      </c>
      <c r="K253" s="41"/>
      <c r="L253" s="42"/>
      <c r="M253" s="42"/>
      <c r="N253" s="42"/>
      <c r="O253" s="42"/>
      <c r="P253" s="46"/>
      <c r="Q253" s="23"/>
      <c r="V253" s="221">
        <f>SUM(H$182:H253)-R$182</f>
        <v>4921.7140000000018</v>
      </c>
      <c r="X253" s="176">
        <f>SUM(H$182:H253)</f>
        <v>6764.840000000002</v>
      </c>
    </row>
    <row r="254" spans="1:24">
      <c r="A254" s="237">
        <v>45031</v>
      </c>
      <c r="B254" s="25">
        <v>112</v>
      </c>
      <c r="C254" s="35" t="s">
        <v>21</v>
      </c>
      <c r="D254" s="36" t="str">
        <f t="shared" si="74"/>
        <v>'</v>
      </c>
      <c r="E254" s="37">
        <f t="shared" si="75"/>
        <v>45122.75</v>
      </c>
      <c r="F254" s="6">
        <f>IF(MAX(F$9:F253)&gt;=L$5,0,IF(B254&gt;=MONTH($N$5),F253+1,0))</f>
        <v>238</v>
      </c>
      <c r="G254" s="38">
        <f t="shared" si="72"/>
        <v>336.18</v>
      </c>
      <c r="H254" s="39">
        <f t="shared" si="73"/>
        <v>8.67</v>
      </c>
      <c r="I254" s="39">
        <f t="shared" si="46"/>
        <v>327.51</v>
      </c>
      <c r="J254" s="40">
        <f t="shared" si="49"/>
        <v>663.63000000000579</v>
      </c>
      <c r="K254" s="41"/>
      <c r="L254" s="42"/>
      <c r="M254" s="42"/>
      <c r="N254" s="42"/>
      <c r="O254" s="42"/>
      <c r="P254" s="46"/>
      <c r="Q254" s="23"/>
      <c r="V254" s="221">
        <f>SUM(H$182:H254)-R$182</f>
        <v>4930.3840000000018</v>
      </c>
      <c r="X254" s="176">
        <f>SUM(H$182:H254)</f>
        <v>6773.510000000002</v>
      </c>
    </row>
    <row r="255" spans="1:24">
      <c r="A255" s="237">
        <v>45061</v>
      </c>
      <c r="B255" s="25">
        <v>113</v>
      </c>
      <c r="C255" s="35" t="s">
        <v>22</v>
      </c>
      <c r="D255" s="36" t="str">
        <f t="shared" si="74"/>
        <v>'</v>
      </c>
      <c r="E255" s="37">
        <f t="shared" si="75"/>
        <v>45122.75</v>
      </c>
      <c r="F255" s="6">
        <f>IF(MAX(F$9:F254)&gt;=L$5,0,IF(B255&gt;=MONTH($N$5),F254+1,0))</f>
        <v>239</v>
      </c>
      <c r="G255" s="38">
        <f t="shared" si="72"/>
        <v>336.18</v>
      </c>
      <c r="H255" s="39">
        <f t="shared" si="73"/>
        <v>5.81</v>
      </c>
      <c r="I255" s="39">
        <f t="shared" si="46"/>
        <v>330.37</v>
      </c>
      <c r="J255" s="40">
        <f t="shared" si="49"/>
        <v>333.26000000000579</v>
      </c>
      <c r="K255" s="41"/>
      <c r="L255" s="42"/>
      <c r="M255" s="42"/>
      <c r="N255" s="42"/>
      <c r="O255" s="42"/>
      <c r="P255" s="46"/>
      <c r="Q255" s="23"/>
      <c r="V255" s="221">
        <f>SUM(H$182:H255)-R$182</f>
        <v>4936.1940000000022</v>
      </c>
      <c r="X255" s="176">
        <f>SUM(H$182:H255)</f>
        <v>6779.3200000000024</v>
      </c>
    </row>
    <row r="256" spans="1:24">
      <c r="A256" s="237">
        <v>45092</v>
      </c>
      <c r="B256" s="25">
        <v>114</v>
      </c>
      <c r="C256" s="35" t="s">
        <v>23</v>
      </c>
      <c r="D256" s="36" t="str">
        <f t="shared" si="74"/>
        <v>'</v>
      </c>
      <c r="E256" s="37">
        <f t="shared" si="75"/>
        <v>45122.75</v>
      </c>
      <c r="F256" s="6">
        <f>IF(MAX(F$9:F255)&gt;=L$5,0,IF(B256&gt;=MONTH($N$5),F255+1,0))</f>
        <v>240</v>
      </c>
      <c r="G256" s="38">
        <f t="shared" si="72"/>
        <v>336.1800000000058</v>
      </c>
      <c r="H256" s="39">
        <f t="shared" si="73"/>
        <v>2.92</v>
      </c>
      <c r="I256" s="39">
        <f t="shared" si="46"/>
        <v>333.26000000000579</v>
      </c>
      <c r="J256" s="40">
        <f t="shared" si="49"/>
        <v>0</v>
      </c>
      <c r="K256" s="41"/>
      <c r="L256" s="42"/>
      <c r="M256" s="42"/>
      <c r="N256" s="42"/>
      <c r="O256" s="42"/>
      <c r="P256" s="46"/>
      <c r="Q256" s="23"/>
      <c r="V256" s="222">
        <f>SUM(H$182:H256)-R$182</f>
        <v>4939.1140000000023</v>
      </c>
      <c r="X256" s="235">
        <f>SUM(H$182:H256)</f>
        <v>6782.2400000000025</v>
      </c>
    </row>
    <row r="257" spans="1:22">
      <c r="A257" s="237">
        <v>45122</v>
      </c>
      <c r="B257" s="25">
        <v>115</v>
      </c>
      <c r="C257" s="35" t="s">
        <v>24</v>
      </c>
      <c r="D257" s="36" t="str">
        <f t="shared" si="74"/>
        <v>'</v>
      </c>
      <c r="E257" s="37">
        <f t="shared" si="75"/>
        <v>45122.75</v>
      </c>
      <c r="F257" s="6">
        <f>IF(MAX(F$9:F256)&gt;=L$5,0,IF(B257&gt;=MONTH($N$5),F256+1,0))</f>
        <v>0</v>
      </c>
      <c r="G257" s="38">
        <f t="shared" si="72"/>
        <v>0</v>
      </c>
      <c r="H257" s="39">
        <f t="shared" si="73"/>
        <v>0</v>
      </c>
      <c r="I257" s="39">
        <f t="shared" si="46"/>
        <v>0</v>
      </c>
      <c r="J257" s="40">
        <f t="shared" si="49"/>
        <v>0</v>
      </c>
      <c r="K257" s="41"/>
      <c r="L257" s="42"/>
      <c r="M257" s="42"/>
      <c r="N257" s="42"/>
      <c r="O257" s="42"/>
      <c r="P257" s="46"/>
      <c r="Q257" s="23"/>
      <c r="V257" s="176"/>
    </row>
    <row r="258" spans="1:22">
      <c r="A258" s="237">
        <v>45153</v>
      </c>
      <c r="B258" s="25">
        <v>116</v>
      </c>
      <c r="C258" s="35" t="s">
        <v>25</v>
      </c>
      <c r="D258" s="36" t="str">
        <f t="shared" si="74"/>
        <v>'</v>
      </c>
      <c r="E258" s="37">
        <f t="shared" si="75"/>
        <v>45122.75</v>
      </c>
      <c r="F258" s="6">
        <f>IF(MAX(F$9:F257)&gt;=L$5,0,IF(B258&gt;=MONTH($N$5),F257+1,0))</f>
        <v>0</v>
      </c>
      <c r="G258" s="38">
        <f t="shared" si="72"/>
        <v>0</v>
      </c>
      <c r="H258" s="39">
        <f t="shared" si="73"/>
        <v>0</v>
      </c>
      <c r="I258" s="39">
        <f t="shared" si="46"/>
        <v>0</v>
      </c>
      <c r="J258" s="40">
        <f t="shared" si="49"/>
        <v>0</v>
      </c>
      <c r="K258" s="41"/>
      <c r="L258" s="42"/>
      <c r="M258" s="42"/>
      <c r="N258" s="42"/>
      <c r="O258" s="42"/>
      <c r="P258" s="46"/>
      <c r="Q258" s="23"/>
      <c r="V258" s="176"/>
    </row>
    <row r="259" spans="1:22">
      <c r="A259" s="237">
        <v>45184</v>
      </c>
      <c r="B259" s="25">
        <v>117</v>
      </c>
      <c r="C259" s="35" t="s">
        <v>26</v>
      </c>
      <c r="D259" s="36" t="str">
        <f t="shared" si="74"/>
        <v>'</v>
      </c>
      <c r="E259" s="37">
        <f t="shared" si="75"/>
        <v>45122.75</v>
      </c>
      <c r="F259" s="6">
        <f>IF(MAX(F$9:F258)&gt;=L$5,0,IF(B259&gt;=MONTH($N$5),F258+1,0))</f>
        <v>0</v>
      </c>
      <c r="G259" s="38">
        <f t="shared" si="72"/>
        <v>0</v>
      </c>
      <c r="H259" s="39">
        <f t="shared" si="73"/>
        <v>0</v>
      </c>
      <c r="I259" s="39">
        <f t="shared" si="46"/>
        <v>0</v>
      </c>
      <c r="J259" s="40">
        <f t="shared" si="49"/>
        <v>0</v>
      </c>
      <c r="K259" s="41"/>
      <c r="L259" s="42"/>
      <c r="M259" s="42"/>
      <c r="N259" s="42"/>
      <c r="O259" s="42"/>
      <c r="P259" s="46"/>
      <c r="Q259" s="23"/>
      <c r="V259" s="176"/>
    </row>
    <row r="260" spans="1:22">
      <c r="A260" s="237">
        <v>45214</v>
      </c>
      <c r="B260" s="25">
        <v>118</v>
      </c>
      <c r="C260" s="35" t="s">
        <v>27</v>
      </c>
      <c r="D260" s="36" t="str">
        <f t="shared" si="74"/>
        <v>'</v>
      </c>
      <c r="E260" s="37">
        <f t="shared" si="75"/>
        <v>45122.75</v>
      </c>
      <c r="F260" s="6">
        <f>IF(MAX(F$9:F259)&gt;=L$5,0,IF(B260&gt;=MONTH($N$5),F259+1,0))</f>
        <v>0</v>
      </c>
      <c r="G260" s="38">
        <f t="shared" si="72"/>
        <v>0</v>
      </c>
      <c r="H260" s="39">
        <f t="shared" si="73"/>
        <v>0</v>
      </c>
      <c r="I260" s="39">
        <f t="shared" si="46"/>
        <v>0</v>
      </c>
      <c r="J260" s="40">
        <f t="shared" si="49"/>
        <v>0</v>
      </c>
      <c r="K260" s="41"/>
      <c r="L260" s="42"/>
      <c r="M260" s="42"/>
      <c r="N260" s="42"/>
      <c r="O260" s="42"/>
      <c r="P260" s="46"/>
      <c r="Q260" s="23"/>
      <c r="V260" s="176"/>
    </row>
    <row r="261" spans="1:22">
      <c r="A261" s="237">
        <v>45245</v>
      </c>
      <c r="B261" s="25">
        <v>119</v>
      </c>
      <c r="C261" s="35" t="s">
        <v>28</v>
      </c>
      <c r="D261" s="36" t="str">
        <f t="shared" si="74"/>
        <v>'</v>
      </c>
      <c r="E261" s="37">
        <f t="shared" si="75"/>
        <v>45122.75</v>
      </c>
      <c r="F261" s="6">
        <f>IF(MAX(F$9:F260)&gt;=L$5,0,IF(B261&gt;=MONTH($N$5),F260+1,0))</f>
        <v>0</v>
      </c>
      <c r="G261" s="38">
        <f t="shared" si="72"/>
        <v>0</v>
      </c>
      <c r="H261" s="39">
        <f t="shared" si="73"/>
        <v>0</v>
      </c>
      <c r="I261" s="39">
        <f t="shared" si="46"/>
        <v>0</v>
      </c>
      <c r="J261" s="40">
        <f t="shared" si="49"/>
        <v>0</v>
      </c>
      <c r="K261" s="41"/>
      <c r="L261" s="42"/>
      <c r="M261" s="42"/>
      <c r="N261" s="42"/>
      <c r="O261" s="42"/>
      <c r="P261" s="46"/>
      <c r="Q261" s="23"/>
      <c r="V261" s="176"/>
    </row>
    <row r="262" spans="1:22" ht="9" thickBot="1">
      <c r="A262" s="237">
        <v>45275</v>
      </c>
      <c r="B262" s="25">
        <v>120</v>
      </c>
      <c r="C262" s="35" t="s">
        <v>29</v>
      </c>
      <c r="D262" s="36" t="str">
        <f t="shared" si="74"/>
        <v>'</v>
      </c>
      <c r="E262" s="37">
        <f t="shared" si="75"/>
        <v>45122.75</v>
      </c>
      <c r="F262" s="6">
        <f>IF(MAX(F$9:F261)&gt;=L$5,0,IF(B262&gt;=MONTH($N$5),F261+1,0))</f>
        <v>0</v>
      </c>
      <c r="G262" s="45">
        <f t="shared" si="72"/>
        <v>0</v>
      </c>
      <c r="H262" s="42">
        <f t="shared" si="73"/>
        <v>0</v>
      </c>
      <c r="I262" s="42">
        <f t="shared" si="46"/>
        <v>0</v>
      </c>
      <c r="J262" s="46">
        <f t="shared" si="49"/>
        <v>0</v>
      </c>
      <c r="K262" s="41">
        <f>SUM(H251:H262)</f>
        <v>60.360000000000007</v>
      </c>
      <c r="L262" s="42">
        <f>SUM(I251:I262)</f>
        <v>1956.7200000000057</v>
      </c>
      <c r="M262" s="42">
        <f>SUM(G251:G262)</f>
        <v>2017.0800000000058</v>
      </c>
      <c r="N262" s="42">
        <f>K262+N250</f>
        <v>40210.51</v>
      </c>
      <c r="O262" s="42">
        <f>L262+O250</f>
        <v>20301.890000000007</v>
      </c>
      <c r="P262" s="46">
        <f>M262+P250</f>
        <v>60512.39999999998</v>
      </c>
      <c r="Q262" s="23"/>
      <c r="V262" s="176"/>
    </row>
    <row r="263" spans="1:22" hidden="1">
      <c r="A263" s="237">
        <v>45306</v>
      </c>
      <c r="B263" s="25">
        <v>85</v>
      </c>
      <c r="C263" s="26" t="s">
        <v>17</v>
      </c>
      <c r="D263" s="47" t="str">
        <f>D251</f>
        <v>'</v>
      </c>
      <c r="E263" s="27">
        <f>E251+365.25</f>
        <v>45488</v>
      </c>
      <c r="F263" s="90">
        <f>IF(MAX(F$9:F262)&gt;=L$5,0,IF(B263&gt;=MONTH($N$5),F262+1,0))</f>
        <v>0</v>
      </c>
      <c r="G263" s="28">
        <f t="shared" si="72"/>
        <v>0</v>
      </c>
      <c r="H263" s="29">
        <f t="shared" si="73"/>
        <v>0</v>
      </c>
      <c r="I263" s="29">
        <f t="shared" ref="I263:I326" si="76">G263-H263</f>
        <v>0</v>
      </c>
      <c r="J263" s="30">
        <f t="shared" ref="J263:J326" si="77">J262-I263</f>
        <v>0</v>
      </c>
      <c r="K263" s="31"/>
      <c r="L263" s="32"/>
      <c r="M263" s="32"/>
      <c r="N263" s="32"/>
      <c r="O263" s="32"/>
      <c r="P263" s="48"/>
      <c r="Q263" s="23"/>
      <c r="V263" s="176"/>
    </row>
    <row r="264" spans="1:22" hidden="1">
      <c r="A264" s="237">
        <v>45337</v>
      </c>
      <c r="B264" s="25">
        <v>86</v>
      </c>
      <c r="C264" s="35" t="s">
        <v>19</v>
      </c>
      <c r="D264" s="36" t="str">
        <f t="shared" ref="D264:E279" si="78">D263</f>
        <v>'</v>
      </c>
      <c r="E264" s="37">
        <f t="shared" si="78"/>
        <v>45488</v>
      </c>
      <c r="F264" s="6">
        <f>IF(MAX(F$9:F263)&gt;=L$5,0,IF(B264&gt;=MONTH($N$5),F263+1,0))</f>
        <v>0</v>
      </c>
      <c r="G264" s="38">
        <f t="shared" si="72"/>
        <v>0</v>
      </c>
      <c r="H264" s="39">
        <f t="shared" si="73"/>
        <v>0</v>
      </c>
      <c r="I264" s="39">
        <f t="shared" si="76"/>
        <v>0</v>
      </c>
      <c r="J264" s="40">
        <f t="shared" si="77"/>
        <v>0</v>
      </c>
      <c r="K264" s="41"/>
      <c r="L264" s="42"/>
      <c r="M264" s="42"/>
      <c r="N264" s="42"/>
      <c r="O264" s="42"/>
      <c r="P264" s="46"/>
      <c r="Q264" s="23"/>
      <c r="V264" s="176"/>
    </row>
    <row r="265" spans="1:22" hidden="1">
      <c r="A265" s="237">
        <v>45366</v>
      </c>
      <c r="B265" s="25">
        <v>87</v>
      </c>
      <c r="C265" s="35" t="s">
        <v>20</v>
      </c>
      <c r="D265" s="36" t="str">
        <f t="shared" si="78"/>
        <v>'</v>
      </c>
      <c r="E265" s="37">
        <f t="shared" si="78"/>
        <v>45488</v>
      </c>
      <c r="F265" s="6">
        <f>IF(MAX(F$9:F264)&gt;=L$5,0,IF(B265&gt;=MONTH($N$5),F264+1,0))</f>
        <v>0</v>
      </c>
      <c r="G265" s="38">
        <f t="shared" si="72"/>
        <v>0</v>
      </c>
      <c r="H265" s="39">
        <f t="shared" si="73"/>
        <v>0</v>
      </c>
      <c r="I265" s="39">
        <f t="shared" si="76"/>
        <v>0</v>
      </c>
      <c r="J265" s="40">
        <f t="shared" si="77"/>
        <v>0</v>
      </c>
      <c r="K265" s="41"/>
      <c r="L265" s="42"/>
      <c r="M265" s="42"/>
      <c r="N265" s="42"/>
      <c r="O265" s="42"/>
      <c r="P265" s="46"/>
      <c r="Q265" s="23"/>
      <c r="V265" s="176"/>
    </row>
    <row r="266" spans="1:22" hidden="1">
      <c r="A266" s="237">
        <v>45397</v>
      </c>
      <c r="B266" s="25">
        <v>88</v>
      </c>
      <c r="C266" s="35" t="s">
        <v>21</v>
      </c>
      <c r="D266" s="36" t="str">
        <f t="shared" si="78"/>
        <v>'</v>
      </c>
      <c r="E266" s="37">
        <f t="shared" si="78"/>
        <v>45488</v>
      </c>
      <c r="F266" s="6">
        <f>IF(MAX(F$9:F265)&gt;=L$5,0,IF(B266&gt;=MONTH($N$5),F265+1,0))</f>
        <v>0</v>
      </c>
      <c r="G266" s="38">
        <f t="shared" si="72"/>
        <v>0</v>
      </c>
      <c r="H266" s="39">
        <f t="shared" si="73"/>
        <v>0</v>
      </c>
      <c r="I266" s="39">
        <f t="shared" si="76"/>
        <v>0</v>
      </c>
      <c r="J266" s="40">
        <f t="shared" si="77"/>
        <v>0</v>
      </c>
      <c r="K266" s="41"/>
      <c r="L266" s="42"/>
      <c r="M266" s="42"/>
      <c r="N266" s="42"/>
      <c r="O266" s="42"/>
      <c r="P266" s="46"/>
      <c r="Q266" s="23"/>
      <c r="V266" s="176"/>
    </row>
    <row r="267" spans="1:22" hidden="1">
      <c r="A267" s="237">
        <v>45427</v>
      </c>
      <c r="B267" s="25">
        <v>89</v>
      </c>
      <c r="C267" s="35" t="s">
        <v>22</v>
      </c>
      <c r="D267" s="36" t="str">
        <f t="shared" si="78"/>
        <v>'</v>
      </c>
      <c r="E267" s="37">
        <f t="shared" si="78"/>
        <v>45488</v>
      </c>
      <c r="F267" s="6">
        <f>IF(MAX(F$9:F266)&gt;=L$5,0,IF(B267&gt;=MONTH($N$5),F266+1,0))</f>
        <v>0</v>
      </c>
      <c r="G267" s="38">
        <f t="shared" si="72"/>
        <v>0</v>
      </c>
      <c r="H267" s="39">
        <f t="shared" si="73"/>
        <v>0</v>
      </c>
      <c r="I267" s="39">
        <f t="shared" si="76"/>
        <v>0</v>
      </c>
      <c r="J267" s="40">
        <f t="shared" si="77"/>
        <v>0</v>
      </c>
      <c r="K267" s="41"/>
      <c r="L267" s="42"/>
      <c r="M267" s="42"/>
      <c r="N267" s="42"/>
      <c r="O267" s="42"/>
      <c r="P267" s="46"/>
      <c r="Q267" s="23"/>
      <c r="V267" s="176"/>
    </row>
    <row r="268" spans="1:22" hidden="1">
      <c r="A268" s="237">
        <v>45458</v>
      </c>
      <c r="B268" s="25">
        <v>90</v>
      </c>
      <c r="C268" s="35" t="s">
        <v>23</v>
      </c>
      <c r="D268" s="36" t="str">
        <f t="shared" si="78"/>
        <v>'</v>
      </c>
      <c r="E268" s="37">
        <f t="shared" si="78"/>
        <v>45488</v>
      </c>
      <c r="F268" s="6">
        <f>IF(MAX(F$9:F267)&gt;=L$5,0,IF(B268&gt;=MONTH($N$5),F267+1,0))</f>
        <v>0</v>
      </c>
      <c r="G268" s="38">
        <f t="shared" si="72"/>
        <v>0</v>
      </c>
      <c r="H268" s="39">
        <f t="shared" si="73"/>
        <v>0</v>
      </c>
      <c r="I268" s="39">
        <f t="shared" si="76"/>
        <v>0</v>
      </c>
      <c r="J268" s="40">
        <f t="shared" si="77"/>
        <v>0</v>
      </c>
      <c r="K268" s="41"/>
      <c r="L268" s="42"/>
      <c r="M268" s="42"/>
      <c r="N268" s="42"/>
      <c r="O268" s="42"/>
      <c r="P268" s="46"/>
      <c r="Q268" s="23"/>
      <c r="V268" s="176"/>
    </row>
    <row r="269" spans="1:22" hidden="1">
      <c r="A269" s="237">
        <v>45488</v>
      </c>
      <c r="B269" s="25">
        <v>91</v>
      </c>
      <c r="C269" s="35" t="s">
        <v>24</v>
      </c>
      <c r="D269" s="36" t="str">
        <f t="shared" si="78"/>
        <v>'</v>
      </c>
      <c r="E269" s="37">
        <f t="shared" si="78"/>
        <v>45488</v>
      </c>
      <c r="F269" s="6">
        <f>IF(MAX(F$9:F268)&gt;=L$5,0,IF(B269&gt;=MONTH($N$5),F268+1,0))</f>
        <v>0</v>
      </c>
      <c r="G269" s="38">
        <f t="shared" si="72"/>
        <v>0</v>
      </c>
      <c r="H269" s="39">
        <f t="shared" si="73"/>
        <v>0</v>
      </c>
      <c r="I269" s="39">
        <f t="shared" si="76"/>
        <v>0</v>
      </c>
      <c r="J269" s="40">
        <f t="shared" si="77"/>
        <v>0</v>
      </c>
      <c r="K269" s="41"/>
      <c r="L269" s="42"/>
      <c r="M269" s="42"/>
      <c r="N269" s="42"/>
      <c r="O269" s="42"/>
      <c r="P269" s="46"/>
      <c r="Q269" s="23"/>
      <c r="V269" s="176"/>
    </row>
    <row r="270" spans="1:22" hidden="1">
      <c r="A270" s="237">
        <v>45519</v>
      </c>
      <c r="B270" s="25">
        <v>92</v>
      </c>
      <c r="C270" s="35" t="s">
        <v>25</v>
      </c>
      <c r="D270" s="36" t="str">
        <f t="shared" si="78"/>
        <v>'</v>
      </c>
      <c r="E270" s="37">
        <f t="shared" si="78"/>
        <v>45488</v>
      </c>
      <c r="F270" s="6">
        <f>IF(MAX(F$9:F269)&gt;=L$5,0,IF(B270&gt;=MONTH($N$5),F269+1,0))</f>
        <v>0</v>
      </c>
      <c r="G270" s="38">
        <f t="shared" si="72"/>
        <v>0</v>
      </c>
      <c r="H270" s="39">
        <f t="shared" si="73"/>
        <v>0</v>
      </c>
      <c r="I270" s="39">
        <f t="shared" si="76"/>
        <v>0</v>
      </c>
      <c r="J270" s="40">
        <f t="shared" si="77"/>
        <v>0</v>
      </c>
      <c r="K270" s="41"/>
      <c r="L270" s="42"/>
      <c r="M270" s="42"/>
      <c r="N270" s="42"/>
      <c r="O270" s="42"/>
      <c r="P270" s="46"/>
      <c r="Q270" s="23"/>
      <c r="V270" s="176"/>
    </row>
    <row r="271" spans="1:22" hidden="1">
      <c r="A271" s="237">
        <v>45550</v>
      </c>
      <c r="B271" s="25">
        <v>93</v>
      </c>
      <c r="C271" s="35" t="s">
        <v>26</v>
      </c>
      <c r="D271" s="36" t="str">
        <f t="shared" si="78"/>
        <v>'</v>
      </c>
      <c r="E271" s="37">
        <f t="shared" si="78"/>
        <v>45488</v>
      </c>
      <c r="F271" s="6">
        <f>IF(MAX(F$9:F270)&gt;=L$5,0,IF(B271&gt;=MONTH($N$5),F270+1,0))</f>
        <v>0</v>
      </c>
      <c r="G271" s="38">
        <f t="shared" si="72"/>
        <v>0</v>
      </c>
      <c r="H271" s="39">
        <f t="shared" si="73"/>
        <v>0</v>
      </c>
      <c r="I271" s="39">
        <f t="shared" si="76"/>
        <v>0</v>
      </c>
      <c r="J271" s="40">
        <f t="shared" si="77"/>
        <v>0</v>
      </c>
      <c r="K271" s="41"/>
      <c r="L271" s="42"/>
      <c r="M271" s="42"/>
      <c r="N271" s="42"/>
      <c r="O271" s="42"/>
      <c r="P271" s="46"/>
      <c r="Q271" s="23"/>
      <c r="V271" s="176"/>
    </row>
    <row r="272" spans="1:22" hidden="1">
      <c r="A272" s="237">
        <v>45580</v>
      </c>
      <c r="B272" s="25">
        <v>94</v>
      </c>
      <c r="C272" s="35" t="s">
        <v>27</v>
      </c>
      <c r="D272" s="36" t="str">
        <f t="shared" si="78"/>
        <v>'</v>
      </c>
      <c r="E272" s="37">
        <f t="shared" si="78"/>
        <v>45488</v>
      </c>
      <c r="F272" s="6">
        <f>IF(MAX(F$9:F271)&gt;=L$5,0,IF(B272&gt;=MONTH($N$5),F271+1,0))</f>
        <v>0</v>
      </c>
      <c r="G272" s="38">
        <f t="shared" si="72"/>
        <v>0</v>
      </c>
      <c r="H272" s="39">
        <f t="shared" si="73"/>
        <v>0</v>
      </c>
      <c r="I272" s="39">
        <f t="shared" si="76"/>
        <v>0</v>
      </c>
      <c r="J272" s="40">
        <f t="shared" si="77"/>
        <v>0</v>
      </c>
      <c r="K272" s="41"/>
      <c r="L272" s="42"/>
      <c r="M272" s="42"/>
      <c r="N272" s="42"/>
      <c r="O272" s="42"/>
      <c r="P272" s="46"/>
      <c r="Q272" s="23"/>
      <c r="V272" s="176"/>
    </row>
    <row r="273" spans="1:22" hidden="1">
      <c r="A273" s="237">
        <v>45611</v>
      </c>
      <c r="B273" s="25">
        <v>95</v>
      </c>
      <c r="C273" s="35" t="s">
        <v>28</v>
      </c>
      <c r="D273" s="36" t="str">
        <f t="shared" si="78"/>
        <v>'</v>
      </c>
      <c r="E273" s="37">
        <f t="shared" si="78"/>
        <v>45488</v>
      </c>
      <c r="F273" s="6">
        <f>IF(MAX(F$9:F272)&gt;=L$5,0,IF(B273&gt;=MONTH($N$5),F272+1,0))</f>
        <v>0</v>
      </c>
      <c r="G273" s="38">
        <f t="shared" si="72"/>
        <v>0</v>
      </c>
      <c r="H273" s="39">
        <f t="shared" si="73"/>
        <v>0</v>
      </c>
      <c r="I273" s="39">
        <f t="shared" si="76"/>
        <v>0</v>
      </c>
      <c r="J273" s="40">
        <f t="shared" si="77"/>
        <v>0</v>
      </c>
      <c r="K273" s="41"/>
      <c r="L273" s="42"/>
      <c r="M273" s="42"/>
      <c r="N273" s="42"/>
      <c r="O273" s="42"/>
      <c r="P273" s="46"/>
      <c r="Q273" s="23"/>
      <c r="V273" s="176"/>
    </row>
    <row r="274" spans="1:22" ht="9" hidden="1" thickBot="1">
      <c r="A274" s="237">
        <v>45641</v>
      </c>
      <c r="B274" s="25">
        <v>96</v>
      </c>
      <c r="C274" s="35" t="s">
        <v>29</v>
      </c>
      <c r="D274" s="36" t="str">
        <f t="shared" si="78"/>
        <v>'</v>
      </c>
      <c r="E274" s="37">
        <f t="shared" si="78"/>
        <v>45488</v>
      </c>
      <c r="F274" s="6">
        <f>IF(MAX(F$9:F273)&gt;=L$5,0,IF(B274&gt;=MONTH($N$5),F273+1,0))</f>
        <v>0</v>
      </c>
      <c r="G274" s="45">
        <f t="shared" si="72"/>
        <v>0</v>
      </c>
      <c r="H274" s="42">
        <f t="shared" si="73"/>
        <v>0</v>
      </c>
      <c r="I274" s="42">
        <f t="shared" si="76"/>
        <v>0</v>
      </c>
      <c r="J274" s="46">
        <f t="shared" si="77"/>
        <v>0</v>
      </c>
      <c r="K274" s="41">
        <f>SUM(H263:H274)</f>
        <v>0</v>
      </c>
      <c r="L274" s="42">
        <f>SUM(I263:I274)</f>
        <v>0</v>
      </c>
      <c r="M274" s="42">
        <f>SUM(G263:G274)</f>
        <v>0</v>
      </c>
      <c r="N274" s="42">
        <f>K274+N262</f>
        <v>40210.51</v>
      </c>
      <c r="O274" s="42">
        <f>L274+O262</f>
        <v>20301.890000000007</v>
      </c>
      <c r="P274" s="46">
        <f>M274+P262</f>
        <v>60512.39999999998</v>
      </c>
      <c r="Q274" s="23"/>
      <c r="V274" s="176"/>
    </row>
    <row r="275" spans="1:22" hidden="1">
      <c r="A275" s="237">
        <v>45672</v>
      </c>
      <c r="B275" s="25">
        <v>85</v>
      </c>
      <c r="C275" s="26" t="s">
        <v>17</v>
      </c>
      <c r="D275" s="47" t="str">
        <f>D263</f>
        <v>'</v>
      </c>
      <c r="E275" s="27">
        <f>E263+365.25</f>
        <v>45853.25</v>
      </c>
      <c r="F275" s="90">
        <f>IF(MAX(F$9:F274)&gt;=L$5,0,IF(B275&gt;=MONTH($N$5),F274+1,0))</f>
        <v>0</v>
      </c>
      <c r="G275" s="28">
        <f t="shared" si="72"/>
        <v>0</v>
      </c>
      <c r="H275" s="29">
        <f t="shared" si="73"/>
        <v>0</v>
      </c>
      <c r="I275" s="29">
        <f t="shared" si="76"/>
        <v>0</v>
      </c>
      <c r="J275" s="30">
        <f t="shared" si="77"/>
        <v>0</v>
      </c>
      <c r="K275" s="31"/>
      <c r="L275" s="32"/>
      <c r="M275" s="32"/>
      <c r="N275" s="32"/>
      <c r="O275" s="32"/>
      <c r="P275" s="48"/>
      <c r="Q275" s="23"/>
      <c r="V275" s="176"/>
    </row>
    <row r="276" spans="1:22" hidden="1">
      <c r="A276" s="237">
        <v>45703</v>
      </c>
      <c r="B276" s="25">
        <v>86</v>
      </c>
      <c r="C276" s="35" t="s">
        <v>19</v>
      </c>
      <c r="D276" s="36" t="str">
        <f t="shared" si="78"/>
        <v>'</v>
      </c>
      <c r="E276" s="37">
        <f t="shared" si="78"/>
        <v>45853.25</v>
      </c>
      <c r="F276" s="6">
        <f>IF(MAX(F$9:F275)&gt;=L$5,0,IF(B276&gt;=MONTH($N$5),F275+1,0))</f>
        <v>0</v>
      </c>
      <c r="G276" s="38">
        <f t="shared" si="72"/>
        <v>0</v>
      </c>
      <c r="H276" s="39">
        <f t="shared" si="73"/>
        <v>0</v>
      </c>
      <c r="I276" s="39">
        <f t="shared" si="76"/>
        <v>0</v>
      </c>
      <c r="J276" s="40">
        <f t="shared" si="77"/>
        <v>0</v>
      </c>
      <c r="K276" s="41"/>
      <c r="L276" s="42"/>
      <c r="M276" s="42"/>
      <c r="N276" s="42"/>
      <c r="O276" s="42"/>
      <c r="P276" s="46"/>
      <c r="Q276" s="23"/>
      <c r="V276" s="176"/>
    </row>
    <row r="277" spans="1:22" hidden="1">
      <c r="A277" s="237">
        <v>45731</v>
      </c>
      <c r="B277" s="25">
        <v>87</v>
      </c>
      <c r="C277" s="35" t="s">
        <v>20</v>
      </c>
      <c r="D277" s="36" t="str">
        <f t="shared" si="78"/>
        <v>'</v>
      </c>
      <c r="E277" s="37">
        <f t="shared" si="78"/>
        <v>45853.25</v>
      </c>
      <c r="F277" s="6">
        <f>IF(MAX(F$9:F276)&gt;=L$5,0,IF(B277&gt;=MONTH($N$5),F276+1,0))</f>
        <v>0</v>
      </c>
      <c r="G277" s="38">
        <f t="shared" si="72"/>
        <v>0</v>
      </c>
      <c r="H277" s="39">
        <f t="shared" si="73"/>
        <v>0</v>
      </c>
      <c r="I277" s="39">
        <f t="shared" si="76"/>
        <v>0</v>
      </c>
      <c r="J277" s="40">
        <f t="shared" si="77"/>
        <v>0</v>
      </c>
      <c r="K277" s="41"/>
      <c r="L277" s="42"/>
      <c r="M277" s="42"/>
      <c r="N277" s="42"/>
      <c r="O277" s="42"/>
      <c r="P277" s="46"/>
      <c r="Q277" s="23"/>
      <c r="V277" s="176"/>
    </row>
    <row r="278" spans="1:22" hidden="1">
      <c r="A278" s="237">
        <v>45762</v>
      </c>
      <c r="B278" s="25">
        <v>88</v>
      </c>
      <c r="C278" s="35" t="s">
        <v>21</v>
      </c>
      <c r="D278" s="36" t="str">
        <f t="shared" si="78"/>
        <v>'</v>
      </c>
      <c r="E278" s="37">
        <f t="shared" si="78"/>
        <v>45853.25</v>
      </c>
      <c r="F278" s="6">
        <f>IF(MAX(F$9:F277)&gt;=L$5,0,IF(B278&gt;=MONTH($N$5),F277+1,0))</f>
        <v>0</v>
      </c>
      <c r="G278" s="38">
        <f t="shared" si="72"/>
        <v>0</v>
      </c>
      <c r="H278" s="39">
        <f t="shared" si="73"/>
        <v>0</v>
      </c>
      <c r="I278" s="39">
        <f t="shared" si="76"/>
        <v>0</v>
      </c>
      <c r="J278" s="40">
        <f t="shared" si="77"/>
        <v>0</v>
      </c>
      <c r="K278" s="41"/>
      <c r="L278" s="42"/>
      <c r="M278" s="42"/>
      <c r="N278" s="42"/>
      <c r="O278" s="42"/>
      <c r="P278" s="46"/>
      <c r="Q278" s="23"/>
      <c r="V278" s="176"/>
    </row>
    <row r="279" spans="1:22" hidden="1">
      <c r="A279" s="237">
        <v>45792</v>
      </c>
      <c r="B279" s="25">
        <v>89</v>
      </c>
      <c r="C279" s="35" t="s">
        <v>22</v>
      </c>
      <c r="D279" s="36" t="str">
        <f t="shared" si="78"/>
        <v>'</v>
      </c>
      <c r="E279" s="37">
        <f t="shared" si="78"/>
        <v>45853.25</v>
      </c>
      <c r="F279" s="6">
        <f>IF(MAX(F$9:F278)&gt;=L$5,0,IF(B279&gt;=MONTH($N$5),F278+1,0))</f>
        <v>0</v>
      </c>
      <c r="G279" s="38">
        <f t="shared" si="72"/>
        <v>0</v>
      </c>
      <c r="H279" s="39">
        <f t="shared" si="73"/>
        <v>0</v>
      </c>
      <c r="I279" s="39">
        <f t="shared" si="76"/>
        <v>0</v>
      </c>
      <c r="J279" s="40">
        <f t="shared" si="77"/>
        <v>0</v>
      </c>
      <c r="K279" s="41"/>
      <c r="L279" s="42"/>
      <c r="M279" s="42"/>
      <c r="N279" s="42"/>
      <c r="O279" s="42"/>
      <c r="P279" s="46"/>
      <c r="Q279" s="23"/>
      <c r="V279" s="176"/>
    </row>
    <row r="280" spans="1:22" hidden="1">
      <c r="A280" s="237">
        <v>45823</v>
      </c>
      <c r="B280" s="25">
        <v>90</v>
      </c>
      <c r="C280" s="35" t="s">
        <v>23</v>
      </c>
      <c r="D280" s="36" t="str">
        <f t="shared" ref="D280:E295" si="79">D279</f>
        <v>'</v>
      </c>
      <c r="E280" s="37">
        <f t="shared" si="79"/>
        <v>45853.25</v>
      </c>
      <c r="F280" s="6">
        <f>IF(MAX(F$9:F279)&gt;=L$5,0,IF(B280&gt;=MONTH($N$5),F279+1,0))</f>
        <v>0</v>
      </c>
      <c r="G280" s="38">
        <f t="shared" si="72"/>
        <v>0</v>
      </c>
      <c r="H280" s="39">
        <f t="shared" si="73"/>
        <v>0</v>
      </c>
      <c r="I280" s="39">
        <f t="shared" si="76"/>
        <v>0</v>
      </c>
      <c r="J280" s="40">
        <f t="shared" si="77"/>
        <v>0</v>
      </c>
      <c r="K280" s="41"/>
      <c r="L280" s="42"/>
      <c r="M280" s="42"/>
      <c r="N280" s="42"/>
      <c r="O280" s="42"/>
      <c r="P280" s="46"/>
      <c r="Q280" s="23"/>
      <c r="V280" s="176"/>
    </row>
    <row r="281" spans="1:22" hidden="1">
      <c r="A281" s="237">
        <v>45853</v>
      </c>
      <c r="B281" s="25">
        <v>91</v>
      </c>
      <c r="C281" s="35" t="s">
        <v>24</v>
      </c>
      <c r="D281" s="36" t="str">
        <f t="shared" si="79"/>
        <v>'</v>
      </c>
      <c r="E281" s="37">
        <f t="shared" si="79"/>
        <v>45853.25</v>
      </c>
      <c r="F281" s="6">
        <f>IF(MAX(F$9:F280)&gt;=L$5,0,IF(B281&gt;=MONTH($N$5),F280+1,0))</f>
        <v>0</v>
      </c>
      <c r="G281" s="38">
        <f t="shared" si="72"/>
        <v>0</v>
      </c>
      <c r="H281" s="39">
        <f t="shared" si="73"/>
        <v>0</v>
      </c>
      <c r="I281" s="39">
        <f t="shared" si="76"/>
        <v>0</v>
      </c>
      <c r="J281" s="40">
        <f t="shared" si="77"/>
        <v>0</v>
      </c>
      <c r="K281" s="41"/>
      <c r="L281" s="42"/>
      <c r="M281" s="42"/>
      <c r="N281" s="42"/>
      <c r="O281" s="42"/>
      <c r="P281" s="46"/>
      <c r="Q281" s="23"/>
      <c r="V281" s="176"/>
    </row>
    <row r="282" spans="1:22" hidden="1">
      <c r="A282" s="237">
        <v>45884</v>
      </c>
      <c r="B282" s="25">
        <v>92</v>
      </c>
      <c r="C282" s="35" t="s">
        <v>25</v>
      </c>
      <c r="D282" s="36" t="str">
        <f t="shared" si="79"/>
        <v>'</v>
      </c>
      <c r="E282" s="37">
        <f t="shared" si="79"/>
        <v>45853.25</v>
      </c>
      <c r="F282" s="6">
        <f>IF(MAX(F$9:F281)&gt;=L$5,0,IF(B282&gt;=MONTH($N$5),F281+1,0))</f>
        <v>0</v>
      </c>
      <c r="G282" s="38">
        <f t="shared" si="72"/>
        <v>0</v>
      </c>
      <c r="H282" s="39">
        <f t="shared" si="73"/>
        <v>0</v>
      </c>
      <c r="I282" s="39">
        <f t="shared" si="76"/>
        <v>0</v>
      </c>
      <c r="J282" s="40">
        <f t="shared" si="77"/>
        <v>0</v>
      </c>
      <c r="K282" s="41"/>
      <c r="L282" s="42"/>
      <c r="M282" s="42"/>
      <c r="N282" s="42"/>
      <c r="O282" s="42"/>
      <c r="P282" s="46"/>
      <c r="Q282" s="23"/>
      <c r="V282" s="176"/>
    </row>
    <row r="283" spans="1:22" hidden="1">
      <c r="A283" s="237">
        <v>45915</v>
      </c>
      <c r="B283" s="25">
        <v>93</v>
      </c>
      <c r="C283" s="35" t="s">
        <v>26</v>
      </c>
      <c r="D283" s="36" t="str">
        <f t="shared" si="79"/>
        <v>'</v>
      </c>
      <c r="E283" s="37">
        <f t="shared" si="79"/>
        <v>45853.25</v>
      </c>
      <c r="F283" s="6">
        <f>IF(MAX(F$9:F282)&gt;=L$5,0,IF(B283&gt;=MONTH($N$5),F282+1,0))</f>
        <v>0</v>
      </c>
      <c r="G283" s="38">
        <f t="shared" si="72"/>
        <v>0</v>
      </c>
      <c r="H283" s="39">
        <f t="shared" si="73"/>
        <v>0</v>
      </c>
      <c r="I283" s="39">
        <f t="shared" si="76"/>
        <v>0</v>
      </c>
      <c r="J283" s="40">
        <f t="shared" si="77"/>
        <v>0</v>
      </c>
      <c r="K283" s="41"/>
      <c r="L283" s="42"/>
      <c r="M283" s="42"/>
      <c r="N283" s="42"/>
      <c r="O283" s="42"/>
      <c r="P283" s="46"/>
      <c r="Q283" s="23"/>
      <c r="V283" s="176"/>
    </row>
    <row r="284" spans="1:22" hidden="1">
      <c r="A284" s="237">
        <v>45945</v>
      </c>
      <c r="B284" s="25">
        <v>94</v>
      </c>
      <c r="C284" s="35" t="s">
        <v>27</v>
      </c>
      <c r="D284" s="36" t="str">
        <f t="shared" si="79"/>
        <v>'</v>
      </c>
      <c r="E284" s="37">
        <f t="shared" si="79"/>
        <v>45853.25</v>
      </c>
      <c r="F284" s="6">
        <f>IF(MAX(F$9:F283)&gt;=L$5,0,IF(B284&gt;=MONTH($N$5),F283+1,0))</f>
        <v>0</v>
      </c>
      <c r="G284" s="38">
        <f t="shared" si="72"/>
        <v>0</v>
      </c>
      <c r="H284" s="39">
        <f t="shared" si="73"/>
        <v>0</v>
      </c>
      <c r="I284" s="39">
        <f t="shared" si="76"/>
        <v>0</v>
      </c>
      <c r="J284" s="40">
        <f t="shared" si="77"/>
        <v>0</v>
      </c>
      <c r="K284" s="41"/>
      <c r="L284" s="42"/>
      <c r="M284" s="42"/>
      <c r="N284" s="42"/>
      <c r="O284" s="42"/>
      <c r="P284" s="46"/>
      <c r="Q284" s="23"/>
      <c r="V284" s="176"/>
    </row>
    <row r="285" spans="1:22" hidden="1">
      <c r="A285" s="237">
        <v>45976</v>
      </c>
      <c r="B285" s="25">
        <v>95</v>
      </c>
      <c r="C285" s="35" t="s">
        <v>28</v>
      </c>
      <c r="D285" s="36" t="str">
        <f t="shared" si="79"/>
        <v>'</v>
      </c>
      <c r="E285" s="37">
        <f t="shared" si="79"/>
        <v>45853.25</v>
      </c>
      <c r="F285" s="6">
        <f>IF(MAX(F$9:F284)&gt;=L$5,0,IF(B285&gt;=MONTH($N$5),F284+1,0))</f>
        <v>0</v>
      </c>
      <c r="G285" s="38">
        <f t="shared" si="72"/>
        <v>0</v>
      </c>
      <c r="H285" s="39">
        <f t="shared" si="73"/>
        <v>0</v>
      </c>
      <c r="I285" s="39">
        <f t="shared" si="76"/>
        <v>0</v>
      </c>
      <c r="J285" s="40">
        <f t="shared" si="77"/>
        <v>0</v>
      </c>
      <c r="K285" s="41"/>
      <c r="L285" s="42"/>
      <c r="M285" s="42"/>
      <c r="N285" s="42"/>
      <c r="O285" s="42"/>
      <c r="P285" s="46"/>
      <c r="Q285" s="23"/>
      <c r="V285" s="176"/>
    </row>
    <row r="286" spans="1:22" hidden="1">
      <c r="A286" s="237">
        <v>46006</v>
      </c>
      <c r="B286" s="25">
        <v>96</v>
      </c>
      <c r="C286" s="35" t="s">
        <v>29</v>
      </c>
      <c r="D286" s="36" t="str">
        <f t="shared" si="79"/>
        <v>'</v>
      </c>
      <c r="E286" s="37">
        <f t="shared" si="79"/>
        <v>45853.25</v>
      </c>
      <c r="F286" s="6">
        <f>IF(MAX(F$9:F285)&gt;=L$5,0,IF(B286&gt;=MONTH($N$5),F285+1,0))</f>
        <v>0</v>
      </c>
      <c r="G286" s="45">
        <f t="shared" si="72"/>
        <v>0</v>
      </c>
      <c r="H286" s="42">
        <f t="shared" si="73"/>
        <v>0</v>
      </c>
      <c r="I286" s="42">
        <f t="shared" si="76"/>
        <v>0</v>
      </c>
      <c r="J286" s="46">
        <f t="shared" si="77"/>
        <v>0</v>
      </c>
      <c r="K286" s="41">
        <f>SUM(H275:H286)</f>
        <v>0</v>
      </c>
      <c r="L286" s="42">
        <f>SUM(I275:I286)</f>
        <v>0</v>
      </c>
      <c r="M286" s="42">
        <f>SUM(G275:G286)</f>
        <v>0</v>
      </c>
      <c r="N286" s="42">
        <f>K286+N274</f>
        <v>40210.51</v>
      </c>
      <c r="O286" s="42">
        <f>L286+O274</f>
        <v>20301.890000000007</v>
      </c>
      <c r="P286" s="46">
        <f>M286+P274</f>
        <v>60512.39999999998</v>
      </c>
      <c r="Q286" s="23"/>
      <c r="V286" s="176"/>
    </row>
    <row r="287" spans="1:22" hidden="1">
      <c r="A287" s="237">
        <v>46037</v>
      </c>
      <c r="B287" s="25">
        <v>85</v>
      </c>
      <c r="C287" s="26" t="s">
        <v>17</v>
      </c>
      <c r="D287" s="47" t="str">
        <f>D275</f>
        <v>'</v>
      </c>
      <c r="E287" s="27">
        <f>E275+365.25</f>
        <v>46218.5</v>
      </c>
      <c r="F287" s="90">
        <f>IF(MAX(F$9:F286)&gt;=L$5,0,IF(B287&gt;=MONTH($N$5),F286+1,0))</f>
        <v>0</v>
      </c>
      <c r="G287" s="28">
        <f t="shared" si="72"/>
        <v>0</v>
      </c>
      <c r="H287" s="29">
        <f t="shared" si="73"/>
        <v>0</v>
      </c>
      <c r="I287" s="29">
        <f t="shared" si="76"/>
        <v>0</v>
      </c>
      <c r="J287" s="30">
        <f t="shared" si="77"/>
        <v>0</v>
      </c>
      <c r="K287" s="31"/>
      <c r="L287" s="32"/>
      <c r="M287" s="32"/>
      <c r="N287" s="32"/>
      <c r="O287" s="32"/>
      <c r="P287" s="48"/>
      <c r="Q287" s="23"/>
      <c r="V287" s="176"/>
    </row>
    <row r="288" spans="1:22" hidden="1">
      <c r="A288" s="237">
        <v>46068</v>
      </c>
      <c r="B288" s="25">
        <v>86</v>
      </c>
      <c r="C288" s="35" t="s">
        <v>19</v>
      </c>
      <c r="D288" s="36" t="str">
        <f t="shared" si="79"/>
        <v>'</v>
      </c>
      <c r="E288" s="37">
        <f t="shared" si="79"/>
        <v>46218.5</v>
      </c>
      <c r="F288" s="6">
        <f>IF(MAX(F$9:F287)&gt;=L$5,0,IF(B288&gt;=MONTH($N$5),F287+1,0))</f>
        <v>0</v>
      </c>
      <c r="G288" s="38">
        <f t="shared" si="72"/>
        <v>0</v>
      </c>
      <c r="H288" s="39">
        <f t="shared" si="73"/>
        <v>0</v>
      </c>
      <c r="I288" s="39">
        <f t="shared" si="76"/>
        <v>0</v>
      </c>
      <c r="J288" s="40">
        <f t="shared" si="77"/>
        <v>0</v>
      </c>
      <c r="K288" s="41"/>
      <c r="L288" s="42"/>
      <c r="M288" s="42"/>
      <c r="N288" s="42"/>
      <c r="O288" s="42"/>
      <c r="P288" s="46"/>
      <c r="Q288" s="23"/>
      <c r="V288" s="176"/>
    </row>
    <row r="289" spans="1:22" hidden="1">
      <c r="A289" s="237">
        <v>46096</v>
      </c>
      <c r="B289" s="25">
        <v>87</v>
      </c>
      <c r="C289" s="35" t="s">
        <v>20</v>
      </c>
      <c r="D289" s="36" t="str">
        <f t="shared" si="79"/>
        <v>'</v>
      </c>
      <c r="E289" s="37">
        <f t="shared" si="79"/>
        <v>46218.5</v>
      </c>
      <c r="F289" s="6">
        <f>IF(MAX(F$9:F288)&gt;=L$5,0,IF(B289&gt;=MONTH($N$5),F288+1,0))</f>
        <v>0</v>
      </c>
      <c r="G289" s="38">
        <f t="shared" si="72"/>
        <v>0</v>
      </c>
      <c r="H289" s="39">
        <f t="shared" si="73"/>
        <v>0</v>
      </c>
      <c r="I289" s="39">
        <f t="shared" si="76"/>
        <v>0</v>
      </c>
      <c r="J289" s="40">
        <f t="shared" si="77"/>
        <v>0</v>
      </c>
      <c r="K289" s="41"/>
      <c r="L289" s="42"/>
      <c r="M289" s="42"/>
      <c r="N289" s="42"/>
      <c r="O289" s="42"/>
      <c r="P289" s="46"/>
      <c r="Q289" s="23"/>
      <c r="V289" s="176"/>
    </row>
    <row r="290" spans="1:22" hidden="1">
      <c r="A290" s="237">
        <v>46127</v>
      </c>
      <c r="B290" s="25">
        <v>88</v>
      </c>
      <c r="C290" s="35" t="s">
        <v>21</v>
      </c>
      <c r="D290" s="36" t="str">
        <f t="shared" si="79"/>
        <v>'</v>
      </c>
      <c r="E290" s="37">
        <f t="shared" si="79"/>
        <v>46218.5</v>
      </c>
      <c r="F290" s="6">
        <f>IF(MAX(F$9:F289)&gt;=L$5,0,IF(B290&gt;=MONTH($N$5),F289+1,0))</f>
        <v>0</v>
      </c>
      <c r="G290" s="38">
        <f t="shared" si="72"/>
        <v>0</v>
      </c>
      <c r="H290" s="39">
        <f t="shared" si="73"/>
        <v>0</v>
      </c>
      <c r="I290" s="39">
        <f t="shared" si="76"/>
        <v>0</v>
      </c>
      <c r="J290" s="40">
        <f t="shared" si="77"/>
        <v>0</v>
      </c>
      <c r="K290" s="41"/>
      <c r="L290" s="42"/>
      <c r="M290" s="42"/>
      <c r="N290" s="42"/>
      <c r="O290" s="42"/>
      <c r="P290" s="46"/>
      <c r="Q290" s="23"/>
      <c r="V290" s="176"/>
    </row>
    <row r="291" spans="1:22" hidden="1">
      <c r="A291" s="237">
        <v>46157</v>
      </c>
      <c r="B291" s="25">
        <v>89</v>
      </c>
      <c r="C291" s="35" t="s">
        <v>22</v>
      </c>
      <c r="D291" s="36" t="str">
        <f t="shared" si="79"/>
        <v>'</v>
      </c>
      <c r="E291" s="37">
        <f t="shared" si="79"/>
        <v>46218.5</v>
      </c>
      <c r="F291" s="6">
        <f>IF(MAX(F$9:F290)&gt;=L$5,0,IF(B291&gt;=MONTH($N$5),F290+1,0))</f>
        <v>0</v>
      </c>
      <c r="G291" s="38">
        <f t="shared" si="72"/>
        <v>0</v>
      </c>
      <c r="H291" s="39">
        <f t="shared" si="73"/>
        <v>0</v>
      </c>
      <c r="I291" s="39">
        <f t="shared" si="76"/>
        <v>0</v>
      </c>
      <c r="J291" s="40">
        <f t="shared" si="77"/>
        <v>0</v>
      </c>
      <c r="K291" s="41"/>
      <c r="L291" s="42"/>
      <c r="M291" s="42"/>
      <c r="N291" s="42"/>
      <c r="O291" s="42"/>
      <c r="P291" s="46"/>
      <c r="Q291" s="23"/>
      <c r="V291" s="176"/>
    </row>
    <row r="292" spans="1:22" hidden="1">
      <c r="A292" s="237">
        <v>46188</v>
      </c>
      <c r="B292" s="25">
        <v>90</v>
      </c>
      <c r="C292" s="35" t="s">
        <v>23</v>
      </c>
      <c r="D292" s="36" t="str">
        <f t="shared" si="79"/>
        <v>'</v>
      </c>
      <c r="E292" s="37">
        <f t="shared" si="79"/>
        <v>46218.5</v>
      </c>
      <c r="F292" s="6">
        <f>IF(MAX(F$9:F291)&gt;=L$5,0,IF(B292&gt;=MONTH($N$5),F291+1,0))</f>
        <v>0</v>
      </c>
      <c r="G292" s="38">
        <f t="shared" si="72"/>
        <v>0</v>
      </c>
      <c r="H292" s="39">
        <f t="shared" si="73"/>
        <v>0</v>
      </c>
      <c r="I292" s="39">
        <f t="shared" si="76"/>
        <v>0</v>
      </c>
      <c r="J292" s="40">
        <f t="shared" si="77"/>
        <v>0</v>
      </c>
      <c r="K292" s="41"/>
      <c r="L292" s="42"/>
      <c r="M292" s="42"/>
      <c r="N292" s="42"/>
      <c r="O292" s="42"/>
      <c r="P292" s="46"/>
      <c r="Q292" s="23"/>
      <c r="V292" s="176"/>
    </row>
    <row r="293" spans="1:22" hidden="1">
      <c r="A293" s="237">
        <v>46218</v>
      </c>
      <c r="B293" s="25">
        <v>91</v>
      </c>
      <c r="C293" s="35" t="s">
        <v>24</v>
      </c>
      <c r="D293" s="36" t="str">
        <f t="shared" si="79"/>
        <v>'</v>
      </c>
      <c r="E293" s="37">
        <f t="shared" si="79"/>
        <v>46218.5</v>
      </c>
      <c r="F293" s="6">
        <f>IF(MAX(F$9:F292)&gt;=L$5,0,IF(B293&gt;=MONTH($N$5),F292+1,0))</f>
        <v>0</v>
      </c>
      <c r="G293" s="38">
        <f t="shared" si="72"/>
        <v>0</v>
      </c>
      <c r="H293" s="39">
        <f t="shared" si="73"/>
        <v>0</v>
      </c>
      <c r="I293" s="39">
        <f t="shared" si="76"/>
        <v>0</v>
      </c>
      <c r="J293" s="40">
        <f t="shared" si="77"/>
        <v>0</v>
      </c>
      <c r="K293" s="41"/>
      <c r="L293" s="42"/>
      <c r="M293" s="42"/>
      <c r="N293" s="42"/>
      <c r="O293" s="42"/>
      <c r="P293" s="46"/>
      <c r="Q293" s="23"/>
      <c r="V293" s="176"/>
    </row>
    <row r="294" spans="1:22" hidden="1">
      <c r="A294" s="237">
        <v>46249</v>
      </c>
      <c r="B294" s="25">
        <v>92</v>
      </c>
      <c r="C294" s="35" t="s">
        <v>25</v>
      </c>
      <c r="D294" s="36" t="str">
        <f t="shared" si="79"/>
        <v>'</v>
      </c>
      <c r="E294" s="37">
        <f t="shared" si="79"/>
        <v>46218.5</v>
      </c>
      <c r="F294" s="6">
        <f>IF(MAX(F$9:F293)&gt;=L$5,0,IF(B294&gt;=MONTH($N$5),F293+1,0))</f>
        <v>0</v>
      </c>
      <c r="G294" s="38">
        <f t="shared" si="72"/>
        <v>0</v>
      </c>
      <c r="H294" s="39">
        <f t="shared" si="73"/>
        <v>0</v>
      </c>
      <c r="I294" s="39">
        <f t="shared" si="76"/>
        <v>0</v>
      </c>
      <c r="J294" s="40">
        <f t="shared" si="77"/>
        <v>0</v>
      </c>
      <c r="K294" s="41"/>
      <c r="L294" s="42"/>
      <c r="M294" s="42"/>
      <c r="N294" s="42"/>
      <c r="O294" s="42"/>
      <c r="P294" s="46"/>
      <c r="Q294" s="23"/>
      <c r="V294" s="176"/>
    </row>
    <row r="295" spans="1:22" hidden="1">
      <c r="A295" s="237">
        <v>46280</v>
      </c>
      <c r="B295" s="25">
        <v>93</v>
      </c>
      <c r="C295" s="35" t="s">
        <v>26</v>
      </c>
      <c r="D295" s="36" t="str">
        <f t="shared" si="79"/>
        <v>'</v>
      </c>
      <c r="E295" s="37">
        <f t="shared" si="79"/>
        <v>46218.5</v>
      </c>
      <c r="F295" s="6">
        <f>IF(MAX(F$9:F294)&gt;=L$5,0,IF(B295&gt;=MONTH($N$5),F294+1,0))</f>
        <v>0</v>
      </c>
      <c r="G295" s="38">
        <f t="shared" si="72"/>
        <v>0</v>
      </c>
      <c r="H295" s="39">
        <f t="shared" si="73"/>
        <v>0</v>
      </c>
      <c r="I295" s="39">
        <f t="shared" si="76"/>
        <v>0</v>
      </c>
      <c r="J295" s="40">
        <f t="shared" si="77"/>
        <v>0</v>
      </c>
      <c r="K295" s="41"/>
      <c r="L295" s="42"/>
      <c r="M295" s="42"/>
      <c r="N295" s="42"/>
      <c r="O295" s="42"/>
      <c r="P295" s="46"/>
      <c r="Q295" s="23"/>
      <c r="V295" s="176"/>
    </row>
    <row r="296" spans="1:22" hidden="1">
      <c r="A296" s="237">
        <v>46310</v>
      </c>
      <c r="B296" s="25">
        <v>94</v>
      </c>
      <c r="C296" s="35" t="s">
        <v>27</v>
      </c>
      <c r="D296" s="36" t="str">
        <f t="shared" ref="D296:E310" si="80">D295</f>
        <v>'</v>
      </c>
      <c r="E296" s="37">
        <f t="shared" si="80"/>
        <v>46218.5</v>
      </c>
      <c r="F296" s="6">
        <f>IF(MAX(F$9:F295)&gt;=L$5,0,IF(B296&gt;=MONTH($N$5),F295+1,0))</f>
        <v>0</v>
      </c>
      <c r="G296" s="38">
        <f t="shared" si="72"/>
        <v>0</v>
      </c>
      <c r="H296" s="39">
        <f t="shared" si="73"/>
        <v>0</v>
      </c>
      <c r="I296" s="39">
        <f t="shared" si="76"/>
        <v>0</v>
      </c>
      <c r="J296" s="40">
        <f t="shared" si="77"/>
        <v>0</v>
      </c>
      <c r="K296" s="41"/>
      <c r="L296" s="42"/>
      <c r="M296" s="42"/>
      <c r="N296" s="42"/>
      <c r="O296" s="42"/>
      <c r="P296" s="46"/>
      <c r="Q296" s="23"/>
      <c r="V296" s="176"/>
    </row>
    <row r="297" spans="1:22" hidden="1">
      <c r="A297" s="237">
        <v>46341</v>
      </c>
      <c r="B297" s="25">
        <v>95</v>
      </c>
      <c r="C297" s="35" t="s">
        <v>28</v>
      </c>
      <c r="D297" s="36" t="str">
        <f t="shared" si="80"/>
        <v>'</v>
      </c>
      <c r="E297" s="37">
        <f t="shared" si="80"/>
        <v>46218.5</v>
      </c>
      <c r="F297" s="6">
        <f>IF(MAX(F$9:F296)&gt;=L$5,0,IF(B297&gt;=MONTH($N$5),F296+1,0))</f>
        <v>0</v>
      </c>
      <c r="G297" s="38">
        <f t="shared" si="72"/>
        <v>0</v>
      </c>
      <c r="H297" s="39">
        <f t="shared" si="73"/>
        <v>0</v>
      </c>
      <c r="I297" s="39">
        <f t="shared" si="76"/>
        <v>0</v>
      </c>
      <c r="J297" s="40">
        <f t="shared" si="77"/>
        <v>0</v>
      </c>
      <c r="K297" s="41"/>
      <c r="L297" s="42"/>
      <c r="M297" s="42"/>
      <c r="N297" s="42"/>
      <c r="O297" s="42"/>
      <c r="P297" s="46"/>
      <c r="Q297" s="23"/>
      <c r="V297" s="176"/>
    </row>
    <row r="298" spans="1:22" hidden="1">
      <c r="A298" s="237">
        <v>46371</v>
      </c>
      <c r="B298" s="25">
        <v>96</v>
      </c>
      <c r="C298" s="35" t="s">
        <v>29</v>
      </c>
      <c r="D298" s="36" t="str">
        <f t="shared" si="80"/>
        <v>'</v>
      </c>
      <c r="E298" s="37">
        <f t="shared" si="80"/>
        <v>46218.5</v>
      </c>
      <c r="F298" s="6">
        <f>IF(MAX(F$9:F297)&gt;=L$5,0,IF(B298&gt;=MONTH($N$5),F297+1,0))</f>
        <v>0</v>
      </c>
      <c r="G298" s="45">
        <f t="shared" si="72"/>
        <v>0</v>
      </c>
      <c r="H298" s="42">
        <f t="shared" si="73"/>
        <v>0</v>
      </c>
      <c r="I298" s="42">
        <f t="shared" si="76"/>
        <v>0</v>
      </c>
      <c r="J298" s="46">
        <f t="shared" si="77"/>
        <v>0</v>
      </c>
      <c r="K298" s="41">
        <f>SUM(H287:H298)</f>
        <v>0</v>
      </c>
      <c r="L298" s="42">
        <f>SUM(I287:I298)</f>
        <v>0</v>
      </c>
      <c r="M298" s="42">
        <f>SUM(G287:G298)</f>
        <v>0</v>
      </c>
      <c r="N298" s="42">
        <f>K298+N250</f>
        <v>40150.15</v>
      </c>
      <c r="O298" s="42">
        <f>L298+O250</f>
        <v>18345.170000000002</v>
      </c>
      <c r="P298" s="46">
        <f>M298+P250</f>
        <v>58495.319999999971</v>
      </c>
      <c r="Q298" s="23"/>
      <c r="V298" s="176"/>
    </row>
    <row r="299" spans="1:22" hidden="1">
      <c r="A299" s="237">
        <v>46402</v>
      </c>
      <c r="B299" s="25">
        <v>85</v>
      </c>
      <c r="C299" s="26" t="s">
        <v>17</v>
      </c>
      <c r="D299" s="47" t="str">
        <f>D287</f>
        <v>'</v>
      </c>
      <c r="E299" s="27">
        <f>E287+365.25</f>
        <v>46583.75</v>
      </c>
      <c r="F299" s="90">
        <f>IF(MAX(F$9:F298)&gt;=L$5,0,IF(B299&gt;=MONTH($N$5),F298+1,0))</f>
        <v>0</v>
      </c>
      <c r="G299" s="28">
        <f t="shared" si="72"/>
        <v>0</v>
      </c>
      <c r="H299" s="29">
        <f t="shared" si="73"/>
        <v>0</v>
      </c>
      <c r="I299" s="29">
        <f t="shared" si="76"/>
        <v>0</v>
      </c>
      <c r="J299" s="30">
        <f t="shared" si="77"/>
        <v>0</v>
      </c>
      <c r="K299" s="31"/>
      <c r="L299" s="32"/>
      <c r="M299" s="32"/>
      <c r="N299" s="32"/>
      <c r="O299" s="32"/>
      <c r="P299" s="48"/>
      <c r="Q299" s="23"/>
      <c r="V299" s="176"/>
    </row>
    <row r="300" spans="1:22" hidden="1">
      <c r="A300" s="237">
        <v>46433</v>
      </c>
      <c r="B300" s="25">
        <v>86</v>
      </c>
      <c r="C300" s="35" t="s">
        <v>19</v>
      </c>
      <c r="D300" s="36" t="str">
        <f t="shared" si="80"/>
        <v>'</v>
      </c>
      <c r="E300" s="37">
        <f t="shared" si="80"/>
        <v>46583.75</v>
      </c>
      <c r="F300" s="6">
        <f>IF(MAX(F$9:F299)&gt;=L$5,0,IF(B300&gt;=MONTH($N$5),F299+1,0))</f>
        <v>0</v>
      </c>
      <c r="G300" s="38">
        <f t="shared" si="72"/>
        <v>0</v>
      </c>
      <c r="H300" s="39">
        <f t="shared" si="73"/>
        <v>0</v>
      </c>
      <c r="I300" s="39">
        <f t="shared" si="76"/>
        <v>0</v>
      </c>
      <c r="J300" s="40">
        <f t="shared" si="77"/>
        <v>0</v>
      </c>
      <c r="K300" s="41"/>
      <c r="L300" s="42"/>
      <c r="M300" s="42"/>
      <c r="N300" s="42"/>
      <c r="O300" s="42"/>
      <c r="P300" s="46"/>
      <c r="Q300" s="23"/>
      <c r="V300" s="176"/>
    </row>
    <row r="301" spans="1:22" hidden="1">
      <c r="A301" s="237">
        <v>46461</v>
      </c>
      <c r="B301" s="25">
        <v>87</v>
      </c>
      <c r="C301" s="35" t="s">
        <v>20</v>
      </c>
      <c r="D301" s="36" t="str">
        <f t="shared" si="80"/>
        <v>'</v>
      </c>
      <c r="E301" s="37">
        <f t="shared" si="80"/>
        <v>46583.75</v>
      </c>
      <c r="F301" s="6">
        <f>IF(MAX(F$9:F300)&gt;=L$5,0,IF(B301&gt;=MONTH($N$5),F300+1,0))</f>
        <v>0</v>
      </c>
      <c r="G301" s="38">
        <f t="shared" si="72"/>
        <v>0</v>
      </c>
      <c r="H301" s="39">
        <f t="shared" si="73"/>
        <v>0</v>
      </c>
      <c r="I301" s="39">
        <f t="shared" si="76"/>
        <v>0</v>
      </c>
      <c r="J301" s="40">
        <f t="shared" si="77"/>
        <v>0</v>
      </c>
      <c r="K301" s="41"/>
      <c r="L301" s="42"/>
      <c r="M301" s="42"/>
      <c r="N301" s="42"/>
      <c r="O301" s="42"/>
      <c r="P301" s="46"/>
      <c r="Q301" s="23"/>
      <c r="V301" s="176"/>
    </row>
    <row r="302" spans="1:22" hidden="1">
      <c r="A302" s="237">
        <v>46492</v>
      </c>
      <c r="B302" s="25">
        <v>88</v>
      </c>
      <c r="C302" s="35" t="s">
        <v>21</v>
      </c>
      <c r="D302" s="36" t="str">
        <f t="shared" si="80"/>
        <v>'</v>
      </c>
      <c r="E302" s="37">
        <f t="shared" si="80"/>
        <v>46583.75</v>
      </c>
      <c r="F302" s="6">
        <f>IF(MAX(F$9:F301)&gt;=L$5,0,IF(B302&gt;=MONTH($N$5),F301+1,0))</f>
        <v>0</v>
      </c>
      <c r="G302" s="38">
        <f t="shared" si="72"/>
        <v>0</v>
      </c>
      <c r="H302" s="39">
        <f t="shared" si="73"/>
        <v>0</v>
      </c>
      <c r="I302" s="39">
        <f t="shared" si="76"/>
        <v>0</v>
      </c>
      <c r="J302" s="40">
        <f t="shared" si="77"/>
        <v>0</v>
      </c>
      <c r="K302" s="41"/>
      <c r="L302" s="42"/>
      <c r="M302" s="42"/>
      <c r="N302" s="42"/>
      <c r="O302" s="42"/>
      <c r="P302" s="46"/>
      <c r="Q302" s="23"/>
      <c r="V302" s="176"/>
    </row>
    <row r="303" spans="1:22" hidden="1">
      <c r="A303" s="237">
        <v>46522</v>
      </c>
      <c r="B303" s="25">
        <v>89</v>
      </c>
      <c r="C303" s="35" t="s">
        <v>22</v>
      </c>
      <c r="D303" s="36" t="str">
        <f t="shared" si="80"/>
        <v>'</v>
      </c>
      <c r="E303" s="37">
        <f t="shared" si="80"/>
        <v>46583.75</v>
      </c>
      <c r="F303" s="6">
        <f>IF(MAX(F$9:F302)&gt;=L$5,0,IF(B303&gt;=MONTH($N$5),F302+1,0))</f>
        <v>0</v>
      </c>
      <c r="G303" s="38">
        <f t="shared" si="72"/>
        <v>0</v>
      </c>
      <c r="H303" s="39">
        <f t="shared" si="73"/>
        <v>0</v>
      </c>
      <c r="I303" s="39">
        <f t="shared" si="76"/>
        <v>0</v>
      </c>
      <c r="J303" s="40">
        <f t="shared" si="77"/>
        <v>0</v>
      </c>
      <c r="K303" s="41"/>
      <c r="L303" s="42"/>
      <c r="M303" s="42"/>
      <c r="N303" s="42"/>
      <c r="O303" s="42"/>
      <c r="P303" s="46"/>
      <c r="Q303" s="23"/>
      <c r="V303" s="176"/>
    </row>
    <row r="304" spans="1:22" hidden="1">
      <c r="A304" s="237">
        <v>46553</v>
      </c>
      <c r="B304" s="25">
        <v>90</v>
      </c>
      <c r="C304" s="35" t="s">
        <v>23</v>
      </c>
      <c r="D304" s="36" t="str">
        <f t="shared" si="80"/>
        <v>'</v>
      </c>
      <c r="E304" s="37">
        <f t="shared" si="80"/>
        <v>46583.75</v>
      </c>
      <c r="F304" s="6">
        <f>IF(MAX(F$9:F303)&gt;=L$5,0,IF(B304&gt;=MONTH($N$5),F303+1,0))</f>
        <v>0</v>
      </c>
      <c r="G304" s="38">
        <f t="shared" si="72"/>
        <v>0</v>
      </c>
      <c r="H304" s="39">
        <f t="shared" si="73"/>
        <v>0</v>
      </c>
      <c r="I304" s="39">
        <f t="shared" si="76"/>
        <v>0</v>
      </c>
      <c r="J304" s="40">
        <f t="shared" si="77"/>
        <v>0</v>
      </c>
      <c r="K304" s="41"/>
      <c r="L304" s="42"/>
      <c r="M304" s="42"/>
      <c r="N304" s="42"/>
      <c r="O304" s="42"/>
      <c r="P304" s="46"/>
      <c r="Q304" s="23"/>
      <c r="V304" s="176"/>
    </row>
    <row r="305" spans="1:22" hidden="1">
      <c r="A305" s="237">
        <v>46583</v>
      </c>
      <c r="B305" s="25">
        <v>91</v>
      </c>
      <c r="C305" s="35" t="s">
        <v>24</v>
      </c>
      <c r="D305" s="36" t="str">
        <f t="shared" si="80"/>
        <v>'</v>
      </c>
      <c r="E305" s="37">
        <f t="shared" si="80"/>
        <v>46583.75</v>
      </c>
      <c r="F305" s="6">
        <f>IF(MAX(F$9:F304)&gt;=L$5,0,IF(B305&gt;=MONTH($N$5),F304+1,0))</f>
        <v>0</v>
      </c>
      <c r="G305" s="38">
        <f t="shared" si="72"/>
        <v>0</v>
      </c>
      <c r="H305" s="39">
        <f t="shared" si="73"/>
        <v>0</v>
      </c>
      <c r="I305" s="39">
        <f t="shared" si="76"/>
        <v>0</v>
      </c>
      <c r="J305" s="40">
        <f t="shared" si="77"/>
        <v>0</v>
      </c>
      <c r="K305" s="41"/>
      <c r="L305" s="42"/>
      <c r="M305" s="42"/>
      <c r="N305" s="42"/>
      <c r="O305" s="42"/>
      <c r="P305" s="46"/>
      <c r="Q305" s="23"/>
      <c r="V305" s="176"/>
    </row>
    <row r="306" spans="1:22" hidden="1">
      <c r="A306" s="237">
        <v>46614</v>
      </c>
      <c r="B306" s="25">
        <v>92</v>
      </c>
      <c r="C306" s="35" t="s">
        <v>25</v>
      </c>
      <c r="D306" s="36" t="str">
        <f t="shared" si="80"/>
        <v>'</v>
      </c>
      <c r="E306" s="37">
        <f t="shared" si="80"/>
        <v>46583.75</v>
      </c>
      <c r="F306" s="6">
        <f>IF(MAX(F$9:F305)&gt;=L$5,0,IF(B306&gt;=MONTH($N$5),F305+1,0))</f>
        <v>0</v>
      </c>
      <c r="G306" s="38">
        <f t="shared" si="72"/>
        <v>0</v>
      </c>
      <c r="H306" s="39">
        <f t="shared" si="73"/>
        <v>0</v>
      </c>
      <c r="I306" s="39">
        <f t="shared" si="76"/>
        <v>0</v>
      </c>
      <c r="J306" s="40">
        <f t="shared" si="77"/>
        <v>0</v>
      </c>
      <c r="K306" s="41"/>
      <c r="L306" s="42"/>
      <c r="M306" s="42"/>
      <c r="N306" s="42"/>
      <c r="O306" s="42"/>
      <c r="P306" s="46"/>
      <c r="Q306" s="23"/>
      <c r="V306" s="176"/>
    </row>
    <row r="307" spans="1:22" hidden="1">
      <c r="A307" s="237">
        <v>46645</v>
      </c>
      <c r="B307" s="25">
        <v>93</v>
      </c>
      <c r="C307" s="35" t="s">
        <v>26</v>
      </c>
      <c r="D307" s="36" t="str">
        <f t="shared" si="80"/>
        <v>'</v>
      </c>
      <c r="E307" s="37">
        <f t="shared" si="80"/>
        <v>46583.75</v>
      </c>
      <c r="F307" s="6">
        <f>IF(MAX(F$9:F306)&gt;=L$5,0,IF(B307&gt;=MONTH($N$5),F306+1,0))</f>
        <v>0</v>
      </c>
      <c r="G307" s="38">
        <f t="shared" si="72"/>
        <v>0</v>
      </c>
      <c r="H307" s="39">
        <f t="shared" si="73"/>
        <v>0</v>
      </c>
      <c r="I307" s="39">
        <f t="shared" si="76"/>
        <v>0</v>
      </c>
      <c r="J307" s="40">
        <f t="shared" si="77"/>
        <v>0</v>
      </c>
      <c r="K307" s="41"/>
      <c r="L307" s="42"/>
      <c r="M307" s="42"/>
      <c r="N307" s="42"/>
      <c r="O307" s="42"/>
      <c r="P307" s="46"/>
      <c r="Q307" s="23"/>
      <c r="V307" s="176"/>
    </row>
    <row r="308" spans="1:22" hidden="1">
      <c r="A308" s="237">
        <v>46675</v>
      </c>
      <c r="B308" s="25">
        <v>94</v>
      </c>
      <c r="C308" s="35" t="s">
        <v>27</v>
      </c>
      <c r="D308" s="36" t="str">
        <f t="shared" si="80"/>
        <v>'</v>
      </c>
      <c r="E308" s="37">
        <f t="shared" si="80"/>
        <v>46583.75</v>
      </c>
      <c r="F308" s="6">
        <f>IF(MAX(F$9:F307)&gt;=L$5,0,IF(B308&gt;=MONTH($N$5),F307+1,0))</f>
        <v>0</v>
      </c>
      <c r="G308" s="38">
        <f t="shared" si="72"/>
        <v>0</v>
      </c>
      <c r="H308" s="39">
        <f t="shared" si="73"/>
        <v>0</v>
      </c>
      <c r="I308" s="39">
        <f t="shared" si="76"/>
        <v>0</v>
      </c>
      <c r="J308" s="40">
        <f t="shared" si="77"/>
        <v>0</v>
      </c>
      <c r="K308" s="41"/>
      <c r="L308" s="42"/>
      <c r="M308" s="42"/>
      <c r="N308" s="42"/>
      <c r="O308" s="42"/>
      <c r="P308" s="46"/>
      <c r="Q308" s="23"/>
      <c r="V308" s="176"/>
    </row>
    <row r="309" spans="1:22" hidden="1">
      <c r="A309" s="237">
        <v>46706</v>
      </c>
      <c r="B309" s="25">
        <v>95</v>
      </c>
      <c r="C309" s="35" t="s">
        <v>28</v>
      </c>
      <c r="D309" s="36" t="str">
        <f t="shared" si="80"/>
        <v>'</v>
      </c>
      <c r="E309" s="37">
        <f t="shared" si="80"/>
        <v>46583.75</v>
      </c>
      <c r="F309" s="6">
        <f>IF(MAX(F$9:F308)&gt;=L$5,0,IF(B309&gt;=MONTH($N$5),F308+1,0))</f>
        <v>0</v>
      </c>
      <c r="G309" s="38">
        <f t="shared" si="72"/>
        <v>0</v>
      </c>
      <c r="H309" s="39">
        <f t="shared" si="73"/>
        <v>0</v>
      </c>
      <c r="I309" s="39">
        <f t="shared" si="76"/>
        <v>0</v>
      </c>
      <c r="J309" s="40">
        <f t="shared" si="77"/>
        <v>0</v>
      </c>
      <c r="K309" s="41"/>
      <c r="L309" s="42"/>
      <c r="M309" s="42"/>
      <c r="N309" s="42"/>
      <c r="O309" s="42"/>
      <c r="P309" s="46"/>
      <c r="Q309" s="23"/>
      <c r="V309" s="176"/>
    </row>
    <row r="310" spans="1:22" hidden="1">
      <c r="A310" s="237">
        <v>46736</v>
      </c>
      <c r="B310" s="25">
        <v>96</v>
      </c>
      <c r="C310" s="35" t="s">
        <v>29</v>
      </c>
      <c r="D310" s="36" t="str">
        <f t="shared" si="80"/>
        <v>'</v>
      </c>
      <c r="E310" s="37">
        <f t="shared" si="80"/>
        <v>46583.75</v>
      </c>
      <c r="F310" s="6">
        <f>IF(MAX(F$9:F309)&gt;=L$5,0,IF(B310&gt;=MONTH($N$5),F309+1,0))</f>
        <v>0</v>
      </c>
      <c r="G310" s="45">
        <f t="shared" si="72"/>
        <v>0</v>
      </c>
      <c r="H310" s="42">
        <f t="shared" si="73"/>
        <v>0</v>
      </c>
      <c r="I310" s="42">
        <f t="shared" si="76"/>
        <v>0</v>
      </c>
      <c r="J310" s="46">
        <f t="shared" si="77"/>
        <v>0</v>
      </c>
      <c r="K310" s="41">
        <f>SUM(H299:H310)</f>
        <v>0</v>
      </c>
      <c r="L310" s="42">
        <f>SUM(I299:I310)</f>
        <v>0</v>
      </c>
      <c r="M310" s="42">
        <f>SUM(G299:G310)</f>
        <v>0</v>
      </c>
      <c r="N310" s="42">
        <f>K310+N238</f>
        <v>42397.54</v>
      </c>
      <c r="O310" s="42">
        <f>L310+O238</f>
        <v>20131.940000000002</v>
      </c>
      <c r="P310" s="46">
        <f>M310+P238</f>
        <v>62529.479999999967</v>
      </c>
      <c r="Q310" s="23"/>
      <c r="V310" s="176"/>
    </row>
    <row r="311" spans="1:22" hidden="1">
      <c r="A311" s="237">
        <v>46767</v>
      </c>
      <c r="B311" s="25">
        <v>109</v>
      </c>
      <c r="C311" s="26" t="s">
        <v>17</v>
      </c>
      <c r="D311" s="47" t="str">
        <f>D299</f>
        <v>'</v>
      </c>
      <c r="E311" s="27">
        <f>E299+365.25</f>
        <v>46949</v>
      </c>
      <c r="F311" s="90">
        <f>IF(MAX(F$9:F310)&gt;=L$5,0,IF(B311&gt;=MONTH($N$5),F310+1,0))</f>
        <v>0</v>
      </c>
      <c r="G311" s="28">
        <f t="shared" ref="G311:G374" si="81">IF((J310+H311)&lt;(M$5+H311),J310+H311,M$5)</f>
        <v>0</v>
      </c>
      <c r="H311" s="29">
        <f t="shared" ref="H311:H374" si="82">IF(F311&gt;0,IF(J310&gt;0,ROUND(-IPMT(K$5/12,F311,L$5,J$5,,),2),0),0)</f>
        <v>0</v>
      </c>
      <c r="I311" s="29">
        <f t="shared" si="76"/>
        <v>0</v>
      </c>
      <c r="J311" s="30">
        <f t="shared" si="77"/>
        <v>0</v>
      </c>
      <c r="K311" s="31"/>
      <c r="L311" s="32"/>
      <c r="M311" s="32"/>
      <c r="N311" s="32"/>
      <c r="O311" s="32"/>
      <c r="P311" s="48"/>
      <c r="Q311" s="23"/>
      <c r="V311" s="176"/>
    </row>
    <row r="312" spans="1:22" hidden="1">
      <c r="A312" s="237">
        <v>46798</v>
      </c>
      <c r="B312" s="25">
        <v>110</v>
      </c>
      <c r="C312" s="35" t="s">
        <v>19</v>
      </c>
      <c r="D312" s="36" t="str">
        <f t="shared" ref="D312:E322" si="83">D311</f>
        <v>'</v>
      </c>
      <c r="E312" s="37">
        <f t="shared" si="83"/>
        <v>46949</v>
      </c>
      <c r="F312" s="6">
        <f>IF(MAX(F$9:F311)&gt;=L$5,0,IF(B312&gt;=MONTH($N$5),F311+1,0))</f>
        <v>0</v>
      </c>
      <c r="G312" s="38">
        <f t="shared" si="81"/>
        <v>0</v>
      </c>
      <c r="H312" s="39">
        <f t="shared" si="82"/>
        <v>0</v>
      </c>
      <c r="I312" s="39">
        <f t="shared" si="76"/>
        <v>0</v>
      </c>
      <c r="J312" s="40">
        <f t="shared" si="77"/>
        <v>0</v>
      </c>
      <c r="K312" s="41"/>
      <c r="L312" s="42"/>
      <c r="M312" s="42"/>
      <c r="N312" s="42"/>
      <c r="O312" s="42"/>
      <c r="P312" s="46"/>
      <c r="Q312" s="23"/>
      <c r="V312" s="176"/>
    </row>
    <row r="313" spans="1:22" hidden="1">
      <c r="A313" s="237">
        <v>46827</v>
      </c>
      <c r="B313" s="25">
        <v>111</v>
      </c>
      <c r="C313" s="35" t="s">
        <v>20</v>
      </c>
      <c r="D313" s="36" t="str">
        <f t="shared" si="83"/>
        <v>'</v>
      </c>
      <c r="E313" s="37">
        <f t="shared" si="83"/>
        <v>46949</v>
      </c>
      <c r="F313" s="6">
        <f>IF(MAX(F$9:F312)&gt;=L$5,0,IF(B313&gt;=MONTH($N$5),F312+1,0))</f>
        <v>0</v>
      </c>
      <c r="G313" s="38">
        <f t="shared" si="81"/>
        <v>0</v>
      </c>
      <c r="H313" s="39">
        <f t="shared" si="82"/>
        <v>0</v>
      </c>
      <c r="I313" s="39">
        <f t="shared" si="76"/>
        <v>0</v>
      </c>
      <c r="J313" s="40">
        <f t="shared" si="77"/>
        <v>0</v>
      </c>
      <c r="K313" s="41"/>
      <c r="L313" s="42"/>
      <c r="M313" s="42"/>
      <c r="N313" s="42"/>
      <c r="O313" s="42"/>
      <c r="P313" s="46"/>
      <c r="Q313" s="23"/>
      <c r="V313" s="176"/>
    </row>
    <row r="314" spans="1:22" hidden="1">
      <c r="A314" s="237">
        <v>46858</v>
      </c>
      <c r="B314" s="25">
        <v>112</v>
      </c>
      <c r="C314" s="35" t="s">
        <v>21</v>
      </c>
      <c r="D314" s="36" t="str">
        <f t="shared" si="83"/>
        <v>'</v>
      </c>
      <c r="E314" s="37">
        <f t="shared" si="83"/>
        <v>46949</v>
      </c>
      <c r="F314" s="6">
        <f>IF(MAX(F$9:F313)&gt;=L$5,0,IF(B314&gt;=MONTH($N$5),F313+1,0))</f>
        <v>0</v>
      </c>
      <c r="G314" s="38">
        <f t="shared" si="81"/>
        <v>0</v>
      </c>
      <c r="H314" s="39">
        <f t="shared" si="82"/>
        <v>0</v>
      </c>
      <c r="I314" s="39">
        <f t="shared" si="76"/>
        <v>0</v>
      </c>
      <c r="J314" s="40">
        <f t="shared" si="77"/>
        <v>0</v>
      </c>
      <c r="K314" s="41"/>
      <c r="L314" s="42"/>
      <c r="M314" s="42"/>
      <c r="N314" s="42"/>
      <c r="O314" s="42"/>
      <c r="P314" s="46"/>
      <c r="Q314" s="23"/>
      <c r="V314" s="176"/>
    </row>
    <row r="315" spans="1:22" hidden="1">
      <c r="A315" s="237">
        <v>46888</v>
      </c>
      <c r="B315" s="25">
        <v>113</v>
      </c>
      <c r="C315" s="35" t="s">
        <v>22</v>
      </c>
      <c r="D315" s="36" t="str">
        <f t="shared" si="83"/>
        <v>'</v>
      </c>
      <c r="E315" s="37">
        <f t="shared" si="83"/>
        <v>46949</v>
      </c>
      <c r="F315" s="6">
        <f>IF(MAX(F$9:F314)&gt;=L$5,0,IF(B315&gt;=MONTH($N$5),F314+1,0))</f>
        <v>0</v>
      </c>
      <c r="G315" s="38">
        <f t="shared" si="81"/>
        <v>0</v>
      </c>
      <c r="H315" s="39">
        <f t="shared" si="82"/>
        <v>0</v>
      </c>
      <c r="I315" s="39">
        <f t="shared" si="76"/>
        <v>0</v>
      </c>
      <c r="J315" s="40">
        <f t="shared" si="77"/>
        <v>0</v>
      </c>
      <c r="K315" s="41"/>
      <c r="L315" s="42"/>
      <c r="M315" s="42"/>
      <c r="N315" s="42"/>
      <c r="O315" s="42"/>
      <c r="P315" s="46"/>
      <c r="Q315" s="23"/>
      <c r="V315" s="176"/>
    </row>
    <row r="316" spans="1:22" hidden="1">
      <c r="A316" s="237">
        <v>46919</v>
      </c>
      <c r="B316" s="25">
        <v>114</v>
      </c>
      <c r="C316" s="35" t="s">
        <v>23</v>
      </c>
      <c r="D316" s="36" t="str">
        <f t="shared" si="83"/>
        <v>'</v>
      </c>
      <c r="E316" s="37">
        <f t="shared" si="83"/>
        <v>46949</v>
      </c>
      <c r="F316" s="6">
        <f>IF(MAX(F$9:F315)&gt;=L$5,0,IF(B316&gt;=MONTH($N$5),F315+1,0))</f>
        <v>0</v>
      </c>
      <c r="G316" s="38">
        <f t="shared" si="81"/>
        <v>0</v>
      </c>
      <c r="H316" s="39">
        <f t="shared" si="82"/>
        <v>0</v>
      </c>
      <c r="I316" s="39">
        <f t="shared" si="76"/>
        <v>0</v>
      </c>
      <c r="J316" s="40">
        <f t="shared" si="77"/>
        <v>0</v>
      </c>
      <c r="K316" s="41"/>
      <c r="L316" s="42"/>
      <c r="M316" s="42"/>
      <c r="N316" s="42"/>
      <c r="O316" s="42"/>
      <c r="P316" s="46"/>
      <c r="Q316" s="23"/>
      <c r="V316" s="176"/>
    </row>
    <row r="317" spans="1:22" hidden="1">
      <c r="A317" s="237">
        <v>46949</v>
      </c>
      <c r="B317" s="25">
        <v>115</v>
      </c>
      <c r="C317" s="35" t="s">
        <v>24</v>
      </c>
      <c r="D317" s="36" t="str">
        <f t="shared" si="83"/>
        <v>'</v>
      </c>
      <c r="E317" s="37">
        <f t="shared" si="83"/>
        <v>46949</v>
      </c>
      <c r="F317" s="6">
        <f>IF(MAX(F$9:F316)&gt;=L$5,0,IF(B317&gt;=MONTH($N$5),F316+1,0))</f>
        <v>0</v>
      </c>
      <c r="G317" s="38">
        <f t="shared" si="81"/>
        <v>0</v>
      </c>
      <c r="H317" s="39">
        <f t="shared" si="82"/>
        <v>0</v>
      </c>
      <c r="I317" s="39">
        <f t="shared" si="76"/>
        <v>0</v>
      </c>
      <c r="J317" s="40">
        <f t="shared" si="77"/>
        <v>0</v>
      </c>
      <c r="K317" s="41"/>
      <c r="L317" s="42"/>
      <c r="M317" s="42"/>
      <c r="N317" s="42"/>
      <c r="O317" s="42"/>
      <c r="P317" s="46"/>
      <c r="Q317" s="23"/>
      <c r="V317" s="176"/>
    </row>
    <row r="318" spans="1:22" hidden="1">
      <c r="A318" s="237">
        <v>46980</v>
      </c>
      <c r="B318" s="25">
        <v>116</v>
      </c>
      <c r="C318" s="35" t="s">
        <v>25</v>
      </c>
      <c r="D318" s="36" t="str">
        <f t="shared" si="83"/>
        <v>'</v>
      </c>
      <c r="E318" s="37">
        <f t="shared" si="83"/>
        <v>46949</v>
      </c>
      <c r="F318" s="6">
        <f>IF(MAX(F$9:F317)&gt;=L$5,0,IF(B318&gt;=MONTH($N$5),F317+1,0))</f>
        <v>0</v>
      </c>
      <c r="G318" s="38">
        <f t="shared" si="81"/>
        <v>0</v>
      </c>
      <c r="H318" s="39">
        <f t="shared" si="82"/>
        <v>0</v>
      </c>
      <c r="I318" s="39">
        <f t="shared" si="76"/>
        <v>0</v>
      </c>
      <c r="J318" s="40">
        <f t="shared" si="77"/>
        <v>0</v>
      </c>
      <c r="K318" s="41"/>
      <c r="L318" s="42"/>
      <c r="M318" s="42"/>
      <c r="N318" s="42"/>
      <c r="O318" s="42"/>
      <c r="P318" s="46"/>
      <c r="Q318" s="23"/>
      <c r="V318" s="176"/>
    </row>
    <row r="319" spans="1:22" hidden="1">
      <c r="A319" s="237">
        <v>47011</v>
      </c>
      <c r="B319" s="25">
        <v>117</v>
      </c>
      <c r="C319" s="35" t="s">
        <v>26</v>
      </c>
      <c r="D319" s="36" t="str">
        <f t="shared" si="83"/>
        <v>'</v>
      </c>
      <c r="E319" s="37">
        <f t="shared" si="83"/>
        <v>46949</v>
      </c>
      <c r="F319" s="6">
        <f>IF(MAX(F$9:F318)&gt;=L$5,0,IF(B319&gt;=MONTH($N$5),F318+1,0))</f>
        <v>0</v>
      </c>
      <c r="G319" s="38">
        <f t="shared" si="81"/>
        <v>0</v>
      </c>
      <c r="H319" s="39">
        <f t="shared" si="82"/>
        <v>0</v>
      </c>
      <c r="I319" s="39">
        <f t="shared" si="76"/>
        <v>0</v>
      </c>
      <c r="J319" s="40">
        <f t="shared" si="77"/>
        <v>0</v>
      </c>
      <c r="K319" s="41"/>
      <c r="L319" s="42"/>
      <c r="M319" s="42"/>
      <c r="N319" s="42"/>
      <c r="O319" s="42"/>
      <c r="P319" s="46"/>
      <c r="Q319" s="23"/>
      <c r="V319" s="176"/>
    </row>
    <row r="320" spans="1:22" hidden="1">
      <c r="A320" s="237">
        <v>47041</v>
      </c>
      <c r="B320" s="25">
        <v>118</v>
      </c>
      <c r="C320" s="35" t="s">
        <v>27</v>
      </c>
      <c r="D320" s="36" t="str">
        <f t="shared" si="83"/>
        <v>'</v>
      </c>
      <c r="E320" s="37">
        <f t="shared" si="83"/>
        <v>46949</v>
      </c>
      <c r="F320" s="6">
        <f>IF(MAX(F$9:F319)&gt;=L$5,0,IF(B320&gt;=MONTH($N$5),F319+1,0))</f>
        <v>0</v>
      </c>
      <c r="G320" s="38">
        <f t="shared" si="81"/>
        <v>0</v>
      </c>
      <c r="H320" s="39">
        <f t="shared" si="82"/>
        <v>0</v>
      </c>
      <c r="I320" s="39">
        <f t="shared" si="76"/>
        <v>0</v>
      </c>
      <c r="J320" s="40">
        <f t="shared" si="77"/>
        <v>0</v>
      </c>
      <c r="K320" s="41"/>
      <c r="L320" s="42"/>
      <c r="M320" s="42"/>
      <c r="N320" s="42"/>
      <c r="O320" s="42"/>
      <c r="P320" s="46"/>
      <c r="Q320" s="23"/>
      <c r="V320" s="176"/>
    </row>
    <row r="321" spans="1:22" hidden="1">
      <c r="A321" s="237">
        <v>47072</v>
      </c>
      <c r="B321" s="25">
        <v>119</v>
      </c>
      <c r="C321" s="35" t="s">
        <v>28</v>
      </c>
      <c r="D321" s="36" t="str">
        <f t="shared" si="83"/>
        <v>'</v>
      </c>
      <c r="E321" s="37">
        <f t="shared" si="83"/>
        <v>46949</v>
      </c>
      <c r="F321" s="6">
        <f>IF(MAX(F$9:F320)&gt;=L$5,0,IF(B321&gt;=MONTH($N$5),F320+1,0))</f>
        <v>0</v>
      </c>
      <c r="G321" s="38">
        <f t="shared" si="81"/>
        <v>0</v>
      </c>
      <c r="H321" s="39">
        <f t="shared" si="82"/>
        <v>0</v>
      </c>
      <c r="I321" s="39">
        <f t="shared" si="76"/>
        <v>0</v>
      </c>
      <c r="J321" s="40">
        <f t="shared" si="77"/>
        <v>0</v>
      </c>
      <c r="K321" s="41"/>
      <c r="L321" s="42"/>
      <c r="M321" s="42"/>
      <c r="N321" s="42"/>
      <c r="O321" s="42"/>
      <c r="P321" s="46"/>
      <c r="Q321" s="23"/>
      <c r="V321" s="176"/>
    </row>
    <row r="322" spans="1:22" hidden="1">
      <c r="A322" s="237">
        <v>47102</v>
      </c>
      <c r="B322" s="25">
        <v>120</v>
      </c>
      <c r="C322" s="35" t="s">
        <v>29</v>
      </c>
      <c r="D322" s="36" t="str">
        <f t="shared" si="83"/>
        <v>'</v>
      </c>
      <c r="E322" s="37">
        <f t="shared" si="83"/>
        <v>46949</v>
      </c>
      <c r="F322" s="6">
        <f>IF(MAX(F$9:F321)&gt;=L$5,0,IF(B322&gt;=MONTH($N$5),F321+1,0))</f>
        <v>0</v>
      </c>
      <c r="G322" s="45">
        <f t="shared" si="81"/>
        <v>0</v>
      </c>
      <c r="H322" s="42">
        <f t="shared" si="82"/>
        <v>0</v>
      </c>
      <c r="I322" s="42">
        <f t="shared" si="76"/>
        <v>0</v>
      </c>
      <c r="J322" s="46">
        <f t="shared" si="77"/>
        <v>0</v>
      </c>
      <c r="K322" s="41">
        <f>SUM(H311:H322)</f>
        <v>0</v>
      </c>
      <c r="L322" s="42">
        <f>SUM(I311:I322)</f>
        <v>0</v>
      </c>
      <c r="M322" s="42">
        <f>SUM(G311:G322)</f>
        <v>0</v>
      </c>
      <c r="N322" s="42">
        <f>K322+N310</f>
        <v>42397.54</v>
      </c>
      <c r="O322" s="42">
        <f>L322+O310</f>
        <v>20131.940000000002</v>
      </c>
      <c r="P322" s="46">
        <f>M322+P310</f>
        <v>62529.479999999967</v>
      </c>
      <c r="Q322" s="23"/>
      <c r="V322" s="176"/>
    </row>
    <row r="323" spans="1:22" hidden="1">
      <c r="A323" s="237">
        <v>47133</v>
      </c>
      <c r="B323" s="25">
        <v>85</v>
      </c>
      <c r="C323" s="26" t="s">
        <v>17</v>
      </c>
      <c r="D323" s="47" t="str">
        <f>D311</f>
        <v>'</v>
      </c>
      <c r="E323" s="27">
        <f>E311+365.25</f>
        <v>47314.25</v>
      </c>
      <c r="F323" s="90">
        <f>IF(MAX(F$9:F322)&gt;=L$5,0,IF(B323&gt;=MONTH($N$5),F322+1,0))</f>
        <v>0</v>
      </c>
      <c r="G323" s="28">
        <f t="shared" si="81"/>
        <v>0</v>
      </c>
      <c r="H323" s="29">
        <f t="shared" si="82"/>
        <v>0</v>
      </c>
      <c r="I323" s="29">
        <f t="shared" si="76"/>
        <v>0</v>
      </c>
      <c r="J323" s="30">
        <f t="shared" si="77"/>
        <v>0</v>
      </c>
      <c r="K323" s="31"/>
      <c r="L323" s="32"/>
      <c r="M323" s="32"/>
      <c r="N323" s="32"/>
      <c r="O323" s="32"/>
      <c r="P323" s="48"/>
      <c r="Q323" s="23"/>
      <c r="V323" s="176"/>
    </row>
    <row r="324" spans="1:22" hidden="1">
      <c r="A324" s="237">
        <v>47164</v>
      </c>
      <c r="B324" s="25">
        <v>86</v>
      </c>
      <c r="C324" s="35" t="s">
        <v>19</v>
      </c>
      <c r="D324" s="36" t="str">
        <f t="shared" ref="D324:E339" si="84">D323</f>
        <v>'</v>
      </c>
      <c r="E324" s="37">
        <f t="shared" si="84"/>
        <v>47314.25</v>
      </c>
      <c r="F324" s="6">
        <f>IF(MAX(F$9:F323)&gt;=L$5,0,IF(B324&gt;=MONTH($N$5),F323+1,0))</f>
        <v>0</v>
      </c>
      <c r="G324" s="38">
        <f t="shared" si="81"/>
        <v>0</v>
      </c>
      <c r="H324" s="39">
        <f t="shared" si="82"/>
        <v>0</v>
      </c>
      <c r="I324" s="39">
        <f t="shared" si="76"/>
        <v>0</v>
      </c>
      <c r="J324" s="40">
        <f t="shared" si="77"/>
        <v>0</v>
      </c>
      <c r="K324" s="41"/>
      <c r="L324" s="42"/>
      <c r="M324" s="42"/>
      <c r="N324" s="42"/>
      <c r="O324" s="42"/>
      <c r="P324" s="46"/>
      <c r="Q324" s="23"/>
      <c r="V324" s="176"/>
    </row>
    <row r="325" spans="1:22" hidden="1">
      <c r="A325" s="237">
        <v>47192</v>
      </c>
      <c r="B325" s="25">
        <v>87</v>
      </c>
      <c r="C325" s="35" t="s">
        <v>20</v>
      </c>
      <c r="D325" s="36" t="str">
        <f t="shared" si="84"/>
        <v>'</v>
      </c>
      <c r="E325" s="37">
        <f t="shared" si="84"/>
        <v>47314.25</v>
      </c>
      <c r="F325" s="6">
        <f>IF(MAX(F$9:F324)&gt;=L$5,0,IF(B325&gt;=MONTH($N$5),F324+1,0))</f>
        <v>0</v>
      </c>
      <c r="G325" s="38">
        <f t="shared" si="81"/>
        <v>0</v>
      </c>
      <c r="H325" s="39">
        <f t="shared" si="82"/>
        <v>0</v>
      </c>
      <c r="I325" s="39">
        <f t="shared" si="76"/>
        <v>0</v>
      </c>
      <c r="J325" s="40">
        <f t="shared" si="77"/>
        <v>0</v>
      </c>
      <c r="K325" s="41"/>
      <c r="L325" s="42"/>
      <c r="M325" s="42"/>
      <c r="N325" s="42"/>
      <c r="O325" s="42"/>
      <c r="P325" s="46"/>
      <c r="Q325" s="23"/>
      <c r="V325" s="176"/>
    </row>
    <row r="326" spans="1:22" hidden="1">
      <c r="A326" s="237">
        <v>47223</v>
      </c>
      <c r="B326" s="25">
        <v>88</v>
      </c>
      <c r="C326" s="35" t="s">
        <v>21</v>
      </c>
      <c r="D326" s="36" t="str">
        <f t="shared" si="84"/>
        <v>'</v>
      </c>
      <c r="E326" s="37">
        <f t="shared" si="84"/>
        <v>47314.25</v>
      </c>
      <c r="F326" s="6">
        <f>IF(MAX(F$9:F325)&gt;=L$5,0,IF(B326&gt;=MONTH($N$5),F325+1,0))</f>
        <v>0</v>
      </c>
      <c r="G326" s="38">
        <f t="shared" si="81"/>
        <v>0</v>
      </c>
      <c r="H326" s="39">
        <f t="shared" si="82"/>
        <v>0</v>
      </c>
      <c r="I326" s="39">
        <f t="shared" si="76"/>
        <v>0</v>
      </c>
      <c r="J326" s="40">
        <f t="shared" si="77"/>
        <v>0</v>
      </c>
      <c r="K326" s="41"/>
      <c r="L326" s="42"/>
      <c r="M326" s="42"/>
      <c r="N326" s="42"/>
      <c r="O326" s="42"/>
      <c r="P326" s="46"/>
      <c r="Q326" s="23"/>
      <c r="V326" s="176"/>
    </row>
    <row r="327" spans="1:22" hidden="1">
      <c r="A327" s="237">
        <v>47253</v>
      </c>
      <c r="B327" s="25">
        <v>89</v>
      </c>
      <c r="C327" s="35" t="s">
        <v>22</v>
      </c>
      <c r="D327" s="36" t="str">
        <f t="shared" si="84"/>
        <v>'</v>
      </c>
      <c r="E327" s="37">
        <f t="shared" si="84"/>
        <v>47314.25</v>
      </c>
      <c r="F327" s="6">
        <f>IF(MAX(F$9:F326)&gt;=L$5,0,IF(B327&gt;=MONTH($N$5),F326+1,0))</f>
        <v>0</v>
      </c>
      <c r="G327" s="38">
        <f t="shared" si="81"/>
        <v>0</v>
      </c>
      <c r="H327" s="39">
        <f t="shared" si="82"/>
        <v>0</v>
      </c>
      <c r="I327" s="39">
        <f t="shared" ref="I327:I390" si="85">G327-H327</f>
        <v>0</v>
      </c>
      <c r="J327" s="40">
        <f t="shared" ref="J327:J390" si="86">J326-I327</f>
        <v>0</v>
      </c>
      <c r="K327" s="41"/>
      <c r="L327" s="42"/>
      <c r="M327" s="42"/>
      <c r="N327" s="42"/>
      <c r="O327" s="42"/>
      <c r="P327" s="46"/>
      <c r="Q327" s="23"/>
      <c r="V327" s="176"/>
    </row>
    <row r="328" spans="1:22" hidden="1">
      <c r="A328" s="237">
        <v>47284</v>
      </c>
      <c r="B328" s="25">
        <v>90</v>
      </c>
      <c r="C328" s="35" t="s">
        <v>23</v>
      </c>
      <c r="D328" s="36" t="str">
        <f t="shared" si="84"/>
        <v>'</v>
      </c>
      <c r="E328" s="37">
        <f t="shared" si="84"/>
        <v>47314.25</v>
      </c>
      <c r="F328" s="6">
        <f>IF(MAX(F$9:F327)&gt;=L$5,0,IF(B328&gt;=MONTH($N$5),F327+1,0))</f>
        <v>0</v>
      </c>
      <c r="G328" s="38">
        <f t="shared" si="81"/>
        <v>0</v>
      </c>
      <c r="H328" s="39">
        <f t="shared" si="82"/>
        <v>0</v>
      </c>
      <c r="I328" s="39">
        <f t="shared" si="85"/>
        <v>0</v>
      </c>
      <c r="J328" s="40">
        <f t="shared" si="86"/>
        <v>0</v>
      </c>
      <c r="K328" s="41"/>
      <c r="L328" s="42"/>
      <c r="M328" s="42"/>
      <c r="N328" s="42"/>
      <c r="O328" s="42"/>
      <c r="P328" s="46"/>
      <c r="Q328" s="23"/>
      <c r="V328" s="176"/>
    </row>
    <row r="329" spans="1:22" hidden="1">
      <c r="A329" s="237">
        <v>47314</v>
      </c>
      <c r="B329" s="25">
        <v>91</v>
      </c>
      <c r="C329" s="35" t="s">
        <v>24</v>
      </c>
      <c r="D329" s="36" t="str">
        <f t="shared" si="84"/>
        <v>'</v>
      </c>
      <c r="E329" s="37">
        <f t="shared" si="84"/>
        <v>47314.25</v>
      </c>
      <c r="F329" s="6">
        <f>IF(MAX(F$9:F328)&gt;=L$5,0,IF(B329&gt;=MONTH($N$5),F328+1,0))</f>
        <v>0</v>
      </c>
      <c r="G329" s="38">
        <f t="shared" si="81"/>
        <v>0</v>
      </c>
      <c r="H329" s="39">
        <f t="shared" si="82"/>
        <v>0</v>
      </c>
      <c r="I329" s="39">
        <f t="shared" si="85"/>
        <v>0</v>
      </c>
      <c r="J329" s="40">
        <f t="shared" si="86"/>
        <v>0</v>
      </c>
      <c r="K329" s="41"/>
      <c r="L329" s="42"/>
      <c r="M329" s="42"/>
      <c r="N329" s="42"/>
      <c r="O329" s="42"/>
      <c r="P329" s="46"/>
      <c r="Q329" s="23"/>
      <c r="V329" s="176"/>
    </row>
    <row r="330" spans="1:22" hidden="1">
      <c r="A330" s="237">
        <v>47345</v>
      </c>
      <c r="B330" s="25">
        <v>92</v>
      </c>
      <c r="C330" s="35" t="s">
        <v>25</v>
      </c>
      <c r="D330" s="36" t="str">
        <f t="shared" si="84"/>
        <v>'</v>
      </c>
      <c r="E330" s="37">
        <f t="shared" si="84"/>
        <v>47314.25</v>
      </c>
      <c r="F330" s="6">
        <f>IF(MAX(F$9:F329)&gt;=L$5,0,IF(B330&gt;=MONTH($N$5),F329+1,0))</f>
        <v>0</v>
      </c>
      <c r="G330" s="38">
        <f t="shared" si="81"/>
        <v>0</v>
      </c>
      <c r="H330" s="39">
        <f t="shared" si="82"/>
        <v>0</v>
      </c>
      <c r="I330" s="39">
        <f t="shared" si="85"/>
        <v>0</v>
      </c>
      <c r="J330" s="40">
        <f t="shared" si="86"/>
        <v>0</v>
      </c>
      <c r="K330" s="41"/>
      <c r="L330" s="42"/>
      <c r="M330" s="42"/>
      <c r="N330" s="42"/>
      <c r="O330" s="42"/>
      <c r="P330" s="46"/>
      <c r="Q330" s="23"/>
      <c r="V330" s="176"/>
    </row>
    <row r="331" spans="1:22" hidden="1">
      <c r="A331" s="237">
        <v>47376</v>
      </c>
      <c r="B331" s="25">
        <v>93</v>
      </c>
      <c r="C331" s="35" t="s">
        <v>26</v>
      </c>
      <c r="D331" s="36" t="str">
        <f t="shared" si="84"/>
        <v>'</v>
      </c>
      <c r="E331" s="37">
        <f t="shared" si="84"/>
        <v>47314.25</v>
      </c>
      <c r="F331" s="6">
        <f>IF(MAX(F$9:F330)&gt;=L$5,0,IF(B331&gt;=MONTH($N$5),F330+1,0))</f>
        <v>0</v>
      </c>
      <c r="G331" s="38">
        <f t="shared" si="81"/>
        <v>0</v>
      </c>
      <c r="H331" s="39">
        <f t="shared" si="82"/>
        <v>0</v>
      </c>
      <c r="I331" s="39">
        <f t="shared" si="85"/>
        <v>0</v>
      </c>
      <c r="J331" s="40">
        <f t="shared" si="86"/>
        <v>0</v>
      </c>
      <c r="K331" s="41"/>
      <c r="L331" s="42"/>
      <c r="M331" s="42"/>
      <c r="N331" s="42"/>
      <c r="O331" s="42"/>
      <c r="P331" s="46"/>
      <c r="Q331" s="23"/>
      <c r="V331" s="176"/>
    </row>
    <row r="332" spans="1:22" hidden="1">
      <c r="A332" s="237">
        <v>47406</v>
      </c>
      <c r="B332" s="25">
        <v>94</v>
      </c>
      <c r="C332" s="35" t="s">
        <v>27</v>
      </c>
      <c r="D332" s="36" t="str">
        <f t="shared" si="84"/>
        <v>'</v>
      </c>
      <c r="E332" s="37">
        <f t="shared" si="84"/>
        <v>47314.25</v>
      </c>
      <c r="F332" s="6">
        <f>IF(MAX(F$9:F331)&gt;=L$5,0,IF(B332&gt;=MONTH($N$5),F331+1,0))</f>
        <v>0</v>
      </c>
      <c r="G332" s="38">
        <f t="shared" si="81"/>
        <v>0</v>
      </c>
      <c r="H332" s="39">
        <f t="shared" si="82"/>
        <v>0</v>
      </c>
      <c r="I332" s="39">
        <f t="shared" si="85"/>
        <v>0</v>
      </c>
      <c r="J332" s="40">
        <f t="shared" si="86"/>
        <v>0</v>
      </c>
      <c r="K332" s="41"/>
      <c r="L332" s="42"/>
      <c r="M332" s="42"/>
      <c r="N332" s="42"/>
      <c r="O332" s="42"/>
      <c r="P332" s="46"/>
      <c r="Q332" s="23"/>
      <c r="V332" s="176"/>
    </row>
    <row r="333" spans="1:22" hidden="1">
      <c r="A333" s="237">
        <v>47437</v>
      </c>
      <c r="B333" s="25">
        <v>95</v>
      </c>
      <c r="C333" s="35" t="s">
        <v>28</v>
      </c>
      <c r="D333" s="36" t="str">
        <f t="shared" si="84"/>
        <v>'</v>
      </c>
      <c r="E333" s="37">
        <f t="shared" si="84"/>
        <v>47314.25</v>
      </c>
      <c r="F333" s="6">
        <f>IF(MAX(F$9:F332)&gt;=L$5,0,IF(B333&gt;=MONTH($N$5),F332+1,0))</f>
        <v>0</v>
      </c>
      <c r="G333" s="38">
        <f t="shared" si="81"/>
        <v>0</v>
      </c>
      <c r="H333" s="39">
        <f t="shared" si="82"/>
        <v>0</v>
      </c>
      <c r="I333" s="39">
        <f t="shared" si="85"/>
        <v>0</v>
      </c>
      <c r="J333" s="40">
        <f t="shared" si="86"/>
        <v>0</v>
      </c>
      <c r="K333" s="41"/>
      <c r="L333" s="42"/>
      <c r="M333" s="42"/>
      <c r="N333" s="42"/>
      <c r="O333" s="42"/>
      <c r="P333" s="46"/>
      <c r="Q333" s="23"/>
      <c r="V333" s="176"/>
    </row>
    <row r="334" spans="1:22" hidden="1">
      <c r="A334" s="237">
        <v>47467</v>
      </c>
      <c r="B334" s="25">
        <v>96</v>
      </c>
      <c r="C334" s="35" t="s">
        <v>29</v>
      </c>
      <c r="D334" s="36" t="str">
        <f t="shared" si="84"/>
        <v>'</v>
      </c>
      <c r="E334" s="37">
        <f t="shared" si="84"/>
        <v>47314.25</v>
      </c>
      <c r="F334" s="6">
        <f>IF(MAX(F$9:F333)&gt;=L$5,0,IF(B334&gt;=MONTH($N$5),F333+1,0))</f>
        <v>0</v>
      </c>
      <c r="G334" s="45">
        <f t="shared" si="81"/>
        <v>0</v>
      </c>
      <c r="H334" s="42">
        <f t="shared" si="82"/>
        <v>0</v>
      </c>
      <c r="I334" s="42">
        <f t="shared" si="85"/>
        <v>0</v>
      </c>
      <c r="J334" s="46">
        <f t="shared" si="86"/>
        <v>0</v>
      </c>
      <c r="K334" s="41">
        <f>SUM(H323:H334)</f>
        <v>0</v>
      </c>
      <c r="L334" s="42">
        <f>SUM(I323:I334)</f>
        <v>0</v>
      </c>
      <c r="M334" s="42">
        <f>SUM(G323:G334)</f>
        <v>0</v>
      </c>
      <c r="N334" s="42">
        <f>K334+N322</f>
        <v>42397.54</v>
      </c>
      <c r="O334" s="42">
        <f>L334+O322</f>
        <v>20131.940000000002</v>
      </c>
      <c r="P334" s="46">
        <f>M334+P322</f>
        <v>62529.479999999967</v>
      </c>
      <c r="Q334" s="23"/>
      <c r="V334" s="176"/>
    </row>
    <row r="335" spans="1:22" hidden="1">
      <c r="A335" s="237">
        <v>47498</v>
      </c>
      <c r="B335" s="25">
        <v>85</v>
      </c>
      <c r="C335" s="26" t="s">
        <v>17</v>
      </c>
      <c r="D335" s="47" t="str">
        <f>D323</f>
        <v>'</v>
      </c>
      <c r="E335" s="27">
        <f>E323+365.25</f>
        <v>47679.5</v>
      </c>
      <c r="F335" s="90">
        <f>IF(MAX(F$9:F334)&gt;=L$5,0,IF(B335&gt;=MONTH($N$5),F334+1,0))</f>
        <v>0</v>
      </c>
      <c r="G335" s="28">
        <f t="shared" si="81"/>
        <v>0</v>
      </c>
      <c r="H335" s="29">
        <f t="shared" si="82"/>
        <v>0</v>
      </c>
      <c r="I335" s="29">
        <f t="shared" si="85"/>
        <v>0</v>
      </c>
      <c r="J335" s="30">
        <f t="shared" si="86"/>
        <v>0</v>
      </c>
      <c r="K335" s="31"/>
      <c r="L335" s="32"/>
      <c r="M335" s="32"/>
      <c r="N335" s="32"/>
      <c r="O335" s="32"/>
      <c r="P335" s="48"/>
      <c r="Q335" s="23"/>
      <c r="V335" s="176"/>
    </row>
    <row r="336" spans="1:22" hidden="1">
      <c r="A336" s="237">
        <v>47529</v>
      </c>
      <c r="B336" s="25">
        <v>86</v>
      </c>
      <c r="C336" s="35" t="s">
        <v>19</v>
      </c>
      <c r="D336" s="36" t="str">
        <f t="shared" si="84"/>
        <v>'</v>
      </c>
      <c r="E336" s="37">
        <f t="shared" si="84"/>
        <v>47679.5</v>
      </c>
      <c r="F336" s="6">
        <f>IF(MAX(F$9:F335)&gt;=L$5,0,IF(B336&gt;=MONTH($N$5),F335+1,0))</f>
        <v>0</v>
      </c>
      <c r="G336" s="38">
        <f t="shared" si="81"/>
        <v>0</v>
      </c>
      <c r="H336" s="39">
        <f t="shared" si="82"/>
        <v>0</v>
      </c>
      <c r="I336" s="39">
        <f t="shared" si="85"/>
        <v>0</v>
      </c>
      <c r="J336" s="40">
        <f t="shared" si="86"/>
        <v>0</v>
      </c>
      <c r="K336" s="41"/>
      <c r="L336" s="42"/>
      <c r="M336" s="42"/>
      <c r="N336" s="42"/>
      <c r="O336" s="42"/>
      <c r="P336" s="46"/>
      <c r="Q336" s="23"/>
      <c r="V336" s="176"/>
    </row>
    <row r="337" spans="1:22" hidden="1">
      <c r="A337" s="237">
        <v>47557</v>
      </c>
      <c r="B337" s="25">
        <v>87</v>
      </c>
      <c r="C337" s="35" t="s">
        <v>20</v>
      </c>
      <c r="D337" s="36" t="str">
        <f t="shared" si="84"/>
        <v>'</v>
      </c>
      <c r="E337" s="37">
        <f t="shared" si="84"/>
        <v>47679.5</v>
      </c>
      <c r="F337" s="6">
        <f>IF(MAX(F$9:F336)&gt;=L$5,0,IF(B337&gt;=MONTH($N$5),F336+1,0))</f>
        <v>0</v>
      </c>
      <c r="G337" s="38">
        <f t="shared" si="81"/>
        <v>0</v>
      </c>
      <c r="H337" s="39">
        <f t="shared" si="82"/>
        <v>0</v>
      </c>
      <c r="I337" s="39">
        <f t="shared" si="85"/>
        <v>0</v>
      </c>
      <c r="J337" s="40">
        <f t="shared" si="86"/>
        <v>0</v>
      </c>
      <c r="K337" s="41"/>
      <c r="L337" s="42"/>
      <c r="M337" s="42"/>
      <c r="N337" s="42"/>
      <c r="O337" s="42"/>
      <c r="P337" s="46"/>
      <c r="Q337" s="23"/>
      <c r="V337" s="176"/>
    </row>
    <row r="338" spans="1:22" hidden="1">
      <c r="A338" s="237">
        <v>47588</v>
      </c>
      <c r="B338" s="25">
        <v>88</v>
      </c>
      <c r="C338" s="35" t="s">
        <v>21</v>
      </c>
      <c r="D338" s="36" t="str">
        <f t="shared" si="84"/>
        <v>'</v>
      </c>
      <c r="E338" s="37">
        <f t="shared" si="84"/>
        <v>47679.5</v>
      </c>
      <c r="F338" s="6">
        <f>IF(MAX(F$9:F337)&gt;=L$5,0,IF(B338&gt;=MONTH($N$5),F337+1,0))</f>
        <v>0</v>
      </c>
      <c r="G338" s="38">
        <f t="shared" si="81"/>
        <v>0</v>
      </c>
      <c r="H338" s="39">
        <f t="shared" si="82"/>
        <v>0</v>
      </c>
      <c r="I338" s="39">
        <f t="shared" si="85"/>
        <v>0</v>
      </c>
      <c r="J338" s="40">
        <f t="shared" si="86"/>
        <v>0</v>
      </c>
      <c r="K338" s="41"/>
      <c r="L338" s="42"/>
      <c r="M338" s="42"/>
      <c r="N338" s="42"/>
      <c r="O338" s="42"/>
      <c r="P338" s="46"/>
      <c r="Q338" s="23"/>
      <c r="V338" s="176"/>
    </row>
    <row r="339" spans="1:22" hidden="1">
      <c r="A339" s="237">
        <v>47618</v>
      </c>
      <c r="B339" s="25">
        <v>89</v>
      </c>
      <c r="C339" s="35" t="s">
        <v>22</v>
      </c>
      <c r="D339" s="36" t="str">
        <f t="shared" si="84"/>
        <v>'</v>
      </c>
      <c r="E339" s="37">
        <f t="shared" si="84"/>
        <v>47679.5</v>
      </c>
      <c r="F339" s="6">
        <f>IF(MAX(F$9:F338)&gt;=L$5,0,IF(B339&gt;=MONTH($N$5),F338+1,0))</f>
        <v>0</v>
      </c>
      <c r="G339" s="38">
        <f t="shared" si="81"/>
        <v>0</v>
      </c>
      <c r="H339" s="39">
        <f t="shared" si="82"/>
        <v>0</v>
      </c>
      <c r="I339" s="39">
        <f t="shared" si="85"/>
        <v>0</v>
      </c>
      <c r="J339" s="40">
        <f t="shared" si="86"/>
        <v>0</v>
      </c>
      <c r="K339" s="41"/>
      <c r="L339" s="42"/>
      <c r="M339" s="42"/>
      <c r="N339" s="42"/>
      <c r="O339" s="42"/>
      <c r="P339" s="46"/>
      <c r="Q339" s="23"/>
      <c r="V339" s="176"/>
    </row>
    <row r="340" spans="1:22" hidden="1">
      <c r="A340" s="237">
        <v>47649</v>
      </c>
      <c r="B340" s="25">
        <v>90</v>
      </c>
      <c r="C340" s="35" t="s">
        <v>23</v>
      </c>
      <c r="D340" s="36" t="str">
        <f t="shared" ref="D340:E355" si="87">D339</f>
        <v>'</v>
      </c>
      <c r="E340" s="37">
        <f t="shared" si="87"/>
        <v>47679.5</v>
      </c>
      <c r="F340" s="6">
        <f>IF(MAX(F$9:F339)&gt;=L$5,0,IF(B340&gt;=MONTH($N$5),F339+1,0))</f>
        <v>0</v>
      </c>
      <c r="G340" s="38">
        <f t="shared" si="81"/>
        <v>0</v>
      </c>
      <c r="H340" s="39">
        <f t="shared" si="82"/>
        <v>0</v>
      </c>
      <c r="I340" s="39">
        <f t="shared" si="85"/>
        <v>0</v>
      </c>
      <c r="J340" s="40">
        <f t="shared" si="86"/>
        <v>0</v>
      </c>
      <c r="K340" s="41"/>
      <c r="L340" s="42"/>
      <c r="M340" s="42"/>
      <c r="N340" s="42"/>
      <c r="O340" s="42"/>
      <c r="P340" s="46"/>
      <c r="Q340" s="23"/>
      <c r="V340" s="176"/>
    </row>
    <row r="341" spans="1:22" hidden="1">
      <c r="A341" s="237">
        <v>47679</v>
      </c>
      <c r="B341" s="25">
        <v>91</v>
      </c>
      <c r="C341" s="35" t="s">
        <v>24</v>
      </c>
      <c r="D341" s="36" t="str">
        <f t="shared" si="87"/>
        <v>'</v>
      </c>
      <c r="E341" s="37">
        <f t="shared" si="87"/>
        <v>47679.5</v>
      </c>
      <c r="F341" s="6">
        <f>IF(MAX(F$9:F340)&gt;=L$5,0,IF(B341&gt;=MONTH($N$5),F340+1,0))</f>
        <v>0</v>
      </c>
      <c r="G341" s="38">
        <f t="shared" si="81"/>
        <v>0</v>
      </c>
      <c r="H341" s="39">
        <f t="shared" si="82"/>
        <v>0</v>
      </c>
      <c r="I341" s="39">
        <f t="shared" si="85"/>
        <v>0</v>
      </c>
      <c r="J341" s="40">
        <f t="shared" si="86"/>
        <v>0</v>
      </c>
      <c r="K341" s="41"/>
      <c r="L341" s="42"/>
      <c r="M341" s="42"/>
      <c r="N341" s="42"/>
      <c r="O341" s="42"/>
      <c r="P341" s="46"/>
      <c r="Q341" s="23"/>
      <c r="V341" s="176"/>
    </row>
    <row r="342" spans="1:22" hidden="1">
      <c r="A342" s="237">
        <v>47710</v>
      </c>
      <c r="B342" s="25">
        <v>92</v>
      </c>
      <c r="C342" s="35" t="s">
        <v>25</v>
      </c>
      <c r="D342" s="36" t="str">
        <f t="shared" si="87"/>
        <v>'</v>
      </c>
      <c r="E342" s="37">
        <f t="shared" si="87"/>
        <v>47679.5</v>
      </c>
      <c r="F342" s="6">
        <f>IF(MAX(F$9:F341)&gt;=L$5,0,IF(B342&gt;=MONTH($N$5),F341+1,0))</f>
        <v>0</v>
      </c>
      <c r="G342" s="38">
        <f t="shared" si="81"/>
        <v>0</v>
      </c>
      <c r="H342" s="39">
        <f t="shared" si="82"/>
        <v>0</v>
      </c>
      <c r="I342" s="39">
        <f t="shared" si="85"/>
        <v>0</v>
      </c>
      <c r="J342" s="40">
        <f t="shared" si="86"/>
        <v>0</v>
      </c>
      <c r="K342" s="41"/>
      <c r="L342" s="42"/>
      <c r="M342" s="42"/>
      <c r="N342" s="42"/>
      <c r="O342" s="42"/>
      <c r="P342" s="46"/>
      <c r="Q342" s="23"/>
      <c r="V342" s="176"/>
    </row>
    <row r="343" spans="1:22" hidden="1">
      <c r="A343" s="237">
        <v>47741</v>
      </c>
      <c r="B343" s="25">
        <v>93</v>
      </c>
      <c r="C343" s="35" t="s">
        <v>26</v>
      </c>
      <c r="D343" s="36" t="str">
        <f t="shared" si="87"/>
        <v>'</v>
      </c>
      <c r="E343" s="37">
        <f t="shared" si="87"/>
        <v>47679.5</v>
      </c>
      <c r="F343" s="6">
        <f>IF(MAX(F$9:F342)&gt;=L$5,0,IF(B343&gt;=MONTH($N$5),F342+1,0))</f>
        <v>0</v>
      </c>
      <c r="G343" s="38">
        <f t="shared" si="81"/>
        <v>0</v>
      </c>
      <c r="H343" s="39">
        <f t="shared" si="82"/>
        <v>0</v>
      </c>
      <c r="I343" s="39">
        <f t="shared" si="85"/>
        <v>0</v>
      </c>
      <c r="J343" s="40">
        <f t="shared" si="86"/>
        <v>0</v>
      </c>
      <c r="K343" s="41"/>
      <c r="L343" s="42"/>
      <c r="M343" s="42"/>
      <c r="N343" s="42"/>
      <c r="O343" s="42"/>
      <c r="P343" s="46"/>
      <c r="Q343" s="23"/>
      <c r="V343" s="176"/>
    </row>
    <row r="344" spans="1:22" hidden="1">
      <c r="A344" s="237">
        <v>47771</v>
      </c>
      <c r="B344" s="25">
        <v>94</v>
      </c>
      <c r="C344" s="35" t="s">
        <v>27</v>
      </c>
      <c r="D344" s="36" t="str">
        <f t="shared" si="87"/>
        <v>'</v>
      </c>
      <c r="E344" s="37">
        <f t="shared" si="87"/>
        <v>47679.5</v>
      </c>
      <c r="F344" s="6">
        <f>IF(MAX(F$9:F343)&gt;=L$5,0,IF(B344&gt;=MONTH($N$5),F343+1,0))</f>
        <v>0</v>
      </c>
      <c r="G344" s="38">
        <f t="shared" si="81"/>
        <v>0</v>
      </c>
      <c r="H344" s="39">
        <f t="shared" si="82"/>
        <v>0</v>
      </c>
      <c r="I344" s="39">
        <f t="shared" si="85"/>
        <v>0</v>
      </c>
      <c r="J344" s="40">
        <f t="shared" si="86"/>
        <v>0</v>
      </c>
      <c r="K344" s="41"/>
      <c r="L344" s="42"/>
      <c r="M344" s="42"/>
      <c r="N344" s="42"/>
      <c r="O344" s="42"/>
      <c r="P344" s="46"/>
      <c r="Q344" s="23"/>
      <c r="V344" s="176"/>
    </row>
    <row r="345" spans="1:22" hidden="1">
      <c r="A345" s="237">
        <v>47802</v>
      </c>
      <c r="B345" s="25">
        <v>95</v>
      </c>
      <c r="C345" s="35" t="s">
        <v>28</v>
      </c>
      <c r="D345" s="36" t="str">
        <f t="shared" si="87"/>
        <v>'</v>
      </c>
      <c r="E345" s="37">
        <f t="shared" si="87"/>
        <v>47679.5</v>
      </c>
      <c r="F345" s="6">
        <f>IF(MAX(F$9:F344)&gt;=L$5,0,IF(B345&gt;=MONTH($N$5),F344+1,0))</f>
        <v>0</v>
      </c>
      <c r="G345" s="38">
        <f t="shared" si="81"/>
        <v>0</v>
      </c>
      <c r="H345" s="39">
        <f t="shared" si="82"/>
        <v>0</v>
      </c>
      <c r="I345" s="39">
        <f t="shared" si="85"/>
        <v>0</v>
      </c>
      <c r="J345" s="40">
        <f t="shared" si="86"/>
        <v>0</v>
      </c>
      <c r="K345" s="41"/>
      <c r="L345" s="42"/>
      <c r="M345" s="42"/>
      <c r="N345" s="42"/>
      <c r="O345" s="42"/>
      <c r="P345" s="46"/>
      <c r="Q345" s="23"/>
      <c r="V345" s="176"/>
    </row>
    <row r="346" spans="1:22" hidden="1">
      <c r="A346" s="237">
        <v>47832</v>
      </c>
      <c r="B346" s="25">
        <v>96</v>
      </c>
      <c r="C346" s="35" t="s">
        <v>29</v>
      </c>
      <c r="D346" s="36" t="str">
        <f t="shared" si="87"/>
        <v>'</v>
      </c>
      <c r="E346" s="37">
        <f t="shared" si="87"/>
        <v>47679.5</v>
      </c>
      <c r="F346" s="6">
        <f>IF(MAX(F$9:F345)&gt;=L$5,0,IF(B346&gt;=MONTH($N$5),F345+1,0))</f>
        <v>0</v>
      </c>
      <c r="G346" s="45">
        <f t="shared" si="81"/>
        <v>0</v>
      </c>
      <c r="H346" s="42">
        <f t="shared" si="82"/>
        <v>0</v>
      </c>
      <c r="I346" s="42">
        <f t="shared" si="85"/>
        <v>0</v>
      </c>
      <c r="J346" s="46">
        <f t="shared" si="86"/>
        <v>0</v>
      </c>
      <c r="K346" s="41">
        <f>SUM(H335:H346)</f>
        <v>0</v>
      </c>
      <c r="L346" s="42">
        <f>SUM(I335:I346)</f>
        <v>0</v>
      </c>
      <c r="M346" s="42">
        <f>SUM(G335:G346)</f>
        <v>0</v>
      </c>
      <c r="N346" s="42">
        <f>K346+N334</f>
        <v>42397.54</v>
      </c>
      <c r="O346" s="42">
        <f>L346+O334</f>
        <v>20131.940000000002</v>
      </c>
      <c r="P346" s="46">
        <f>M346+P334</f>
        <v>62529.479999999967</v>
      </c>
      <c r="Q346" s="23"/>
      <c r="V346" s="176"/>
    </row>
    <row r="347" spans="1:22" hidden="1">
      <c r="A347" s="237">
        <v>47863</v>
      </c>
      <c r="B347" s="25">
        <v>85</v>
      </c>
      <c r="C347" s="26" t="s">
        <v>17</v>
      </c>
      <c r="D347" s="47" t="str">
        <f>D335</f>
        <v>'</v>
      </c>
      <c r="E347" s="27">
        <f>E335+365.25</f>
        <v>48044.75</v>
      </c>
      <c r="F347" s="90">
        <f>IF(MAX(F$9:F346)&gt;=L$5,0,IF(B347&gt;=MONTH($N$5),F346+1,0))</f>
        <v>0</v>
      </c>
      <c r="G347" s="28">
        <f t="shared" si="81"/>
        <v>0</v>
      </c>
      <c r="H347" s="29">
        <f t="shared" si="82"/>
        <v>0</v>
      </c>
      <c r="I347" s="29">
        <f t="shared" si="85"/>
        <v>0</v>
      </c>
      <c r="J347" s="30">
        <f t="shared" si="86"/>
        <v>0</v>
      </c>
      <c r="K347" s="31"/>
      <c r="L347" s="32"/>
      <c r="M347" s="32"/>
      <c r="N347" s="32"/>
      <c r="O347" s="32"/>
      <c r="P347" s="48"/>
      <c r="Q347" s="23"/>
      <c r="V347" s="176"/>
    </row>
    <row r="348" spans="1:22" hidden="1">
      <c r="A348" s="237">
        <v>47894</v>
      </c>
      <c r="B348" s="25">
        <v>86</v>
      </c>
      <c r="C348" s="35" t="s">
        <v>19</v>
      </c>
      <c r="D348" s="36" t="str">
        <f t="shared" si="87"/>
        <v>'</v>
      </c>
      <c r="E348" s="37">
        <f t="shared" si="87"/>
        <v>48044.75</v>
      </c>
      <c r="F348" s="6">
        <f>IF(MAX(F$9:F347)&gt;=L$5,0,IF(B348&gt;=MONTH($N$5),F347+1,0))</f>
        <v>0</v>
      </c>
      <c r="G348" s="38">
        <f t="shared" si="81"/>
        <v>0</v>
      </c>
      <c r="H348" s="39">
        <f t="shared" si="82"/>
        <v>0</v>
      </c>
      <c r="I348" s="39">
        <f t="shared" si="85"/>
        <v>0</v>
      </c>
      <c r="J348" s="40">
        <f t="shared" si="86"/>
        <v>0</v>
      </c>
      <c r="K348" s="41"/>
      <c r="L348" s="42"/>
      <c r="M348" s="42"/>
      <c r="N348" s="42"/>
      <c r="O348" s="42"/>
      <c r="P348" s="46"/>
      <c r="Q348" s="23"/>
      <c r="V348" s="176"/>
    </row>
    <row r="349" spans="1:22" hidden="1">
      <c r="A349" s="237">
        <v>47922</v>
      </c>
      <c r="B349" s="25">
        <v>87</v>
      </c>
      <c r="C349" s="35" t="s">
        <v>20</v>
      </c>
      <c r="D349" s="36" t="str">
        <f t="shared" si="87"/>
        <v>'</v>
      </c>
      <c r="E349" s="37">
        <f t="shared" si="87"/>
        <v>48044.75</v>
      </c>
      <c r="F349" s="6">
        <f>IF(MAX(F$9:F348)&gt;=L$5,0,IF(B349&gt;=MONTH($N$5),F348+1,0))</f>
        <v>0</v>
      </c>
      <c r="G349" s="38">
        <f t="shared" si="81"/>
        <v>0</v>
      </c>
      <c r="H349" s="39">
        <f t="shared" si="82"/>
        <v>0</v>
      </c>
      <c r="I349" s="39">
        <f t="shared" si="85"/>
        <v>0</v>
      </c>
      <c r="J349" s="40">
        <f t="shared" si="86"/>
        <v>0</v>
      </c>
      <c r="K349" s="41"/>
      <c r="L349" s="42"/>
      <c r="M349" s="42"/>
      <c r="N349" s="42"/>
      <c r="O349" s="42"/>
      <c r="P349" s="46"/>
      <c r="Q349" s="23"/>
      <c r="V349" s="176"/>
    </row>
    <row r="350" spans="1:22" hidden="1">
      <c r="A350" s="237">
        <v>47953</v>
      </c>
      <c r="B350" s="25">
        <v>88</v>
      </c>
      <c r="C350" s="35" t="s">
        <v>21</v>
      </c>
      <c r="D350" s="36" t="str">
        <f t="shared" si="87"/>
        <v>'</v>
      </c>
      <c r="E350" s="37">
        <f t="shared" si="87"/>
        <v>48044.75</v>
      </c>
      <c r="F350" s="6">
        <f>IF(MAX(F$9:F349)&gt;=L$5,0,IF(B350&gt;=MONTH($N$5),F349+1,0))</f>
        <v>0</v>
      </c>
      <c r="G350" s="38">
        <f t="shared" si="81"/>
        <v>0</v>
      </c>
      <c r="H350" s="39">
        <f t="shared" si="82"/>
        <v>0</v>
      </c>
      <c r="I350" s="39">
        <f t="shared" si="85"/>
        <v>0</v>
      </c>
      <c r="J350" s="40">
        <f t="shared" si="86"/>
        <v>0</v>
      </c>
      <c r="K350" s="41"/>
      <c r="L350" s="42"/>
      <c r="M350" s="42"/>
      <c r="N350" s="42"/>
      <c r="O350" s="42"/>
      <c r="P350" s="46"/>
      <c r="Q350" s="23"/>
      <c r="V350" s="176"/>
    </row>
    <row r="351" spans="1:22" hidden="1">
      <c r="A351" s="237">
        <v>47983</v>
      </c>
      <c r="B351" s="25">
        <v>89</v>
      </c>
      <c r="C351" s="35" t="s">
        <v>22</v>
      </c>
      <c r="D351" s="36" t="str">
        <f t="shared" si="87"/>
        <v>'</v>
      </c>
      <c r="E351" s="37">
        <f t="shared" si="87"/>
        <v>48044.75</v>
      </c>
      <c r="F351" s="6">
        <f>IF(MAX(F$9:F350)&gt;=L$5,0,IF(B351&gt;=MONTH($N$5),F350+1,0))</f>
        <v>0</v>
      </c>
      <c r="G351" s="38">
        <f t="shared" si="81"/>
        <v>0</v>
      </c>
      <c r="H351" s="39">
        <f t="shared" si="82"/>
        <v>0</v>
      </c>
      <c r="I351" s="39">
        <f t="shared" si="85"/>
        <v>0</v>
      </c>
      <c r="J351" s="40">
        <f t="shared" si="86"/>
        <v>0</v>
      </c>
      <c r="K351" s="41"/>
      <c r="L351" s="42"/>
      <c r="M351" s="42"/>
      <c r="N351" s="42"/>
      <c r="O351" s="42"/>
      <c r="P351" s="46"/>
      <c r="Q351" s="23"/>
      <c r="V351" s="176"/>
    </row>
    <row r="352" spans="1:22" hidden="1">
      <c r="A352" s="237">
        <v>48014</v>
      </c>
      <c r="B352" s="25">
        <v>90</v>
      </c>
      <c r="C352" s="35" t="s">
        <v>23</v>
      </c>
      <c r="D352" s="36" t="str">
        <f t="shared" si="87"/>
        <v>'</v>
      </c>
      <c r="E352" s="37">
        <f t="shared" si="87"/>
        <v>48044.75</v>
      </c>
      <c r="F352" s="6">
        <f>IF(MAX(F$9:F351)&gt;=L$5,0,IF(B352&gt;=MONTH($N$5),F351+1,0))</f>
        <v>0</v>
      </c>
      <c r="G352" s="38">
        <f t="shared" si="81"/>
        <v>0</v>
      </c>
      <c r="H352" s="39">
        <f t="shared" si="82"/>
        <v>0</v>
      </c>
      <c r="I352" s="39">
        <f t="shared" si="85"/>
        <v>0</v>
      </c>
      <c r="J352" s="40">
        <f t="shared" si="86"/>
        <v>0</v>
      </c>
      <c r="K352" s="41"/>
      <c r="L352" s="42"/>
      <c r="M352" s="42"/>
      <c r="N352" s="42"/>
      <c r="O352" s="42"/>
      <c r="P352" s="46"/>
      <c r="Q352" s="23"/>
      <c r="V352" s="176"/>
    </row>
    <row r="353" spans="1:22" hidden="1">
      <c r="A353" s="237">
        <v>48044</v>
      </c>
      <c r="B353" s="25">
        <v>91</v>
      </c>
      <c r="C353" s="35" t="s">
        <v>24</v>
      </c>
      <c r="D353" s="36" t="str">
        <f t="shared" si="87"/>
        <v>'</v>
      </c>
      <c r="E353" s="37">
        <f t="shared" si="87"/>
        <v>48044.75</v>
      </c>
      <c r="F353" s="6">
        <f>IF(MAX(F$9:F352)&gt;=L$5,0,IF(B353&gt;=MONTH($N$5),F352+1,0))</f>
        <v>0</v>
      </c>
      <c r="G353" s="38">
        <f t="shared" si="81"/>
        <v>0</v>
      </c>
      <c r="H353" s="39">
        <f t="shared" si="82"/>
        <v>0</v>
      </c>
      <c r="I353" s="39">
        <f t="shared" si="85"/>
        <v>0</v>
      </c>
      <c r="J353" s="40">
        <f t="shared" si="86"/>
        <v>0</v>
      </c>
      <c r="K353" s="41"/>
      <c r="L353" s="42"/>
      <c r="M353" s="42"/>
      <c r="N353" s="42"/>
      <c r="O353" s="42"/>
      <c r="P353" s="46"/>
      <c r="Q353" s="23"/>
      <c r="V353" s="176"/>
    </row>
    <row r="354" spans="1:22" hidden="1">
      <c r="A354" s="237">
        <v>48075</v>
      </c>
      <c r="B354" s="25">
        <v>92</v>
      </c>
      <c r="C354" s="35" t="s">
        <v>25</v>
      </c>
      <c r="D354" s="36" t="str">
        <f t="shared" si="87"/>
        <v>'</v>
      </c>
      <c r="E354" s="37">
        <f t="shared" si="87"/>
        <v>48044.75</v>
      </c>
      <c r="F354" s="6">
        <f>IF(MAX(F$9:F353)&gt;=L$5,0,IF(B354&gt;=MONTH($N$5),F353+1,0))</f>
        <v>0</v>
      </c>
      <c r="G354" s="38">
        <f t="shared" si="81"/>
        <v>0</v>
      </c>
      <c r="H354" s="39">
        <f t="shared" si="82"/>
        <v>0</v>
      </c>
      <c r="I354" s="39">
        <f t="shared" si="85"/>
        <v>0</v>
      </c>
      <c r="J354" s="40">
        <f t="shared" si="86"/>
        <v>0</v>
      </c>
      <c r="K354" s="41"/>
      <c r="L354" s="42"/>
      <c r="M354" s="42"/>
      <c r="N354" s="42"/>
      <c r="O354" s="42"/>
      <c r="P354" s="46"/>
      <c r="Q354" s="23"/>
      <c r="V354" s="176"/>
    </row>
    <row r="355" spans="1:22" hidden="1">
      <c r="A355" s="237">
        <v>48106</v>
      </c>
      <c r="B355" s="25">
        <v>93</v>
      </c>
      <c r="C355" s="35" t="s">
        <v>26</v>
      </c>
      <c r="D355" s="36" t="str">
        <f t="shared" si="87"/>
        <v>'</v>
      </c>
      <c r="E355" s="37">
        <f t="shared" si="87"/>
        <v>48044.75</v>
      </c>
      <c r="F355" s="6">
        <f>IF(MAX(F$9:F354)&gt;=L$5,0,IF(B355&gt;=MONTH($N$5),F354+1,0))</f>
        <v>0</v>
      </c>
      <c r="G355" s="38">
        <f t="shared" si="81"/>
        <v>0</v>
      </c>
      <c r="H355" s="39">
        <f t="shared" si="82"/>
        <v>0</v>
      </c>
      <c r="I355" s="39">
        <f t="shared" si="85"/>
        <v>0</v>
      </c>
      <c r="J355" s="40">
        <f t="shared" si="86"/>
        <v>0</v>
      </c>
      <c r="K355" s="41"/>
      <c r="L355" s="42"/>
      <c r="M355" s="42"/>
      <c r="N355" s="42"/>
      <c r="O355" s="42"/>
      <c r="P355" s="46"/>
      <c r="Q355" s="23"/>
      <c r="V355" s="176"/>
    </row>
    <row r="356" spans="1:22" hidden="1">
      <c r="A356" s="237">
        <v>48136</v>
      </c>
      <c r="B356" s="25">
        <v>94</v>
      </c>
      <c r="C356" s="35" t="s">
        <v>27</v>
      </c>
      <c r="D356" s="36" t="str">
        <f t="shared" ref="D356:E370" si="88">D355</f>
        <v>'</v>
      </c>
      <c r="E356" s="37">
        <f t="shared" si="88"/>
        <v>48044.75</v>
      </c>
      <c r="F356" s="6">
        <f>IF(MAX(F$9:F355)&gt;=L$5,0,IF(B356&gt;=MONTH($N$5),F355+1,0))</f>
        <v>0</v>
      </c>
      <c r="G356" s="38">
        <f t="shared" si="81"/>
        <v>0</v>
      </c>
      <c r="H356" s="39">
        <f t="shared" si="82"/>
        <v>0</v>
      </c>
      <c r="I356" s="39">
        <f t="shared" si="85"/>
        <v>0</v>
      </c>
      <c r="J356" s="40">
        <f t="shared" si="86"/>
        <v>0</v>
      </c>
      <c r="K356" s="41"/>
      <c r="L356" s="42"/>
      <c r="M356" s="42"/>
      <c r="N356" s="42"/>
      <c r="O356" s="42"/>
      <c r="P356" s="46"/>
      <c r="Q356" s="23"/>
      <c r="V356" s="176"/>
    </row>
    <row r="357" spans="1:22" hidden="1">
      <c r="A357" s="237">
        <v>48167</v>
      </c>
      <c r="B357" s="25">
        <v>95</v>
      </c>
      <c r="C357" s="35" t="s">
        <v>28</v>
      </c>
      <c r="D357" s="36" t="str">
        <f t="shared" si="88"/>
        <v>'</v>
      </c>
      <c r="E357" s="37">
        <f t="shared" si="88"/>
        <v>48044.75</v>
      </c>
      <c r="F357" s="6">
        <f>IF(MAX(F$9:F356)&gt;=L$5,0,IF(B357&gt;=MONTH($N$5),F356+1,0))</f>
        <v>0</v>
      </c>
      <c r="G357" s="38">
        <f t="shared" si="81"/>
        <v>0</v>
      </c>
      <c r="H357" s="39">
        <f t="shared" si="82"/>
        <v>0</v>
      </c>
      <c r="I357" s="39">
        <f t="shared" si="85"/>
        <v>0</v>
      </c>
      <c r="J357" s="40">
        <f t="shared" si="86"/>
        <v>0</v>
      </c>
      <c r="K357" s="41"/>
      <c r="L357" s="42"/>
      <c r="M357" s="42"/>
      <c r="N357" s="42"/>
      <c r="O357" s="42"/>
      <c r="P357" s="46"/>
      <c r="Q357" s="23"/>
      <c r="V357" s="176"/>
    </row>
    <row r="358" spans="1:22" hidden="1">
      <c r="A358" s="237">
        <v>48197</v>
      </c>
      <c r="B358" s="25">
        <v>96</v>
      </c>
      <c r="C358" s="35" t="s">
        <v>29</v>
      </c>
      <c r="D358" s="36" t="str">
        <f t="shared" si="88"/>
        <v>'</v>
      </c>
      <c r="E358" s="37">
        <f t="shared" si="88"/>
        <v>48044.75</v>
      </c>
      <c r="F358" s="6">
        <f>IF(MAX(F$9:F357)&gt;=L$5,0,IF(B358&gt;=MONTH($N$5),F357+1,0))</f>
        <v>0</v>
      </c>
      <c r="G358" s="45">
        <f t="shared" si="81"/>
        <v>0</v>
      </c>
      <c r="H358" s="42">
        <f t="shared" si="82"/>
        <v>0</v>
      </c>
      <c r="I358" s="42">
        <f t="shared" si="85"/>
        <v>0</v>
      </c>
      <c r="J358" s="46">
        <f t="shared" si="86"/>
        <v>0</v>
      </c>
      <c r="K358" s="41">
        <f>SUM(H347:H358)</f>
        <v>0</v>
      </c>
      <c r="L358" s="42">
        <f>SUM(I347:I358)</f>
        <v>0</v>
      </c>
      <c r="M358" s="42">
        <f>SUM(G347:G358)</f>
        <v>0</v>
      </c>
      <c r="N358" s="42">
        <f>K358+N310</f>
        <v>42397.54</v>
      </c>
      <c r="O358" s="42">
        <f>L358+O310</f>
        <v>20131.940000000002</v>
      </c>
      <c r="P358" s="46">
        <f>M358+P310</f>
        <v>62529.479999999967</v>
      </c>
      <c r="Q358" s="23"/>
      <c r="V358" s="176"/>
    </row>
    <row r="359" spans="1:22" hidden="1">
      <c r="A359" s="237">
        <v>48228</v>
      </c>
      <c r="B359" s="25">
        <v>85</v>
      </c>
      <c r="C359" s="26" t="s">
        <v>17</v>
      </c>
      <c r="D359" s="47" t="str">
        <f>D347</f>
        <v>'</v>
      </c>
      <c r="E359" s="27">
        <f>E347+365.25</f>
        <v>48410</v>
      </c>
      <c r="F359" s="90">
        <f>IF(MAX(F$9:F358)&gt;=L$5,0,IF(B359&gt;=MONTH($N$5),F358+1,0))</f>
        <v>0</v>
      </c>
      <c r="G359" s="28">
        <f t="shared" si="81"/>
        <v>0</v>
      </c>
      <c r="H359" s="29">
        <f t="shared" si="82"/>
        <v>0</v>
      </c>
      <c r="I359" s="29">
        <f t="shared" si="85"/>
        <v>0</v>
      </c>
      <c r="J359" s="30">
        <f t="shared" si="86"/>
        <v>0</v>
      </c>
      <c r="K359" s="31"/>
      <c r="L359" s="32"/>
      <c r="M359" s="32"/>
      <c r="N359" s="32"/>
      <c r="O359" s="32"/>
      <c r="P359" s="48"/>
      <c r="Q359" s="23"/>
      <c r="V359" s="176"/>
    </row>
    <row r="360" spans="1:22" hidden="1">
      <c r="A360" s="237">
        <v>48259</v>
      </c>
      <c r="B360" s="25">
        <v>86</v>
      </c>
      <c r="C360" s="35" t="s">
        <v>19</v>
      </c>
      <c r="D360" s="36" t="str">
        <f t="shared" si="88"/>
        <v>'</v>
      </c>
      <c r="E360" s="37">
        <f t="shared" si="88"/>
        <v>48410</v>
      </c>
      <c r="F360" s="6">
        <f>IF(MAX(F$9:F359)&gt;=L$5,0,IF(B360&gt;=MONTH($N$5),F359+1,0))</f>
        <v>0</v>
      </c>
      <c r="G360" s="38">
        <f t="shared" si="81"/>
        <v>0</v>
      </c>
      <c r="H360" s="39">
        <f t="shared" si="82"/>
        <v>0</v>
      </c>
      <c r="I360" s="39">
        <f t="shared" si="85"/>
        <v>0</v>
      </c>
      <c r="J360" s="40">
        <f t="shared" si="86"/>
        <v>0</v>
      </c>
      <c r="K360" s="41"/>
      <c r="L360" s="42"/>
      <c r="M360" s="42"/>
      <c r="N360" s="42"/>
      <c r="O360" s="42"/>
      <c r="P360" s="46"/>
      <c r="Q360" s="23"/>
      <c r="V360" s="176"/>
    </row>
    <row r="361" spans="1:22" hidden="1">
      <c r="A361" s="237">
        <v>48288</v>
      </c>
      <c r="B361" s="25">
        <v>87</v>
      </c>
      <c r="C361" s="35" t="s">
        <v>20</v>
      </c>
      <c r="D361" s="36" t="str">
        <f t="shared" si="88"/>
        <v>'</v>
      </c>
      <c r="E361" s="37">
        <f t="shared" si="88"/>
        <v>48410</v>
      </c>
      <c r="F361" s="6">
        <f>IF(MAX(F$9:F360)&gt;=L$5,0,IF(B361&gt;=MONTH($N$5),F360+1,0))</f>
        <v>0</v>
      </c>
      <c r="G361" s="38">
        <f t="shared" si="81"/>
        <v>0</v>
      </c>
      <c r="H361" s="39">
        <f t="shared" si="82"/>
        <v>0</v>
      </c>
      <c r="I361" s="39">
        <f t="shared" si="85"/>
        <v>0</v>
      </c>
      <c r="J361" s="40">
        <f t="shared" si="86"/>
        <v>0</v>
      </c>
      <c r="K361" s="41"/>
      <c r="L361" s="42"/>
      <c r="M361" s="42"/>
      <c r="N361" s="42"/>
      <c r="O361" s="42"/>
      <c r="P361" s="46"/>
      <c r="Q361" s="23"/>
      <c r="V361" s="176"/>
    </row>
    <row r="362" spans="1:22" hidden="1">
      <c r="A362" s="237">
        <v>48319</v>
      </c>
      <c r="B362" s="25">
        <v>88</v>
      </c>
      <c r="C362" s="35" t="s">
        <v>21</v>
      </c>
      <c r="D362" s="36" t="str">
        <f t="shared" si="88"/>
        <v>'</v>
      </c>
      <c r="E362" s="37">
        <f t="shared" si="88"/>
        <v>48410</v>
      </c>
      <c r="F362" s="6">
        <f>IF(MAX(F$9:F361)&gt;=L$5,0,IF(B362&gt;=MONTH($N$5),F361+1,0))</f>
        <v>0</v>
      </c>
      <c r="G362" s="38">
        <f t="shared" si="81"/>
        <v>0</v>
      </c>
      <c r="H362" s="39">
        <f t="shared" si="82"/>
        <v>0</v>
      </c>
      <c r="I362" s="39">
        <f t="shared" si="85"/>
        <v>0</v>
      </c>
      <c r="J362" s="40">
        <f t="shared" si="86"/>
        <v>0</v>
      </c>
      <c r="K362" s="41"/>
      <c r="L362" s="42"/>
      <c r="M362" s="42"/>
      <c r="N362" s="42"/>
      <c r="O362" s="42"/>
      <c r="P362" s="46"/>
      <c r="Q362" s="23"/>
      <c r="V362" s="176"/>
    </row>
    <row r="363" spans="1:22" hidden="1">
      <c r="A363" s="237">
        <v>48349</v>
      </c>
      <c r="B363" s="25">
        <v>89</v>
      </c>
      <c r="C363" s="35" t="s">
        <v>22</v>
      </c>
      <c r="D363" s="36" t="str">
        <f t="shared" si="88"/>
        <v>'</v>
      </c>
      <c r="E363" s="37">
        <f t="shared" si="88"/>
        <v>48410</v>
      </c>
      <c r="F363" s="6">
        <f>IF(MAX(F$9:F362)&gt;=L$5,0,IF(B363&gt;=MONTH($N$5),F362+1,0))</f>
        <v>0</v>
      </c>
      <c r="G363" s="38">
        <f t="shared" si="81"/>
        <v>0</v>
      </c>
      <c r="H363" s="39">
        <f t="shared" si="82"/>
        <v>0</v>
      </c>
      <c r="I363" s="39">
        <f t="shared" si="85"/>
        <v>0</v>
      </c>
      <c r="J363" s="40">
        <f t="shared" si="86"/>
        <v>0</v>
      </c>
      <c r="K363" s="41"/>
      <c r="L363" s="42"/>
      <c r="M363" s="42"/>
      <c r="N363" s="42"/>
      <c r="O363" s="42"/>
      <c r="P363" s="46"/>
      <c r="Q363" s="23"/>
      <c r="V363" s="176"/>
    </row>
    <row r="364" spans="1:22" hidden="1">
      <c r="A364" s="237">
        <v>48380</v>
      </c>
      <c r="B364" s="25">
        <v>90</v>
      </c>
      <c r="C364" s="35" t="s">
        <v>23</v>
      </c>
      <c r="D364" s="36" t="str">
        <f t="shared" si="88"/>
        <v>'</v>
      </c>
      <c r="E364" s="37">
        <f t="shared" si="88"/>
        <v>48410</v>
      </c>
      <c r="F364" s="6">
        <f>IF(MAX(F$9:F363)&gt;=L$5,0,IF(B364&gt;=MONTH($N$5),F363+1,0))</f>
        <v>0</v>
      </c>
      <c r="G364" s="38">
        <f t="shared" si="81"/>
        <v>0</v>
      </c>
      <c r="H364" s="39">
        <f t="shared" si="82"/>
        <v>0</v>
      </c>
      <c r="I364" s="39">
        <f t="shared" si="85"/>
        <v>0</v>
      </c>
      <c r="J364" s="40">
        <f t="shared" si="86"/>
        <v>0</v>
      </c>
      <c r="K364" s="41"/>
      <c r="L364" s="42"/>
      <c r="M364" s="42"/>
      <c r="N364" s="42"/>
      <c r="O364" s="42"/>
      <c r="P364" s="46"/>
      <c r="Q364" s="23"/>
      <c r="V364" s="176"/>
    </row>
    <row r="365" spans="1:22" hidden="1">
      <c r="A365" s="237">
        <v>48410</v>
      </c>
      <c r="B365" s="25">
        <v>91</v>
      </c>
      <c r="C365" s="35" t="s">
        <v>24</v>
      </c>
      <c r="D365" s="36" t="str">
        <f t="shared" si="88"/>
        <v>'</v>
      </c>
      <c r="E365" s="37">
        <f t="shared" si="88"/>
        <v>48410</v>
      </c>
      <c r="F365" s="6">
        <f>IF(MAX(F$9:F364)&gt;=L$5,0,IF(B365&gt;=MONTH($N$5),F364+1,0))</f>
        <v>0</v>
      </c>
      <c r="G365" s="38">
        <f t="shared" si="81"/>
        <v>0</v>
      </c>
      <c r="H365" s="39">
        <f t="shared" si="82"/>
        <v>0</v>
      </c>
      <c r="I365" s="39">
        <f t="shared" si="85"/>
        <v>0</v>
      </c>
      <c r="J365" s="40">
        <f t="shared" si="86"/>
        <v>0</v>
      </c>
      <c r="K365" s="41"/>
      <c r="L365" s="42"/>
      <c r="M365" s="42"/>
      <c r="N365" s="42"/>
      <c r="O365" s="42"/>
      <c r="P365" s="46"/>
      <c r="Q365" s="23"/>
      <c r="V365" s="176"/>
    </row>
    <row r="366" spans="1:22" hidden="1">
      <c r="A366" s="237">
        <v>48441</v>
      </c>
      <c r="B366" s="25">
        <v>92</v>
      </c>
      <c r="C366" s="35" t="s">
        <v>25</v>
      </c>
      <c r="D366" s="36" t="str">
        <f t="shared" si="88"/>
        <v>'</v>
      </c>
      <c r="E366" s="37">
        <f t="shared" si="88"/>
        <v>48410</v>
      </c>
      <c r="F366" s="6">
        <f>IF(MAX(F$9:F365)&gt;=L$5,0,IF(B366&gt;=MONTH($N$5),F365+1,0))</f>
        <v>0</v>
      </c>
      <c r="G366" s="38">
        <f t="shared" si="81"/>
        <v>0</v>
      </c>
      <c r="H366" s="39">
        <f t="shared" si="82"/>
        <v>0</v>
      </c>
      <c r="I366" s="39">
        <f t="shared" si="85"/>
        <v>0</v>
      </c>
      <c r="J366" s="40">
        <f t="shared" si="86"/>
        <v>0</v>
      </c>
      <c r="K366" s="41"/>
      <c r="L366" s="42"/>
      <c r="M366" s="42"/>
      <c r="N366" s="42"/>
      <c r="O366" s="42"/>
      <c r="P366" s="46"/>
      <c r="Q366" s="23"/>
      <c r="V366" s="176"/>
    </row>
    <row r="367" spans="1:22" hidden="1">
      <c r="A367" s="237">
        <v>48472</v>
      </c>
      <c r="B367" s="25">
        <v>93</v>
      </c>
      <c r="C367" s="35" t="s">
        <v>26</v>
      </c>
      <c r="D367" s="36" t="str">
        <f t="shared" si="88"/>
        <v>'</v>
      </c>
      <c r="E367" s="37">
        <f t="shared" si="88"/>
        <v>48410</v>
      </c>
      <c r="F367" s="6">
        <f>IF(MAX(F$9:F366)&gt;=L$5,0,IF(B367&gt;=MONTH($N$5),F366+1,0))</f>
        <v>0</v>
      </c>
      <c r="G367" s="38">
        <f t="shared" si="81"/>
        <v>0</v>
      </c>
      <c r="H367" s="39">
        <f t="shared" si="82"/>
        <v>0</v>
      </c>
      <c r="I367" s="39">
        <f t="shared" si="85"/>
        <v>0</v>
      </c>
      <c r="J367" s="40">
        <f t="shared" si="86"/>
        <v>0</v>
      </c>
      <c r="K367" s="41"/>
      <c r="L367" s="42"/>
      <c r="M367" s="42"/>
      <c r="N367" s="42"/>
      <c r="O367" s="42"/>
      <c r="P367" s="46"/>
      <c r="Q367" s="23"/>
      <c r="V367" s="176"/>
    </row>
    <row r="368" spans="1:22" hidden="1">
      <c r="A368" s="237">
        <v>48502</v>
      </c>
      <c r="B368" s="25">
        <v>94</v>
      </c>
      <c r="C368" s="35" t="s">
        <v>27</v>
      </c>
      <c r="D368" s="36" t="str">
        <f t="shared" si="88"/>
        <v>'</v>
      </c>
      <c r="E368" s="37">
        <f t="shared" si="88"/>
        <v>48410</v>
      </c>
      <c r="F368" s="6">
        <f>IF(MAX(F$9:F367)&gt;=L$5,0,IF(B368&gt;=MONTH($N$5),F367+1,0))</f>
        <v>0</v>
      </c>
      <c r="G368" s="38">
        <f t="shared" si="81"/>
        <v>0</v>
      </c>
      <c r="H368" s="39">
        <f t="shared" si="82"/>
        <v>0</v>
      </c>
      <c r="I368" s="39">
        <f t="shared" si="85"/>
        <v>0</v>
      </c>
      <c r="J368" s="40">
        <f t="shared" si="86"/>
        <v>0</v>
      </c>
      <c r="K368" s="41"/>
      <c r="L368" s="42"/>
      <c r="M368" s="42"/>
      <c r="N368" s="42"/>
      <c r="O368" s="42"/>
      <c r="P368" s="46"/>
      <c r="Q368" s="23"/>
      <c r="V368" s="176"/>
    </row>
    <row r="369" spans="1:22" hidden="1">
      <c r="A369" s="237">
        <v>48533</v>
      </c>
      <c r="B369" s="25">
        <v>95</v>
      </c>
      <c r="C369" s="35" t="s">
        <v>28</v>
      </c>
      <c r="D369" s="36" t="str">
        <f t="shared" si="88"/>
        <v>'</v>
      </c>
      <c r="E369" s="37">
        <f t="shared" si="88"/>
        <v>48410</v>
      </c>
      <c r="F369" s="6">
        <f>IF(MAX(F$9:F368)&gt;=L$5,0,IF(B369&gt;=MONTH($N$5),F368+1,0))</f>
        <v>0</v>
      </c>
      <c r="G369" s="38">
        <f t="shared" si="81"/>
        <v>0</v>
      </c>
      <c r="H369" s="39">
        <f t="shared" si="82"/>
        <v>0</v>
      </c>
      <c r="I369" s="39">
        <f t="shared" si="85"/>
        <v>0</v>
      </c>
      <c r="J369" s="40">
        <f t="shared" si="86"/>
        <v>0</v>
      </c>
      <c r="K369" s="41"/>
      <c r="L369" s="42"/>
      <c r="M369" s="42"/>
      <c r="N369" s="42"/>
      <c r="O369" s="42"/>
      <c r="P369" s="46"/>
      <c r="Q369" s="23"/>
      <c r="V369" s="176"/>
    </row>
    <row r="370" spans="1:22" hidden="1">
      <c r="A370" s="237">
        <v>48563</v>
      </c>
      <c r="B370" s="25">
        <v>96</v>
      </c>
      <c r="C370" s="35" t="s">
        <v>29</v>
      </c>
      <c r="D370" s="36" t="str">
        <f t="shared" si="88"/>
        <v>'</v>
      </c>
      <c r="E370" s="37">
        <f t="shared" si="88"/>
        <v>48410</v>
      </c>
      <c r="F370" s="6">
        <f>IF(MAX(F$9:F369)&gt;=L$5,0,IF(B370&gt;=MONTH($N$5),F369+1,0))</f>
        <v>0</v>
      </c>
      <c r="G370" s="45">
        <f t="shared" si="81"/>
        <v>0</v>
      </c>
      <c r="H370" s="42">
        <f t="shared" si="82"/>
        <v>0</v>
      </c>
      <c r="I370" s="42">
        <f t="shared" si="85"/>
        <v>0</v>
      </c>
      <c r="J370" s="46">
        <f t="shared" si="86"/>
        <v>0</v>
      </c>
      <c r="K370" s="41">
        <f>SUM(H359:H370)</f>
        <v>0</v>
      </c>
      <c r="L370" s="42">
        <f>SUM(I359:I370)</f>
        <v>0</v>
      </c>
      <c r="M370" s="42">
        <f>SUM(G359:G370)</f>
        <v>0</v>
      </c>
      <c r="N370" s="42">
        <f>K370+N298</f>
        <v>40150.15</v>
      </c>
      <c r="O370" s="42">
        <f>L370+O298</f>
        <v>18345.170000000002</v>
      </c>
      <c r="P370" s="46">
        <f>M370+P298</f>
        <v>58495.319999999971</v>
      </c>
      <c r="Q370" s="23"/>
      <c r="V370" s="176"/>
    </row>
    <row r="371" spans="1:22" hidden="1">
      <c r="A371" s="237">
        <v>48594</v>
      </c>
      <c r="B371" s="25">
        <v>109</v>
      </c>
      <c r="C371" s="26" t="s">
        <v>17</v>
      </c>
      <c r="D371" s="47" t="str">
        <f>D359</f>
        <v>'</v>
      </c>
      <c r="E371" s="27">
        <f>E359+365.25</f>
        <v>48775.25</v>
      </c>
      <c r="F371" s="90">
        <f>IF(MAX(F$9:F370)&gt;=L$5,0,IF(B371&gt;=MONTH($N$5),F370+1,0))</f>
        <v>0</v>
      </c>
      <c r="G371" s="28">
        <f t="shared" si="81"/>
        <v>0</v>
      </c>
      <c r="H371" s="29">
        <f t="shared" si="82"/>
        <v>0</v>
      </c>
      <c r="I371" s="29">
        <f t="shared" si="85"/>
        <v>0</v>
      </c>
      <c r="J371" s="30">
        <f t="shared" si="86"/>
        <v>0</v>
      </c>
      <c r="K371" s="31"/>
      <c r="L371" s="32"/>
      <c r="M371" s="32"/>
      <c r="N371" s="32"/>
      <c r="O371" s="32"/>
      <c r="P371" s="48"/>
      <c r="Q371" s="23"/>
      <c r="V371" s="176"/>
    </row>
    <row r="372" spans="1:22" hidden="1">
      <c r="A372" s="237">
        <v>48625</v>
      </c>
      <c r="B372" s="25">
        <v>110</v>
      </c>
      <c r="C372" s="35" t="s">
        <v>19</v>
      </c>
      <c r="D372" s="36" t="str">
        <f t="shared" ref="D372:E382" si="89">D371</f>
        <v>'</v>
      </c>
      <c r="E372" s="37">
        <f t="shared" si="89"/>
        <v>48775.25</v>
      </c>
      <c r="F372" s="6">
        <f>IF(MAX(F$9:F371)&gt;=L$5,0,IF(B372&gt;=MONTH($N$5),F371+1,0))</f>
        <v>0</v>
      </c>
      <c r="G372" s="38">
        <f t="shared" si="81"/>
        <v>0</v>
      </c>
      <c r="H372" s="39">
        <f t="shared" si="82"/>
        <v>0</v>
      </c>
      <c r="I372" s="39">
        <f t="shared" si="85"/>
        <v>0</v>
      </c>
      <c r="J372" s="40">
        <f t="shared" si="86"/>
        <v>0</v>
      </c>
      <c r="K372" s="41"/>
      <c r="L372" s="42"/>
      <c r="M372" s="42"/>
      <c r="N372" s="42"/>
      <c r="O372" s="42"/>
      <c r="P372" s="46"/>
      <c r="Q372" s="23"/>
      <c r="V372" s="176"/>
    </row>
    <row r="373" spans="1:22" hidden="1">
      <c r="A373" s="237">
        <v>48653</v>
      </c>
      <c r="B373" s="25">
        <v>111</v>
      </c>
      <c r="C373" s="35" t="s">
        <v>20</v>
      </c>
      <c r="D373" s="36" t="str">
        <f t="shared" si="89"/>
        <v>'</v>
      </c>
      <c r="E373" s="37">
        <f t="shared" si="89"/>
        <v>48775.25</v>
      </c>
      <c r="F373" s="6">
        <f>IF(MAX(F$9:F372)&gt;=L$5,0,IF(B373&gt;=MONTH($N$5),F372+1,0))</f>
        <v>0</v>
      </c>
      <c r="G373" s="38">
        <f t="shared" si="81"/>
        <v>0</v>
      </c>
      <c r="H373" s="39">
        <f t="shared" si="82"/>
        <v>0</v>
      </c>
      <c r="I373" s="39">
        <f t="shared" si="85"/>
        <v>0</v>
      </c>
      <c r="J373" s="40">
        <f t="shared" si="86"/>
        <v>0</v>
      </c>
      <c r="K373" s="41"/>
      <c r="L373" s="42"/>
      <c r="M373" s="42"/>
      <c r="N373" s="42"/>
      <c r="O373" s="42"/>
      <c r="P373" s="46"/>
      <c r="Q373" s="23"/>
      <c r="V373" s="176"/>
    </row>
    <row r="374" spans="1:22" hidden="1">
      <c r="A374" s="237">
        <v>48684</v>
      </c>
      <c r="B374" s="25">
        <v>112</v>
      </c>
      <c r="C374" s="35" t="s">
        <v>21</v>
      </c>
      <c r="D374" s="36" t="str">
        <f t="shared" si="89"/>
        <v>'</v>
      </c>
      <c r="E374" s="37">
        <f t="shared" si="89"/>
        <v>48775.25</v>
      </c>
      <c r="F374" s="6">
        <f>IF(MAX(F$9:F373)&gt;=L$5,0,IF(B374&gt;=MONTH($N$5),F373+1,0))</f>
        <v>0</v>
      </c>
      <c r="G374" s="38">
        <f t="shared" si="81"/>
        <v>0</v>
      </c>
      <c r="H374" s="39">
        <f t="shared" si="82"/>
        <v>0</v>
      </c>
      <c r="I374" s="39">
        <f t="shared" si="85"/>
        <v>0</v>
      </c>
      <c r="J374" s="40">
        <f t="shared" si="86"/>
        <v>0</v>
      </c>
      <c r="K374" s="41"/>
      <c r="L374" s="42"/>
      <c r="M374" s="42"/>
      <c r="N374" s="42"/>
      <c r="O374" s="42"/>
      <c r="P374" s="46"/>
      <c r="Q374" s="23"/>
      <c r="V374" s="176"/>
    </row>
    <row r="375" spans="1:22" hidden="1">
      <c r="A375" s="237">
        <v>48714</v>
      </c>
      <c r="B375" s="25">
        <v>113</v>
      </c>
      <c r="C375" s="35" t="s">
        <v>22</v>
      </c>
      <c r="D375" s="36" t="str">
        <f t="shared" si="89"/>
        <v>'</v>
      </c>
      <c r="E375" s="37">
        <f t="shared" si="89"/>
        <v>48775.25</v>
      </c>
      <c r="F375" s="6">
        <f>IF(MAX(F$9:F374)&gt;=L$5,0,IF(B375&gt;=MONTH($N$5),F374+1,0))</f>
        <v>0</v>
      </c>
      <c r="G375" s="38">
        <f t="shared" ref="G375:G438" si="90">IF((J374+H375)&lt;(M$5+H375),J374+H375,M$5)</f>
        <v>0</v>
      </c>
      <c r="H375" s="39">
        <f t="shared" ref="H375:H438" si="91">IF(F375&gt;0,IF(J374&gt;0,ROUND(-IPMT(K$5/12,F375,L$5,J$5,,),2),0),0)</f>
        <v>0</v>
      </c>
      <c r="I375" s="39">
        <f t="shared" si="85"/>
        <v>0</v>
      </c>
      <c r="J375" s="40">
        <f t="shared" si="86"/>
        <v>0</v>
      </c>
      <c r="K375" s="41"/>
      <c r="L375" s="42"/>
      <c r="M375" s="42"/>
      <c r="N375" s="42"/>
      <c r="O375" s="42"/>
      <c r="P375" s="46"/>
      <c r="Q375" s="23"/>
      <c r="V375" s="176"/>
    </row>
    <row r="376" spans="1:22" hidden="1">
      <c r="A376" s="237">
        <v>48745</v>
      </c>
      <c r="B376" s="25">
        <v>114</v>
      </c>
      <c r="C376" s="35" t="s">
        <v>23</v>
      </c>
      <c r="D376" s="36" t="str">
        <f t="shared" si="89"/>
        <v>'</v>
      </c>
      <c r="E376" s="37">
        <f t="shared" si="89"/>
        <v>48775.25</v>
      </c>
      <c r="F376" s="6">
        <f>IF(MAX(F$9:F375)&gt;=L$5,0,IF(B376&gt;=MONTH($N$5),F375+1,0))</f>
        <v>0</v>
      </c>
      <c r="G376" s="38">
        <f t="shared" si="90"/>
        <v>0</v>
      </c>
      <c r="H376" s="39">
        <f t="shared" si="91"/>
        <v>0</v>
      </c>
      <c r="I376" s="39">
        <f t="shared" si="85"/>
        <v>0</v>
      </c>
      <c r="J376" s="40">
        <f t="shared" si="86"/>
        <v>0</v>
      </c>
      <c r="K376" s="41"/>
      <c r="L376" s="42"/>
      <c r="M376" s="42"/>
      <c r="N376" s="42"/>
      <c r="O376" s="42"/>
      <c r="P376" s="46"/>
      <c r="Q376" s="23"/>
      <c r="V376" s="176"/>
    </row>
    <row r="377" spans="1:22" hidden="1">
      <c r="A377" s="237">
        <v>48775</v>
      </c>
      <c r="B377" s="25">
        <v>115</v>
      </c>
      <c r="C377" s="35" t="s">
        <v>24</v>
      </c>
      <c r="D377" s="36" t="str">
        <f t="shared" si="89"/>
        <v>'</v>
      </c>
      <c r="E377" s="37">
        <f t="shared" si="89"/>
        <v>48775.25</v>
      </c>
      <c r="F377" s="6">
        <f>IF(MAX(F$9:F376)&gt;=L$5,0,IF(B377&gt;=MONTH($N$5),F376+1,0))</f>
        <v>0</v>
      </c>
      <c r="G377" s="38">
        <f t="shared" si="90"/>
        <v>0</v>
      </c>
      <c r="H377" s="39">
        <f t="shared" si="91"/>
        <v>0</v>
      </c>
      <c r="I377" s="39">
        <f t="shared" si="85"/>
        <v>0</v>
      </c>
      <c r="J377" s="40">
        <f t="shared" si="86"/>
        <v>0</v>
      </c>
      <c r="K377" s="41"/>
      <c r="L377" s="42"/>
      <c r="M377" s="42"/>
      <c r="N377" s="42"/>
      <c r="O377" s="42"/>
      <c r="P377" s="46"/>
      <c r="Q377" s="23"/>
      <c r="V377" s="176"/>
    </row>
    <row r="378" spans="1:22" hidden="1">
      <c r="A378" s="237">
        <v>48806</v>
      </c>
      <c r="B378" s="25">
        <v>116</v>
      </c>
      <c r="C378" s="35" t="s">
        <v>25</v>
      </c>
      <c r="D378" s="36" t="str">
        <f t="shared" si="89"/>
        <v>'</v>
      </c>
      <c r="E378" s="37">
        <f t="shared" si="89"/>
        <v>48775.25</v>
      </c>
      <c r="F378" s="6">
        <f>IF(MAX(F$9:F377)&gt;=L$5,0,IF(B378&gt;=MONTH($N$5),F377+1,0))</f>
        <v>0</v>
      </c>
      <c r="G378" s="38">
        <f t="shared" si="90"/>
        <v>0</v>
      </c>
      <c r="H378" s="39">
        <f t="shared" si="91"/>
        <v>0</v>
      </c>
      <c r="I378" s="39">
        <f t="shared" si="85"/>
        <v>0</v>
      </c>
      <c r="J378" s="40">
        <f t="shared" si="86"/>
        <v>0</v>
      </c>
      <c r="K378" s="41"/>
      <c r="L378" s="42"/>
      <c r="M378" s="42"/>
      <c r="N378" s="42"/>
      <c r="O378" s="42"/>
      <c r="P378" s="46"/>
      <c r="Q378" s="23"/>
      <c r="V378" s="176"/>
    </row>
    <row r="379" spans="1:22" hidden="1">
      <c r="A379" s="237">
        <v>48837</v>
      </c>
      <c r="B379" s="25">
        <v>117</v>
      </c>
      <c r="C379" s="35" t="s">
        <v>26</v>
      </c>
      <c r="D379" s="36" t="str">
        <f t="shared" si="89"/>
        <v>'</v>
      </c>
      <c r="E379" s="37">
        <f t="shared" si="89"/>
        <v>48775.25</v>
      </c>
      <c r="F379" s="6">
        <f>IF(MAX(F$9:F378)&gt;=L$5,0,IF(B379&gt;=MONTH($N$5),F378+1,0))</f>
        <v>0</v>
      </c>
      <c r="G379" s="38">
        <f t="shared" si="90"/>
        <v>0</v>
      </c>
      <c r="H379" s="39">
        <f t="shared" si="91"/>
        <v>0</v>
      </c>
      <c r="I379" s="39">
        <f t="shared" si="85"/>
        <v>0</v>
      </c>
      <c r="J379" s="40">
        <f t="shared" si="86"/>
        <v>0</v>
      </c>
      <c r="K379" s="41"/>
      <c r="L379" s="42"/>
      <c r="M379" s="42"/>
      <c r="N379" s="42"/>
      <c r="O379" s="42"/>
      <c r="P379" s="46"/>
      <c r="Q379" s="23"/>
      <c r="V379" s="176"/>
    </row>
    <row r="380" spans="1:22" hidden="1">
      <c r="A380" s="237">
        <v>48867</v>
      </c>
      <c r="B380" s="25">
        <v>118</v>
      </c>
      <c r="C380" s="35" t="s">
        <v>27</v>
      </c>
      <c r="D380" s="36" t="str">
        <f t="shared" si="89"/>
        <v>'</v>
      </c>
      <c r="E380" s="37">
        <f t="shared" si="89"/>
        <v>48775.25</v>
      </c>
      <c r="F380" s="6">
        <f>IF(MAX(F$9:F379)&gt;=L$5,0,IF(B380&gt;=MONTH($N$5),F379+1,0))</f>
        <v>0</v>
      </c>
      <c r="G380" s="38">
        <f t="shared" si="90"/>
        <v>0</v>
      </c>
      <c r="H380" s="39">
        <f t="shared" si="91"/>
        <v>0</v>
      </c>
      <c r="I380" s="39">
        <f t="shared" si="85"/>
        <v>0</v>
      </c>
      <c r="J380" s="40">
        <f t="shared" si="86"/>
        <v>0</v>
      </c>
      <c r="K380" s="41"/>
      <c r="L380" s="42"/>
      <c r="M380" s="42"/>
      <c r="N380" s="42"/>
      <c r="O380" s="42"/>
      <c r="P380" s="46"/>
      <c r="Q380" s="23"/>
      <c r="V380" s="176"/>
    </row>
    <row r="381" spans="1:22" hidden="1">
      <c r="A381" s="237">
        <v>48898</v>
      </c>
      <c r="B381" s="25">
        <v>119</v>
      </c>
      <c r="C381" s="35" t="s">
        <v>28</v>
      </c>
      <c r="D381" s="36" t="str">
        <f t="shared" si="89"/>
        <v>'</v>
      </c>
      <c r="E381" s="37">
        <f t="shared" si="89"/>
        <v>48775.25</v>
      </c>
      <c r="F381" s="6">
        <f>IF(MAX(F$9:F380)&gt;=L$5,0,IF(B381&gt;=MONTH($N$5),F380+1,0))</f>
        <v>0</v>
      </c>
      <c r="G381" s="38">
        <f t="shared" si="90"/>
        <v>0</v>
      </c>
      <c r="H381" s="39">
        <f t="shared" si="91"/>
        <v>0</v>
      </c>
      <c r="I381" s="39">
        <f t="shared" si="85"/>
        <v>0</v>
      </c>
      <c r="J381" s="40">
        <f t="shared" si="86"/>
        <v>0</v>
      </c>
      <c r="K381" s="41"/>
      <c r="L381" s="42"/>
      <c r="M381" s="42"/>
      <c r="N381" s="42"/>
      <c r="O381" s="42"/>
      <c r="P381" s="46"/>
      <c r="Q381" s="23"/>
      <c r="V381" s="176"/>
    </row>
    <row r="382" spans="1:22" hidden="1">
      <c r="A382" s="237">
        <v>48928</v>
      </c>
      <c r="B382" s="25">
        <v>120</v>
      </c>
      <c r="C382" s="35" t="s">
        <v>29</v>
      </c>
      <c r="D382" s="36" t="str">
        <f t="shared" si="89"/>
        <v>'</v>
      </c>
      <c r="E382" s="37">
        <f t="shared" si="89"/>
        <v>48775.25</v>
      </c>
      <c r="F382" s="6">
        <f>IF(MAX(F$9:F381)&gt;=L$5,0,IF(B382&gt;=MONTH($N$5),F381+1,0))</f>
        <v>0</v>
      </c>
      <c r="G382" s="45">
        <f t="shared" si="90"/>
        <v>0</v>
      </c>
      <c r="H382" s="42">
        <f t="shared" si="91"/>
        <v>0</v>
      </c>
      <c r="I382" s="42">
        <f t="shared" si="85"/>
        <v>0</v>
      </c>
      <c r="J382" s="46">
        <f t="shared" si="86"/>
        <v>0</v>
      </c>
      <c r="K382" s="41">
        <f>SUM(H371:H382)</f>
        <v>0</v>
      </c>
      <c r="L382" s="42">
        <f>SUM(I371:I382)</f>
        <v>0</v>
      </c>
      <c r="M382" s="42">
        <f>SUM(G371:G382)</f>
        <v>0</v>
      </c>
      <c r="N382" s="42">
        <f>K382+N370</f>
        <v>40150.15</v>
      </c>
      <c r="O382" s="42">
        <f>L382+O370</f>
        <v>18345.170000000002</v>
      </c>
      <c r="P382" s="46">
        <f>M382+P370</f>
        <v>58495.319999999971</v>
      </c>
      <c r="Q382" s="23"/>
      <c r="V382" s="176"/>
    </row>
    <row r="383" spans="1:22" hidden="1">
      <c r="A383" s="237">
        <v>48959</v>
      </c>
      <c r="B383" s="25">
        <v>85</v>
      </c>
      <c r="C383" s="26" t="s">
        <v>17</v>
      </c>
      <c r="D383" s="47" t="str">
        <f>D371</f>
        <v>'</v>
      </c>
      <c r="E383" s="27">
        <f>E371+365.25</f>
        <v>49140.5</v>
      </c>
      <c r="F383" s="90">
        <f>IF(MAX(F$9:F382)&gt;=L$5,0,IF(B383&gt;=MONTH($N$5),F382+1,0))</f>
        <v>0</v>
      </c>
      <c r="G383" s="28">
        <f t="shared" si="90"/>
        <v>0</v>
      </c>
      <c r="H383" s="29">
        <f t="shared" si="91"/>
        <v>0</v>
      </c>
      <c r="I383" s="29">
        <f t="shared" si="85"/>
        <v>0</v>
      </c>
      <c r="J383" s="30">
        <f t="shared" si="86"/>
        <v>0</v>
      </c>
      <c r="K383" s="31"/>
      <c r="L383" s="32"/>
      <c r="M383" s="32"/>
      <c r="N383" s="32"/>
      <c r="O383" s="32"/>
      <c r="P383" s="48"/>
      <c r="Q383" s="23"/>
      <c r="V383" s="176"/>
    </row>
    <row r="384" spans="1:22" hidden="1">
      <c r="A384" s="237">
        <v>48990</v>
      </c>
      <c r="B384" s="25">
        <v>86</v>
      </c>
      <c r="C384" s="35" t="s">
        <v>19</v>
      </c>
      <c r="D384" s="36" t="str">
        <f t="shared" ref="D384:E399" si="92">D383</f>
        <v>'</v>
      </c>
      <c r="E384" s="37">
        <f t="shared" si="92"/>
        <v>49140.5</v>
      </c>
      <c r="F384" s="6">
        <f>IF(MAX(F$9:F383)&gt;=L$5,0,IF(B384&gt;=MONTH($N$5),F383+1,0))</f>
        <v>0</v>
      </c>
      <c r="G384" s="38">
        <f t="shared" si="90"/>
        <v>0</v>
      </c>
      <c r="H384" s="39">
        <f t="shared" si="91"/>
        <v>0</v>
      </c>
      <c r="I384" s="39">
        <f t="shared" si="85"/>
        <v>0</v>
      </c>
      <c r="J384" s="40">
        <f t="shared" si="86"/>
        <v>0</v>
      </c>
      <c r="K384" s="41"/>
      <c r="L384" s="42"/>
      <c r="M384" s="42"/>
      <c r="N384" s="42"/>
      <c r="O384" s="42"/>
      <c r="P384" s="46"/>
      <c r="Q384" s="23"/>
      <c r="V384" s="176"/>
    </row>
    <row r="385" spans="1:22" hidden="1">
      <c r="A385" s="237">
        <v>49018</v>
      </c>
      <c r="B385" s="25">
        <v>87</v>
      </c>
      <c r="C385" s="35" t="s">
        <v>20</v>
      </c>
      <c r="D385" s="36" t="str">
        <f t="shared" si="92"/>
        <v>'</v>
      </c>
      <c r="E385" s="37">
        <f t="shared" si="92"/>
        <v>49140.5</v>
      </c>
      <c r="F385" s="6">
        <f>IF(MAX(F$9:F384)&gt;=L$5,0,IF(B385&gt;=MONTH($N$5),F384+1,0))</f>
        <v>0</v>
      </c>
      <c r="G385" s="38">
        <f t="shared" si="90"/>
        <v>0</v>
      </c>
      <c r="H385" s="39">
        <f t="shared" si="91"/>
        <v>0</v>
      </c>
      <c r="I385" s="39">
        <f t="shared" si="85"/>
        <v>0</v>
      </c>
      <c r="J385" s="40">
        <f t="shared" si="86"/>
        <v>0</v>
      </c>
      <c r="K385" s="41"/>
      <c r="L385" s="42"/>
      <c r="M385" s="42"/>
      <c r="N385" s="42"/>
      <c r="O385" s="42"/>
      <c r="P385" s="46"/>
      <c r="Q385" s="23"/>
      <c r="V385" s="176"/>
    </row>
    <row r="386" spans="1:22" hidden="1">
      <c r="A386" s="237">
        <v>49049</v>
      </c>
      <c r="B386" s="25">
        <v>88</v>
      </c>
      <c r="C386" s="35" t="s">
        <v>21</v>
      </c>
      <c r="D386" s="36" t="str">
        <f t="shared" si="92"/>
        <v>'</v>
      </c>
      <c r="E386" s="37">
        <f t="shared" si="92"/>
        <v>49140.5</v>
      </c>
      <c r="F386" s="6">
        <f>IF(MAX(F$9:F385)&gt;=L$5,0,IF(B386&gt;=MONTH($N$5),F385+1,0))</f>
        <v>0</v>
      </c>
      <c r="G386" s="38">
        <f t="shared" si="90"/>
        <v>0</v>
      </c>
      <c r="H386" s="39">
        <f t="shared" si="91"/>
        <v>0</v>
      </c>
      <c r="I386" s="39">
        <f t="shared" si="85"/>
        <v>0</v>
      </c>
      <c r="J386" s="40">
        <f t="shared" si="86"/>
        <v>0</v>
      </c>
      <c r="K386" s="41"/>
      <c r="L386" s="42"/>
      <c r="M386" s="42"/>
      <c r="N386" s="42"/>
      <c r="O386" s="42"/>
      <c r="P386" s="46"/>
      <c r="Q386" s="23"/>
      <c r="V386" s="176"/>
    </row>
    <row r="387" spans="1:22" hidden="1">
      <c r="A387" s="237">
        <v>49079</v>
      </c>
      <c r="B387" s="25">
        <v>89</v>
      </c>
      <c r="C387" s="35" t="s">
        <v>22</v>
      </c>
      <c r="D387" s="36" t="str">
        <f t="shared" si="92"/>
        <v>'</v>
      </c>
      <c r="E387" s="37">
        <f t="shared" si="92"/>
        <v>49140.5</v>
      </c>
      <c r="F387" s="6">
        <f>IF(MAX(F$9:F386)&gt;=L$5,0,IF(B387&gt;=MONTH($N$5),F386+1,0))</f>
        <v>0</v>
      </c>
      <c r="G387" s="38">
        <f t="shared" si="90"/>
        <v>0</v>
      </c>
      <c r="H387" s="39">
        <f t="shared" si="91"/>
        <v>0</v>
      </c>
      <c r="I387" s="39">
        <f t="shared" si="85"/>
        <v>0</v>
      </c>
      <c r="J387" s="40">
        <f t="shared" si="86"/>
        <v>0</v>
      </c>
      <c r="K387" s="41"/>
      <c r="L387" s="42"/>
      <c r="M387" s="42"/>
      <c r="N387" s="42"/>
      <c r="O387" s="42"/>
      <c r="P387" s="46"/>
      <c r="Q387" s="23"/>
      <c r="V387" s="176"/>
    </row>
    <row r="388" spans="1:22" hidden="1">
      <c r="A388" s="237">
        <v>49110</v>
      </c>
      <c r="B388" s="25">
        <v>90</v>
      </c>
      <c r="C388" s="35" t="s">
        <v>23</v>
      </c>
      <c r="D388" s="36" t="str">
        <f t="shared" si="92"/>
        <v>'</v>
      </c>
      <c r="E388" s="37">
        <f t="shared" si="92"/>
        <v>49140.5</v>
      </c>
      <c r="F388" s="6">
        <f>IF(MAX(F$9:F387)&gt;=L$5,0,IF(B388&gt;=MONTH($N$5),F387+1,0))</f>
        <v>0</v>
      </c>
      <c r="G388" s="38">
        <f t="shared" si="90"/>
        <v>0</v>
      </c>
      <c r="H388" s="39">
        <f t="shared" si="91"/>
        <v>0</v>
      </c>
      <c r="I388" s="39">
        <f t="shared" si="85"/>
        <v>0</v>
      </c>
      <c r="J388" s="40">
        <f t="shared" si="86"/>
        <v>0</v>
      </c>
      <c r="K388" s="41"/>
      <c r="L388" s="42"/>
      <c r="M388" s="42"/>
      <c r="N388" s="42"/>
      <c r="O388" s="42"/>
      <c r="P388" s="46"/>
      <c r="Q388" s="23"/>
      <c r="V388" s="176"/>
    </row>
    <row r="389" spans="1:22" hidden="1">
      <c r="A389" s="237">
        <v>49140</v>
      </c>
      <c r="B389" s="25">
        <v>91</v>
      </c>
      <c r="C389" s="35" t="s">
        <v>24</v>
      </c>
      <c r="D389" s="36" t="str">
        <f t="shared" si="92"/>
        <v>'</v>
      </c>
      <c r="E389" s="37">
        <f t="shared" si="92"/>
        <v>49140.5</v>
      </c>
      <c r="F389" s="6">
        <f>IF(MAX(F$9:F388)&gt;=L$5,0,IF(B389&gt;=MONTH($N$5),F388+1,0))</f>
        <v>0</v>
      </c>
      <c r="G389" s="38">
        <f t="shared" si="90"/>
        <v>0</v>
      </c>
      <c r="H389" s="39">
        <f t="shared" si="91"/>
        <v>0</v>
      </c>
      <c r="I389" s="39">
        <f t="shared" si="85"/>
        <v>0</v>
      </c>
      <c r="J389" s="40">
        <f t="shared" si="86"/>
        <v>0</v>
      </c>
      <c r="K389" s="41"/>
      <c r="L389" s="42"/>
      <c r="M389" s="42"/>
      <c r="N389" s="42"/>
      <c r="O389" s="42"/>
      <c r="P389" s="46"/>
      <c r="Q389" s="23"/>
      <c r="V389" s="176"/>
    </row>
    <row r="390" spans="1:22" hidden="1">
      <c r="A390" s="237">
        <v>49171</v>
      </c>
      <c r="B390" s="25">
        <v>92</v>
      </c>
      <c r="C390" s="35" t="s">
        <v>25</v>
      </c>
      <c r="D390" s="36" t="str">
        <f t="shared" si="92"/>
        <v>'</v>
      </c>
      <c r="E390" s="37">
        <f t="shared" si="92"/>
        <v>49140.5</v>
      </c>
      <c r="F390" s="6">
        <f>IF(MAX(F$9:F389)&gt;=L$5,0,IF(B390&gt;=MONTH($N$5),F389+1,0))</f>
        <v>0</v>
      </c>
      <c r="G390" s="38">
        <f t="shared" si="90"/>
        <v>0</v>
      </c>
      <c r="H390" s="39">
        <f t="shared" si="91"/>
        <v>0</v>
      </c>
      <c r="I390" s="39">
        <f t="shared" si="85"/>
        <v>0</v>
      </c>
      <c r="J390" s="40">
        <f t="shared" si="86"/>
        <v>0</v>
      </c>
      <c r="K390" s="41"/>
      <c r="L390" s="42"/>
      <c r="M390" s="42"/>
      <c r="N390" s="42"/>
      <c r="O390" s="42"/>
      <c r="P390" s="46"/>
      <c r="Q390" s="23"/>
      <c r="V390" s="176"/>
    </row>
    <row r="391" spans="1:22" hidden="1">
      <c r="A391" s="237">
        <v>49202</v>
      </c>
      <c r="B391" s="25">
        <v>93</v>
      </c>
      <c r="C391" s="35" t="s">
        <v>26</v>
      </c>
      <c r="D391" s="36" t="str">
        <f t="shared" si="92"/>
        <v>'</v>
      </c>
      <c r="E391" s="37">
        <f t="shared" si="92"/>
        <v>49140.5</v>
      </c>
      <c r="F391" s="6">
        <f>IF(MAX(F$9:F390)&gt;=L$5,0,IF(B391&gt;=MONTH($N$5),F390+1,0))</f>
        <v>0</v>
      </c>
      <c r="G391" s="38">
        <f t="shared" si="90"/>
        <v>0</v>
      </c>
      <c r="H391" s="39">
        <f t="shared" si="91"/>
        <v>0</v>
      </c>
      <c r="I391" s="39">
        <f t="shared" ref="I391:I454" si="93">G391-H391</f>
        <v>0</v>
      </c>
      <c r="J391" s="40">
        <f t="shared" ref="J391:J454" si="94">J390-I391</f>
        <v>0</v>
      </c>
      <c r="K391" s="41"/>
      <c r="L391" s="42"/>
      <c r="M391" s="42"/>
      <c r="N391" s="42"/>
      <c r="O391" s="42"/>
      <c r="P391" s="46"/>
      <c r="Q391" s="23"/>
      <c r="V391" s="176"/>
    </row>
    <row r="392" spans="1:22" hidden="1">
      <c r="A392" s="237">
        <v>49232</v>
      </c>
      <c r="B392" s="25">
        <v>94</v>
      </c>
      <c r="C392" s="35" t="s">
        <v>27</v>
      </c>
      <c r="D392" s="36" t="str">
        <f t="shared" si="92"/>
        <v>'</v>
      </c>
      <c r="E392" s="37">
        <f t="shared" si="92"/>
        <v>49140.5</v>
      </c>
      <c r="F392" s="6">
        <f>IF(MAX(F$9:F391)&gt;=L$5,0,IF(B392&gt;=MONTH($N$5),F391+1,0))</f>
        <v>0</v>
      </c>
      <c r="G392" s="38">
        <f t="shared" si="90"/>
        <v>0</v>
      </c>
      <c r="H392" s="39">
        <f t="shared" si="91"/>
        <v>0</v>
      </c>
      <c r="I392" s="39">
        <f t="shared" si="93"/>
        <v>0</v>
      </c>
      <c r="J392" s="40">
        <f t="shared" si="94"/>
        <v>0</v>
      </c>
      <c r="K392" s="41"/>
      <c r="L392" s="42"/>
      <c r="M392" s="42"/>
      <c r="N392" s="42"/>
      <c r="O392" s="42"/>
      <c r="P392" s="46"/>
      <c r="Q392" s="23"/>
      <c r="V392" s="176"/>
    </row>
    <row r="393" spans="1:22" hidden="1">
      <c r="A393" s="237">
        <v>49263</v>
      </c>
      <c r="B393" s="25">
        <v>95</v>
      </c>
      <c r="C393" s="35" t="s">
        <v>28</v>
      </c>
      <c r="D393" s="36" t="str">
        <f t="shared" si="92"/>
        <v>'</v>
      </c>
      <c r="E393" s="37">
        <f t="shared" si="92"/>
        <v>49140.5</v>
      </c>
      <c r="F393" s="6">
        <f>IF(MAX(F$9:F392)&gt;=L$5,0,IF(B393&gt;=MONTH($N$5),F392+1,0))</f>
        <v>0</v>
      </c>
      <c r="G393" s="38">
        <f t="shared" si="90"/>
        <v>0</v>
      </c>
      <c r="H393" s="39">
        <f t="shared" si="91"/>
        <v>0</v>
      </c>
      <c r="I393" s="39">
        <f t="shared" si="93"/>
        <v>0</v>
      </c>
      <c r="J393" s="40">
        <f t="shared" si="94"/>
        <v>0</v>
      </c>
      <c r="K393" s="41"/>
      <c r="L393" s="42"/>
      <c r="M393" s="42"/>
      <c r="N393" s="42"/>
      <c r="O393" s="42"/>
      <c r="P393" s="46"/>
      <c r="Q393" s="23"/>
      <c r="V393" s="176"/>
    </row>
    <row r="394" spans="1:22" hidden="1">
      <c r="A394" s="237">
        <v>49293</v>
      </c>
      <c r="B394" s="25">
        <v>96</v>
      </c>
      <c r="C394" s="35" t="s">
        <v>29</v>
      </c>
      <c r="D394" s="36" t="str">
        <f t="shared" si="92"/>
        <v>'</v>
      </c>
      <c r="E394" s="37">
        <f t="shared" si="92"/>
        <v>49140.5</v>
      </c>
      <c r="F394" s="6">
        <f>IF(MAX(F$9:F393)&gt;=L$5,0,IF(B394&gt;=MONTH($N$5),F393+1,0))</f>
        <v>0</v>
      </c>
      <c r="G394" s="45">
        <f t="shared" si="90"/>
        <v>0</v>
      </c>
      <c r="H394" s="42">
        <f t="shared" si="91"/>
        <v>0</v>
      </c>
      <c r="I394" s="42">
        <f t="shared" si="93"/>
        <v>0</v>
      </c>
      <c r="J394" s="46">
        <f t="shared" si="94"/>
        <v>0</v>
      </c>
      <c r="K394" s="41">
        <f>SUM(H383:H394)</f>
        <v>0</v>
      </c>
      <c r="L394" s="42">
        <f>SUM(I383:I394)</f>
        <v>0</v>
      </c>
      <c r="M394" s="42">
        <f>SUM(G383:G394)</f>
        <v>0</v>
      </c>
      <c r="N394" s="42">
        <f>K394+N382</f>
        <v>40150.15</v>
      </c>
      <c r="O394" s="42">
        <f>L394+O382</f>
        <v>18345.170000000002</v>
      </c>
      <c r="P394" s="46">
        <f>M394+P382</f>
        <v>58495.319999999971</v>
      </c>
      <c r="Q394" s="23"/>
      <c r="V394" s="176"/>
    </row>
    <row r="395" spans="1:22" hidden="1">
      <c r="A395" s="237">
        <v>49324</v>
      </c>
      <c r="B395" s="25">
        <v>85</v>
      </c>
      <c r="C395" s="26" t="s">
        <v>17</v>
      </c>
      <c r="D395" s="47" t="str">
        <f>D383</f>
        <v>'</v>
      </c>
      <c r="E395" s="27">
        <f>E383+365.25</f>
        <v>49505.75</v>
      </c>
      <c r="F395" s="90">
        <f>IF(MAX(F$9:F394)&gt;=L$5,0,IF(B395&gt;=MONTH($N$5),F394+1,0))</f>
        <v>0</v>
      </c>
      <c r="G395" s="28">
        <f t="shared" si="90"/>
        <v>0</v>
      </c>
      <c r="H395" s="29">
        <f t="shared" si="91"/>
        <v>0</v>
      </c>
      <c r="I395" s="29">
        <f t="shared" si="93"/>
        <v>0</v>
      </c>
      <c r="J395" s="30">
        <f t="shared" si="94"/>
        <v>0</v>
      </c>
      <c r="K395" s="31"/>
      <c r="L395" s="32"/>
      <c r="M395" s="32"/>
      <c r="N395" s="32"/>
      <c r="O395" s="32"/>
      <c r="P395" s="48"/>
      <c r="Q395" s="23"/>
      <c r="V395" s="176"/>
    </row>
    <row r="396" spans="1:22" hidden="1">
      <c r="A396" s="237">
        <v>49355</v>
      </c>
      <c r="B396" s="25">
        <v>86</v>
      </c>
      <c r="C396" s="35" t="s">
        <v>19</v>
      </c>
      <c r="D396" s="36" t="str">
        <f t="shared" si="92"/>
        <v>'</v>
      </c>
      <c r="E396" s="37">
        <f t="shared" si="92"/>
        <v>49505.75</v>
      </c>
      <c r="F396" s="6">
        <f>IF(MAX(F$9:F395)&gt;=L$5,0,IF(B396&gt;=MONTH($N$5),F395+1,0))</f>
        <v>0</v>
      </c>
      <c r="G396" s="38">
        <f t="shared" si="90"/>
        <v>0</v>
      </c>
      <c r="H396" s="39">
        <f t="shared" si="91"/>
        <v>0</v>
      </c>
      <c r="I396" s="39">
        <f t="shared" si="93"/>
        <v>0</v>
      </c>
      <c r="J396" s="40">
        <f t="shared" si="94"/>
        <v>0</v>
      </c>
      <c r="K396" s="41"/>
      <c r="L396" s="42"/>
      <c r="M396" s="42"/>
      <c r="N396" s="42"/>
      <c r="O396" s="42"/>
      <c r="P396" s="46"/>
      <c r="Q396" s="23"/>
      <c r="V396" s="176"/>
    </row>
    <row r="397" spans="1:22" hidden="1">
      <c r="A397" s="237">
        <v>49383</v>
      </c>
      <c r="B397" s="25">
        <v>87</v>
      </c>
      <c r="C397" s="35" t="s">
        <v>20</v>
      </c>
      <c r="D397" s="36" t="str">
        <f t="shared" si="92"/>
        <v>'</v>
      </c>
      <c r="E397" s="37">
        <f t="shared" si="92"/>
        <v>49505.75</v>
      </c>
      <c r="F397" s="6">
        <f>IF(MAX(F$9:F396)&gt;=L$5,0,IF(B397&gt;=MONTH($N$5),F396+1,0))</f>
        <v>0</v>
      </c>
      <c r="G397" s="38">
        <f t="shared" si="90"/>
        <v>0</v>
      </c>
      <c r="H397" s="39">
        <f t="shared" si="91"/>
        <v>0</v>
      </c>
      <c r="I397" s="39">
        <f t="shared" si="93"/>
        <v>0</v>
      </c>
      <c r="J397" s="40">
        <f t="shared" si="94"/>
        <v>0</v>
      </c>
      <c r="K397" s="41"/>
      <c r="L397" s="42"/>
      <c r="M397" s="42"/>
      <c r="N397" s="42"/>
      <c r="O397" s="42"/>
      <c r="P397" s="46"/>
      <c r="Q397" s="23"/>
      <c r="V397" s="176"/>
    </row>
    <row r="398" spans="1:22" hidden="1">
      <c r="A398" s="237">
        <v>49414</v>
      </c>
      <c r="B398" s="25">
        <v>88</v>
      </c>
      <c r="C398" s="35" t="s">
        <v>21</v>
      </c>
      <c r="D398" s="36" t="str">
        <f t="shared" si="92"/>
        <v>'</v>
      </c>
      <c r="E398" s="37">
        <f t="shared" si="92"/>
        <v>49505.75</v>
      </c>
      <c r="F398" s="6">
        <f>IF(MAX(F$9:F397)&gt;=L$5,0,IF(B398&gt;=MONTH($N$5),F397+1,0))</f>
        <v>0</v>
      </c>
      <c r="G398" s="38">
        <f t="shared" si="90"/>
        <v>0</v>
      </c>
      <c r="H398" s="39">
        <f t="shared" si="91"/>
        <v>0</v>
      </c>
      <c r="I398" s="39">
        <f t="shared" si="93"/>
        <v>0</v>
      </c>
      <c r="J398" s="40">
        <f t="shared" si="94"/>
        <v>0</v>
      </c>
      <c r="K398" s="41"/>
      <c r="L398" s="42"/>
      <c r="M398" s="42"/>
      <c r="N398" s="42"/>
      <c r="O398" s="42"/>
      <c r="P398" s="46"/>
      <c r="Q398" s="23"/>
      <c r="V398" s="176"/>
    </row>
    <row r="399" spans="1:22" hidden="1">
      <c r="A399" s="237">
        <v>49444</v>
      </c>
      <c r="B399" s="25">
        <v>89</v>
      </c>
      <c r="C399" s="35" t="s">
        <v>22</v>
      </c>
      <c r="D399" s="36" t="str">
        <f t="shared" si="92"/>
        <v>'</v>
      </c>
      <c r="E399" s="37">
        <f t="shared" si="92"/>
        <v>49505.75</v>
      </c>
      <c r="F399" s="6">
        <f>IF(MAX(F$9:F398)&gt;=L$5,0,IF(B399&gt;=MONTH($N$5),F398+1,0))</f>
        <v>0</v>
      </c>
      <c r="G399" s="38">
        <f t="shared" si="90"/>
        <v>0</v>
      </c>
      <c r="H399" s="39">
        <f t="shared" si="91"/>
        <v>0</v>
      </c>
      <c r="I399" s="39">
        <f t="shared" si="93"/>
        <v>0</v>
      </c>
      <c r="J399" s="40">
        <f t="shared" si="94"/>
        <v>0</v>
      </c>
      <c r="K399" s="41"/>
      <c r="L399" s="42"/>
      <c r="M399" s="42"/>
      <c r="N399" s="42"/>
      <c r="O399" s="42"/>
      <c r="P399" s="46"/>
      <c r="Q399" s="23"/>
      <c r="V399" s="176"/>
    </row>
    <row r="400" spans="1:22" hidden="1">
      <c r="A400" s="237">
        <v>49475</v>
      </c>
      <c r="B400" s="25">
        <v>90</v>
      </c>
      <c r="C400" s="35" t="s">
        <v>23</v>
      </c>
      <c r="D400" s="36" t="str">
        <f t="shared" ref="D400:E415" si="95">D399</f>
        <v>'</v>
      </c>
      <c r="E400" s="37">
        <f t="shared" si="95"/>
        <v>49505.75</v>
      </c>
      <c r="F400" s="6">
        <f>IF(MAX(F$9:F399)&gt;=L$5,0,IF(B400&gt;=MONTH($N$5),F399+1,0))</f>
        <v>0</v>
      </c>
      <c r="G400" s="38">
        <f t="shared" si="90"/>
        <v>0</v>
      </c>
      <c r="H400" s="39">
        <f t="shared" si="91"/>
        <v>0</v>
      </c>
      <c r="I400" s="39">
        <f t="shared" si="93"/>
        <v>0</v>
      </c>
      <c r="J400" s="40">
        <f t="shared" si="94"/>
        <v>0</v>
      </c>
      <c r="K400" s="41"/>
      <c r="L400" s="42"/>
      <c r="M400" s="42"/>
      <c r="N400" s="42"/>
      <c r="O400" s="42"/>
      <c r="P400" s="46"/>
      <c r="Q400" s="23"/>
      <c r="V400" s="176"/>
    </row>
    <row r="401" spans="1:22" hidden="1">
      <c r="A401" s="237">
        <v>49505</v>
      </c>
      <c r="B401" s="25">
        <v>91</v>
      </c>
      <c r="C401" s="35" t="s">
        <v>24</v>
      </c>
      <c r="D401" s="36" t="str">
        <f t="shared" si="95"/>
        <v>'</v>
      </c>
      <c r="E401" s="37">
        <f t="shared" si="95"/>
        <v>49505.75</v>
      </c>
      <c r="F401" s="6">
        <f>IF(MAX(F$9:F400)&gt;=L$5,0,IF(B401&gt;=MONTH($N$5),F400+1,0))</f>
        <v>0</v>
      </c>
      <c r="G401" s="38">
        <f t="shared" si="90"/>
        <v>0</v>
      </c>
      <c r="H401" s="39">
        <f t="shared" si="91"/>
        <v>0</v>
      </c>
      <c r="I401" s="39">
        <f t="shared" si="93"/>
        <v>0</v>
      </c>
      <c r="J401" s="40">
        <f t="shared" si="94"/>
        <v>0</v>
      </c>
      <c r="K401" s="41"/>
      <c r="L401" s="42"/>
      <c r="M401" s="42"/>
      <c r="N401" s="42"/>
      <c r="O401" s="42"/>
      <c r="P401" s="46"/>
      <c r="Q401" s="23"/>
      <c r="V401" s="176"/>
    </row>
    <row r="402" spans="1:22" hidden="1">
      <c r="A402" s="237">
        <v>49536</v>
      </c>
      <c r="B402" s="25">
        <v>92</v>
      </c>
      <c r="C402" s="35" t="s">
        <v>25</v>
      </c>
      <c r="D402" s="36" t="str">
        <f t="shared" si="95"/>
        <v>'</v>
      </c>
      <c r="E402" s="37">
        <f t="shared" si="95"/>
        <v>49505.75</v>
      </c>
      <c r="F402" s="6">
        <f>IF(MAX(F$9:F401)&gt;=L$5,0,IF(B402&gt;=MONTH($N$5),F401+1,0))</f>
        <v>0</v>
      </c>
      <c r="G402" s="38">
        <f t="shared" si="90"/>
        <v>0</v>
      </c>
      <c r="H402" s="39">
        <f t="shared" si="91"/>
        <v>0</v>
      </c>
      <c r="I402" s="39">
        <f t="shared" si="93"/>
        <v>0</v>
      </c>
      <c r="J402" s="40">
        <f t="shared" si="94"/>
        <v>0</v>
      </c>
      <c r="K402" s="41"/>
      <c r="L402" s="42"/>
      <c r="M402" s="42"/>
      <c r="N402" s="42"/>
      <c r="O402" s="42"/>
      <c r="P402" s="46"/>
      <c r="Q402" s="23"/>
      <c r="V402" s="176"/>
    </row>
    <row r="403" spans="1:22" hidden="1">
      <c r="A403" s="237">
        <v>49567</v>
      </c>
      <c r="B403" s="25">
        <v>93</v>
      </c>
      <c r="C403" s="35" t="s">
        <v>26</v>
      </c>
      <c r="D403" s="36" t="str">
        <f t="shared" si="95"/>
        <v>'</v>
      </c>
      <c r="E403" s="37">
        <f t="shared" si="95"/>
        <v>49505.75</v>
      </c>
      <c r="F403" s="6">
        <f>IF(MAX(F$9:F402)&gt;=L$5,0,IF(B403&gt;=MONTH($N$5),F402+1,0))</f>
        <v>0</v>
      </c>
      <c r="G403" s="38">
        <f t="shared" si="90"/>
        <v>0</v>
      </c>
      <c r="H403" s="39">
        <f t="shared" si="91"/>
        <v>0</v>
      </c>
      <c r="I403" s="39">
        <f t="shared" si="93"/>
        <v>0</v>
      </c>
      <c r="J403" s="40">
        <f t="shared" si="94"/>
        <v>0</v>
      </c>
      <c r="K403" s="41"/>
      <c r="L403" s="42"/>
      <c r="M403" s="42"/>
      <c r="N403" s="42"/>
      <c r="O403" s="42"/>
      <c r="P403" s="46"/>
      <c r="Q403" s="23"/>
      <c r="V403" s="176"/>
    </row>
    <row r="404" spans="1:22" hidden="1">
      <c r="A404" s="237">
        <v>49597</v>
      </c>
      <c r="B404" s="25">
        <v>94</v>
      </c>
      <c r="C404" s="35" t="s">
        <v>27</v>
      </c>
      <c r="D404" s="36" t="str">
        <f t="shared" si="95"/>
        <v>'</v>
      </c>
      <c r="E404" s="37">
        <f t="shared" si="95"/>
        <v>49505.75</v>
      </c>
      <c r="F404" s="6">
        <f>IF(MAX(F$9:F403)&gt;=L$5,0,IF(B404&gt;=MONTH($N$5),F403+1,0))</f>
        <v>0</v>
      </c>
      <c r="G404" s="38">
        <f t="shared" si="90"/>
        <v>0</v>
      </c>
      <c r="H404" s="39">
        <f t="shared" si="91"/>
        <v>0</v>
      </c>
      <c r="I404" s="39">
        <f t="shared" si="93"/>
        <v>0</v>
      </c>
      <c r="J404" s="40">
        <f t="shared" si="94"/>
        <v>0</v>
      </c>
      <c r="K404" s="41"/>
      <c r="L404" s="42"/>
      <c r="M404" s="42"/>
      <c r="N404" s="42"/>
      <c r="O404" s="42"/>
      <c r="P404" s="46"/>
      <c r="Q404" s="23"/>
      <c r="V404" s="176"/>
    </row>
    <row r="405" spans="1:22" hidden="1">
      <c r="A405" s="237">
        <v>49628</v>
      </c>
      <c r="B405" s="25">
        <v>95</v>
      </c>
      <c r="C405" s="35" t="s">
        <v>28</v>
      </c>
      <c r="D405" s="36" t="str">
        <f t="shared" si="95"/>
        <v>'</v>
      </c>
      <c r="E405" s="37">
        <f t="shared" si="95"/>
        <v>49505.75</v>
      </c>
      <c r="F405" s="6">
        <f>IF(MAX(F$9:F404)&gt;=L$5,0,IF(B405&gt;=MONTH($N$5),F404+1,0))</f>
        <v>0</v>
      </c>
      <c r="G405" s="38">
        <f t="shared" si="90"/>
        <v>0</v>
      </c>
      <c r="H405" s="39">
        <f t="shared" si="91"/>
        <v>0</v>
      </c>
      <c r="I405" s="39">
        <f t="shared" si="93"/>
        <v>0</v>
      </c>
      <c r="J405" s="40">
        <f t="shared" si="94"/>
        <v>0</v>
      </c>
      <c r="K405" s="41"/>
      <c r="L405" s="42"/>
      <c r="M405" s="42"/>
      <c r="N405" s="42"/>
      <c r="O405" s="42"/>
      <c r="P405" s="46"/>
      <c r="Q405" s="23"/>
      <c r="V405" s="176"/>
    </row>
    <row r="406" spans="1:22" hidden="1">
      <c r="A406" s="237">
        <v>49658</v>
      </c>
      <c r="B406" s="25">
        <v>96</v>
      </c>
      <c r="C406" s="35" t="s">
        <v>29</v>
      </c>
      <c r="D406" s="36" t="str">
        <f t="shared" si="95"/>
        <v>'</v>
      </c>
      <c r="E406" s="37">
        <f t="shared" si="95"/>
        <v>49505.75</v>
      </c>
      <c r="F406" s="6">
        <f>IF(MAX(F$9:F405)&gt;=L$5,0,IF(B406&gt;=MONTH($N$5),F405+1,0))</f>
        <v>0</v>
      </c>
      <c r="G406" s="45">
        <f t="shared" si="90"/>
        <v>0</v>
      </c>
      <c r="H406" s="42">
        <f t="shared" si="91"/>
        <v>0</v>
      </c>
      <c r="I406" s="42">
        <f t="shared" si="93"/>
        <v>0</v>
      </c>
      <c r="J406" s="46">
        <f t="shared" si="94"/>
        <v>0</v>
      </c>
      <c r="K406" s="41">
        <f>SUM(H395:H406)</f>
        <v>0</v>
      </c>
      <c r="L406" s="42">
        <f>SUM(I395:I406)</f>
        <v>0</v>
      </c>
      <c r="M406" s="42">
        <f>SUM(G395:G406)</f>
        <v>0</v>
      </c>
      <c r="N406" s="42">
        <f>K406+N394</f>
        <v>40150.15</v>
      </c>
      <c r="O406" s="42">
        <f>L406+O394</f>
        <v>18345.170000000002</v>
      </c>
      <c r="P406" s="46">
        <f>M406+P394</f>
        <v>58495.319999999971</v>
      </c>
      <c r="Q406" s="23"/>
      <c r="V406" s="176"/>
    </row>
    <row r="407" spans="1:22" hidden="1">
      <c r="A407" s="237">
        <v>49689</v>
      </c>
      <c r="B407" s="25">
        <v>85</v>
      </c>
      <c r="C407" s="26" t="s">
        <v>17</v>
      </c>
      <c r="D407" s="47" t="str">
        <f>D395</f>
        <v>'</v>
      </c>
      <c r="E407" s="27">
        <f>E395+365.25</f>
        <v>49871</v>
      </c>
      <c r="F407" s="90">
        <f>IF(MAX(F$9:F406)&gt;=L$5,0,IF(B407&gt;=MONTH($N$5),F406+1,0))</f>
        <v>0</v>
      </c>
      <c r="G407" s="28">
        <f t="shared" si="90"/>
        <v>0</v>
      </c>
      <c r="H407" s="29">
        <f t="shared" si="91"/>
        <v>0</v>
      </c>
      <c r="I407" s="29">
        <f t="shared" si="93"/>
        <v>0</v>
      </c>
      <c r="J407" s="30">
        <f t="shared" si="94"/>
        <v>0</v>
      </c>
      <c r="K407" s="31"/>
      <c r="L407" s="32"/>
      <c r="M407" s="32"/>
      <c r="N407" s="32"/>
      <c r="O407" s="32"/>
      <c r="P407" s="48"/>
      <c r="Q407" s="23"/>
      <c r="V407" s="176"/>
    </row>
    <row r="408" spans="1:22" hidden="1">
      <c r="A408" s="237">
        <v>49720</v>
      </c>
      <c r="B408" s="25">
        <v>86</v>
      </c>
      <c r="C408" s="35" t="s">
        <v>19</v>
      </c>
      <c r="D408" s="36" t="str">
        <f t="shared" si="95"/>
        <v>'</v>
      </c>
      <c r="E408" s="37">
        <f t="shared" si="95"/>
        <v>49871</v>
      </c>
      <c r="F408" s="6">
        <f>IF(MAX(F$9:F407)&gt;=L$5,0,IF(B408&gt;=MONTH($N$5),F407+1,0))</f>
        <v>0</v>
      </c>
      <c r="G408" s="38">
        <f t="shared" si="90"/>
        <v>0</v>
      </c>
      <c r="H408" s="39">
        <f t="shared" si="91"/>
        <v>0</v>
      </c>
      <c r="I408" s="39">
        <f t="shared" si="93"/>
        <v>0</v>
      </c>
      <c r="J408" s="40">
        <f t="shared" si="94"/>
        <v>0</v>
      </c>
      <c r="K408" s="41"/>
      <c r="L408" s="42"/>
      <c r="M408" s="42"/>
      <c r="N408" s="42"/>
      <c r="O408" s="42"/>
      <c r="P408" s="46"/>
      <c r="Q408" s="23"/>
      <c r="V408" s="176"/>
    </row>
    <row r="409" spans="1:22" hidden="1">
      <c r="A409" s="237">
        <v>49749</v>
      </c>
      <c r="B409" s="25">
        <v>87</v>
      </c>
      <c r="C409" s="35" t="s">
        <v>20</v>
      </c>
      <c r="D409" s="36" t="str">
        <f t="shared" si="95"/>
        <v>'</v>
      </c>
      <c r="E409" s="37">
        <f t="shared" si="95"/>
        <v>49871</v>
      </c>
      <c r="F409" s="6">
        <f>IF(MAX(F$9:F408)&gt;=L$5,0,IF(B409&gt;=MONTH($N$5),F408+1,0))</f>
        <v>0</v>
      </c>
      <c r="G409" s="38">
        <f t="shared" si="90"/>
        <v>0</v>
      </c>
      <c r="H409" s="39">
        <f t="shared" si="91"/>
        <v>0</v>
      </c>
      <c r="I409" s="39">
        <f t="shared" si="93"/>
        <v>0</v>
      </c>
      <c r="J409" s="40">
        <f t="shared" si="94"/>
        <v>0</v>
      </c>
      <c r="K409" s="41"/>
      <c r="L409" s="42"/>
      <c r="M409" s="42"/>
      <c r="N409" s="42"/>
      <c r="O409" s="42"/>
      <c r="P409" s="46"/>
      <c r="Q409" s="23"/>
      <c r="V409" s="176"/>
    </row>
    <row r="410" spans="1:22" hidden="1">
      <c r="A410" s="237">
        <v>49780</v>
      </c>
      <c r="B410" s="25">
        <v>88</v>
      </c>
      <c r="C410" s="35" t="s">
        <v>21</v>
      </c>
      <c r="D410" s="36" t="str">
        <f t="shared" si="95"/>
        <v>'</v>
      </c>
      <c r="E410" s="37">
        <f t="shared" si="95"/>
        <v>49871</v>
      </c>
      <c r="F410" s="6">
        <f>IF(MAX(F$9:F409)&gt;=L$5,0,IF(B410&gt;=MONTH($N$5),F409+1,0))</f>
        <v>0</v>
      </c>
      <c r="G410" s="38">
        <f t="shared" si="90"/>
        <v>0</v>
      </c>
      <c r="H410" s="39">
        <f t="shared" si="91"/>
        <v>0</v>
      </c>
      <c r="I410" s="39">
        <f t="shared" si="93"/>
        <v>0</v>
      </c>
      <c r="J410" s="40">
        <f t="shared" si="94"/>
        <v>0</v>
      </c>
      <c r="K410" s="41"/>
      <c r="L410" s="42"/>
      <c r="M410" s="42"/>
      <c r="N410" s="42"/>
      <c r="O410" s="42"/>
      <c r="P410" s="46"/>
      <c r="Q410" s="23"/>
      <c r="V410" s="176"/>
    </row>
    <row r="411" spans="1:22" hidden="1">
      <c r="A411" s="237">
        <v>49810</v>
      </c>
      <c r="B411" s="25">
        <v>89</v>
      </c>
      <c r="C411" s="35" t="s">
        <v>22</v>
      </c>
      <c r="D411" s="36" t="str">
        <f t="shared" si="95"/>
        <v>'</v>
      </c>
      <c r="E411" s="37">
        <f t="shared" si="95"/>
        <v>49871</v>
      </c>
      <c r="F411" s="6">
        <f>IF(MAX(F$9:F410)&gt;=L$5,0,IF(B411&gt;=MONTH($N$5),F410+1,0))</f>
        <v>0</v>
      </c>
      <c r="G411" s="38">
        <f t="shared" si="90"/>
        <v>0</v>
      </c>
      <c r="H411" s="39">
        <f t="shared" si="91"/>
        <v>0</v>
      </c>
      <c r="I411" s="39">
        <f t="shared" si="93"/>
        <v>0</v>
      </c>
      <c r="J411" s="40">
        <f t="shared" si="94"/>
        <v>0</v>
      </c>
      <c r="K411" s="41"/>
      <c r="L411" s="42"/>
      <c r="M411" s="42"/>
      <c r="N411" s="42"/>
      <c r="O411" s="42"/>
      <c r="P411" s="46"/>
      <c r="Q411" s="23"/>
      <c r="V411" s="176"/>
    </row>
    <row r="412" spans="1:22" hidden="1">
      <c r="A412" s="237">
        <v>49841</v>
      </c>
      <c r="B412" s="25">
        <v>90</v>
      </c>
      <c r="C412" s="35" t="s">
        <v>23</v>
      </c>
      <c r="D412" s="36" t="str">
        <f t="shared" si="95"/>
        <v>'</v>
      </c>
      <c r="E412" s="37">
        <f t="shared" si="95"/>
        <v>49871</v>
      </c>
      <c r="F412" s="6">
        <f>IF(MAX(F$9:F411)&gt;=L$5,0,IF(B412&gt;=MONTH($N$5),F411+1,0))</f>
        <v>0</v>
      </c>
      <c r="G412" s="38">
        <f t="shared" si="90"/>
        <v>0</v>
      </c>
      <c r="H412" s="39">
        <f t="shared" si="91"/>
        <v>0</v>
      </c>
      <c r="I412" s="39">
        <f t="shared" si="93"/>
        <v>0</v>
      </c>
      <c r="J412" s="40">
        <f t="shared" si="94"/>
        <v>0</v>
      </c>
      <c r="K412" s="41"/>
      <c r="L412" s="42"/>
      <c r="M412" s="42"/>
      <c r="N412" s="42"/>
      <c r="O412" s="42"/>
      <c r="P412" s="46"/>
      <c r="Q412" s="23"/>
      <c r="V412" s="176"/>
    </row>
    <row r="413" spans="1:22" hidden="1">
      <c r="A413" s="237">
        <v>49871</v>
      </c>
      <c r="B413" s="25">
        <v>91</v>
      </c>
      <c r="C413" s="35" t="s">
        <v>24</v>
      </c>
      <c r="D413" s="36" t="str">
        <f t="shared" si="95"/>
        <v>'</v>
      </c>
      <c r="E413" s="37">
        <f t="shared" si="95"/>
        <v>49871</v>
      </c>
      <c r="F413" s="6">
        <f>IF(MAX(F$9:F412)&gt;=L$5,0,IF(B413&gt;=MONTH($N$5),F412+1,0))</f>
        <v>0</v>
      </c>
      <c r="G413" s="38">
        <f t="shared" si="90"/>
        <v>0</v>
      </c>
      <c r="H413" s="39">
        <f t="shared" si="91"/>
        <v>0</v>
      </c>
      <c r="I413" s="39">
        <f t="shared" si="93"/>
        <v>0</v>
      </c>
      <c r="J413" s="40">
        <f t="shared" si="94"/>
        <v>0</v>
      </c>
      <c r="K413" s="41"/>
      <c r="L413" s="42"/>
      <c r="M413" s="42"/>
      <c r="N413" s="42"/>
      <c r="O413" s="42"/>
      <c r="P413" s="46"/>
      <c r="Q413" s="23"/>
      <c r="V413" s="176"/>
    </row>
    <row r="414" spans="1:22" hidden="1">
      <c r="A414" s="237">
        <v>49902</v>
      </c>
      <c r="B414" s="25">
        <v>92</v>
      </c>
      <c r="C414" s="35" t="s">
        <v>25</v>
      </c>
      <c r="D414" s="36" t="str">
        <f t="shared" si="95"/>
        <v>'</v>
      </c>
      <c r="E414" s="37">
        <f t="shared" si="95"/>
        <v>49871</v>
      </c>
      <c r="F414" s="6">
        <f>IF(MAX(F$9:F413)&gt;=L$5,0,IF(B414&gt;=MONTH($N$5),F413+1,0))</f>
        <v>0</v>
      </c>
      <c r="G414" s="38">
        <f t="shared" si="90"/>
        <v>0</v>
      </c>
      <c r="H414" s="39">
        <f t="shared" si="91"/>
        <v>0</v>
      </c>
      <c r="I414" s="39">
        <f t="shared" si="93"/>
        <v>0</v>
      </c>
      <c r="J414" s="40">
        <f t="shared" si="94"/>
        <v>0</v>
      </c>
      <c r="K414" s="41"/>
      <c r="L414" s="42"/>
      <c r="M414" s="42"/>
      <c r="N414" s="42"/>
      <c r="O414" s="42"/>
      <c r="P414" s="46"/>
      <c r="Q414" s="23"/>
      <c r="V414" s="176"/>
    </row>
    <row r="415" spans="1:22" hidden="1">
      <c r="A415" s="237">
        <v>49933</v>
      </c>
      <c r="B415" s="25">
        <v>93</v>
      </c>
      <c r="C415" s="35" t="s">
        <v>26</v>
      </c>
      <c r="D415" s="36" t="str">
        <f t="shared" si="95"/>
        <v>'</v>
      </c>
      <c r="E415" s="37">
        <f t="shared" si="95"/>
        <v>49871</v>
      </c>
      <c r="F415" s="6">
        <f>IF(MAX(F$9:F414)&gt;=L$5,0,IF(B415&gt;=MONTH($N$5),F414+1,0))</f>
        <v>0</v>
      </c>
      <c r="G415" s="38">
        <f t="shared" si="90"/>
        <v>0</v>
      </c>
      <c r="H415" s="39">
        <f t="shared" si="91"/>
        <v>0</v>
      </c>
      <c r="I415" s="39">
        <f t="shared" si="93"/>
        <v>0</v>
      </c>
      <c r="J415" s="40">
        <f t="shared" si="94"/>
        <v>0</v>
      </c>
      <c r="K415" s="41"/>
      <c r="L415" s="42"/>
      <c r="M415" s="42"/>
      <c r="N415" s="42"/>
      <c r="O415" s="42"/>
      <c r="P415" s="46"/>
      <c r="Q415" s="23"/>
      <c r="V415" s="176"/>
    </row>
    <row r="416" spans="1:22" hidden="1">
      <c r="A416" s="237">
        <v>49963</v>
      </c>
      <c r="B416" s="25">
        <v>94</v>
      </c>
      <c r="C416" s="35" t="s">
        <v>27</v>
      </c>
      <c r="D416" s="36" t="str">
        <f t="shared" ref="D416:E430" si="96">D415</f>
        <v>'</v>
      </c>
      <c r="E416" s="37">
        <f t="shared" si="96"/>
        <v>49871</v>
      </c>
      <c r="F416" s="6">
        <f>IF(MAX(F$9:F415)&gt;=L$5,0,IF(B416&gt;=MONTH($N$5),F415+1,0))</f>
        <v>0</v>
      </c>
      <c r="G416" s="38">
        <f t="shared" si="90"/>
        <v>0</v>
      </c>
      <c r="H416" s="39">
        <f t="shared" si="91"/>
        <v>0</v>
      </c>
      <c r="I416" s="39">
        <f t="shared" si="93"/>
        <v>0</v>
      </c>
      <c r="J416" s="40">
        <f t="shared" si="94"/>
        <v>0</v>
      </c>
      <c r="K416" s="41"/>
      <c r="L416" s="42"/>
      <c r="M416" s="42"/>
      <c r="N416" s="42"/>
      <c r="O416" s="42"/>
      <c r="P416" s="46"/>
      <c r="Q416" s="23"/>
      <c r="V416" s="176"/>
    </row>
    <row r="417" spans="1:22" hidden="1">
      <c r="A417" s="237">
        <v>49994</v>
      </c>
      <c r="B417" s="25">
        <v>95</v>
      </c>
      <c r="C417" s="35" t="s">
        <v>28</v>
      </c>
      <c r="D417" s="36" t="str">
        <f t="shared" si="96"/>
        <v>'</v>
      </c>
      <c r="E417" s="37">
        <f t="shared" si="96"/>
        <v>49871</v>
      </c>
      <c r="F417" s="6">
        <f>IF(MAX(F$9:F416)&gt;=L$5,0,IF(B417&gt;=MONTH($N$5),F416+1,0))</f>
        <v>0</v>
      </c>
      <c r="G417" s="38">
        <f t="shared" si="90"/>
        <v>0</v>
      </c>
      <c r="H417" s="39">
        <f t="shared" si="91"/>
        <v>0</v>
      </c>
      <c r="I417" s="39">
        <f t="shared" si="93"/>
        <v>0</v>
      </c>
      <c r="J417" s="40">
        <f t="shared" si="94"/>
        <v>0</v>
      </c>
      <c r="K417" s="41"/>
      <c r="L417" s="42"/>
      <c r="M417" s="42"/>
      <c r="N417" s="42"/>
      <c r="O417" s="42"/>
      <c r="P417" s="46"/>
      <c r="Q417" s="23"/>
      <c r="V417" s="176"/>
    </row>
    <row r="418" spans="1:22" hidden="1">
      <c r="A418" s="237">
        <v>50024</v>
      </c>
      <c r="B418" s="25">
        <v>96</v>
      </c>
      <c r="C418" s="35" t="s">
        <v>29</v>
      </c>
      <c r="D418" s="36" t="str">
        <f t="shared" si="96"/>
        <v>'</v>
      </c>
      <c r="E418" s="37">
        <f t="shared" si="96"/>
        <v>49871</v>
      </c>
      <c r="F418" s="6">
        <f>IF(MAX(F$9:F417)&gt;=L$5,0,IF(B418&gt;=MONTH($N$5),F417+1,0))</f>
        <v>0</v>
      </c>
      <c r="G418" s="45">
        <f t="shared" si="90"/>
        <v>0</v>
      </c>
      <c r="H418" s="42">
        <f t="shared" si="91"/>
        <v>0</v>
      </c>
      <c r="I418" s="42">
        <f t="shared" si="93"/>
        <v>0</v>
      </c>
      <c r="J418" s="46">
        <f t="shared" si="94"/>
        <v>0</v>
      </c>
      <c r="K418" s="41">
        <f>SUM(H407:H418)</f>
        <v>0</v>
      </c>
      <c r="L418" s="42">
        <f>SUM(I407:I418)</f>
        <v>0</v>
      </c>
      <c r="M418" s="42">
        <f>SUM(G407:G418)</f>
        <v>0</v>
      </c>
      <c r="N418" s="42">
        <f>K418+N370</f>
        <v>40150.15</v>
      </c>
      <c r="O418" s="42">
        <f>L418+O370</f>
        <v>18345.170000000002</v>
      </c>
      <c r="P418" s="46">
        <f>M418+P370</f>
        <v>58495.319999999971</v>
      </c>
      <c r="Q418" s="23"/>
      <c r="V418" s="176"/>
    </row>
    <row r="419" spans="1:22" hidden="1">
      <c r="A419" s="237">
        <v>50055</v>
      </c>
      <c r="B419" s="25">
        <v>85</v>
      </c>
      <c r="C419" s="26" t="s">
        <v>17</v>
      </c>
      <c r="D419" s="47" t="str">
        <f>D407</f>
        <v>'</v>
      </c>
      <c r="E419" s="27">
        <f>E407+365.25</f>
        <v>50236.25</v>
      </c>
      <c r="F419" s="90">
        <f>IF(MAX(F$9:F418)&gt;=L$5,0,IF(B419&gt;=MONTH($N$5),F418+1,0))</f>
        <v>0</v>
      </c>
      <c r="G419" s="28">
        <f t="shared" si="90"/>
        <v>0</v>
      </c>
      <c r="H419" s="29">
        <f t="shared" si="91"/>
        <v>0</v>
      </c>
      <c r="I419" s="29">
        <f t="shared" si="93"/>
        <v>0</v>
      </c>
      <c r="J419" s="30">
        <f t="shared" si="94"/>
        <v>0</v>
      </c>
      <c r="K419" s="31"/>
      <c r="L419" s="32"/>
      <c r="M419" s="32"/>
      <c r="N419" s="32"/>
      <c r="O419" s="32"/>
      <c r="P419" s="48"/>
      <c r="Q419" s="23"/>
      <c r="V419" s="176"/>
    </row>
    <row r="420" spans="1:22" hidden="1">
      <c r="A420" s="237">
        <v>50086</v>
      </c>
      <c r="B420" s="25">
        <v>86</v>
      </c>
      <c r="C420" s="35" t="s">
        <v>19</v>
      </c>
      <c r="D420" s="36" t="str">
        <f t="shared" si="96"/>
        <v>'</v>
      </c>
      <c r="E420" s="37">
        <f t="shared" si="96"/>
        <v>50236.25</v>
      </c>
      <c r="F420" s="6">
        <f>IF(MAX(F$9:F419)&gt;=L$5,0,IF(B420&gt;=MONTH($N$5),F419+1,0))</f>
        <v>0</v>
      </c>
      <c r="G420" s="38">
        <f t="shared" si="90"/>
        <v>0</v>
      </c>
      <c r="H420" s="39">
        <f t="shared" si="91"/>
        <v>0</v>
      </c>
      <c r="I420" s="39">
        <f t="shared" si="93"/>
        <v>0</v>
      </c>
      <c r="J420" s="40">
        <f t="shared" si="94"/>
        <v>0</v>
      </c>
      <c r="K420" s="41"/>
      <c r="L420" s="42"/>
      <c r="M420" s="42"/>
      <c r="N420" s="42"/>
      <c r="O420" s="42"/>
      <c r="P420" s="46"/>
      <c r="Q420" s="23"/>
      <c r="V420" s="176"/>
    </row>
    <row r="421" spans="1:22" hidden="1">
      <c r="A421" s="237">
        <v>50114</v>
      </c>
      <c r="B421" s="25">
        <v>87</v>
      </c>
      <c r="C421" s="35" t="s">
        <v>20</v>
      </c>
      <c r="D421" s="36" t="str">
        <f t="shared" si="96"/>
        <v>'</v>
      </c>
      <c r="E421" s="37">
        <f t="shared" si="96"/>
        <v>50236.25</v>
      </c>
      <c r="F421" s="6">
        <f>IF(MAX(F$9:F420)&gt;=L$5,0,IF(B421&gt;=MONTH($N$5),F420+1,0))</f>
        <v>0</v>
      </c>
      <c r="G421" s="38">
        <f t="shared" si="90"/>
        <v>0</v>
      </c>
      <c r="H421" s="39">
        <f t="shared" si="91"/>
        <v>0</v>
      </c>
      <c r="I421" s="39">
        <f t="shared" si="93"/>
        <v>0</v>
      </c>
      <c r="J421" s="40">
        <f t="shared" si="94"/>
        <v>0</v>
      </c>
      <c r="K421" s="41"/>
      <c r="L421" s="42"/>
      <c r="M421" s="42"/>
      <c r="N421" s="42"/>
      <c r="O421" s="42"/>
      <c r="P421" s="46"/>
      <c r="Q421" s="23"/>
      <c r="V421" s="176"/>
    </row>
    <row r="422" spans="1:22" hidden="1">
      <c r="A422" s="237">
        <v>50145</v>
      </c>
      <c r="B422" s="25">
        <v>88</v>
      </c>
      <c r="C422" s="35" t="s">
        <v>21</v>
      </c>
      <c r="D422" s="36" t="str">
        <f t="shared" si="96"/>
        <v>'</v>
      </c>
      <c r="E422" s="37">
        <f t="shared" si="96"/>
        <v>50236.25</v>
      </c>
      <c r="F422" s="6">
        <f>IF(MAX(F$9:F421)&gt;=L$5,0,IF(B422&gt;=MONTH($N$5),F421+1,0))</f>
        <v>0</v>
      </c>
      <c r="G422" s="38">
        <f t="shared" si="90"/>
        <v>0</v>
      </c>
      <c r="H422" s="39">
        <f t="shared" si="91"/>
        <v>0</v>
      </c>
      <c r="I422" s="39">
        <f t="shared" si="93"/>
        <v>0</v>
      </c>
      <c r="J422" s="40">
        <f t="shared" si="94"/>
        <v>0</v>
      </c>
      <c r="K422" s="41"/>
      <c r="L422" s="42"/>
      <c r="M422" s="42"/>
      <c r="N422" s="42"/>
      <c r="O422" s="42"/>
      <c r="P422" s="46"/>
      <c r="Q422" s="23"/>
      <c r="V422" s="176"/>
    </row>
    <row r="423" spans="1:22" hidden="1">
      <c r="A423" s="237">
        <v>50175</v>
      </c>
      <c r="B423" s="25">
        <v>89</v>
      </c>
      <c r="C423" s="35" t="s">
        <v>22</v>
      </c>
      <c r="D423" s="36" t="str">
        <f t="shared" si="96"/>
        <v>'</v>
      </c>
      <c r="E423" s="37">
        <f t="shared" si="96"/>
        <v>50236.25</v>
      </c>
      <c r="F423" s="6">
        <f>IF(MAX(F$9:F422)&gt;=L$5,0,IF(B423&gt;=MONTH($N$5),F422+1,0))</f>
        <v>0</v>
      </c>
      <c r="G423" s="38">
        <f t="shared" si="90"/>
        <v>0</v>
      </c>
      <c r="H423" s="39">
        <f t="shared" si="91"/>
        <v>0</v>
      </c>
      <c r="I423" s="39">
        <f t="shared" si="93"/>
        <v>0</v>
      </c>
      <c r="J423" s="40">
        <f t="shared" si="94"/>
        <v>0</v>
      </c>
      <c r="K423" s="41"/>
      <c r="L423" s="42"/>
      <c r="M423" s="42"/>
      <c r="N423" s="42"/>
      <c r="O423" s="42"/>
      <c r="P423" s="46"/>
      <c r="Q423" s="23"/>
      <c r="V423" s="176"/>
    </row>
    <row r="424" spans="1:22" hidden="1">
      <c r="A424" s="237">
        <v>50206</v>
      </c>
      <c r="B424" s="25">
        <v>90</v>
      </c>
      <c r="C424" s="35" t="s">
        <v>23</v>
      </c>
      <c r="D424" s="36" t="str">
        <f t="shared" si="96"/>
        <v>'</v>
      </c>
      <c r="E424" s="37">
        <f t="shared" si="96"/>
        <v>50236.25</v>
      </c>
      <c r="F424" s="6">
        <f>IF(MAX(F$9:F423)&gt;=L$5,0,IF(B424&gt;=MONTH($N$5),F423+1,0))</f>
        <v>0</v>
      </c>
      <c r="G424" s="38">
        <f t="shared" si="90"/>
        <v>0</v>
      </c>
      <c r="H424" s="39">
        <f t="shared" si="91"/>
        <v>0</v>
      </c>
      <c r="I424" s="39">
        <f t="shared" si="93"/>
        <v>0</v>
      </c>
      <c r="J424" s="40">
        <f t="shared" si="94"/>
        <v>0</v>
      </c>
      <c r="K424" s="41"/>
      <c r="L424" s="42"/>
      <c r="M424" s="42"/>
      <c r="N424" s="42"/>
      <c r="O424" s="42"/>
      <c r="P424" s="46"/>
      <c r="Q424" s="23"/>
      <c r="V424" s="176"/>
    </row>
    <row r="425" spans="1:22" hidden="1">
      <c r="A425" s="237">
        <v>50236</v>
      </c>
      <c r="B425" s="25">
        <v>91</v>
      </c>
      <c r="C425" s="35" t="s">
        <v>24</v>
      </c>
      <c r="D425" s="36" t="str">
        <f t="shared" si="96"/>
        <v>'</v>
      </c>
      <c r="E425" s="37">
        <f t="shared" si="96"/>
        <v>50236.25</v>
      </c>
      <c r="F425" s="6">
        <f>IF(MAX(F$9:F424)&gt;=L$5,0,IF(B425&gt;=MONTH($N$5),F424+1,0))</f>
        <v>0</v>
      </c>
      <c r="G425" s="38">
        <f t="shared" si="90"/>
        <v>0</v>
      </c>
      <c r="H425" s="39">
        <f t="shared" si="91"/>
        <v>0</v>
      </c>
      <c r="I425" s="39">
        <f t="shared" si="93"/>
        <v>0</v>
      </c>
      <c r="J425" s="40">
        <f t="shared" si="94"/>
        <v>0</v>
      </c>
      <c r="K425" s="41"/>
      <c r="L425" s="42"/>
      <c r="M425" s="42"/>
      <c r="N425" s="42"/>
      <c r="O425" s="42"/>
      <c r="P425" s="46"/>
      <c r="Q425" s="23"/>
      <c r="V425" s="176"/>
    </row>
    <row r="426" spans="1:22" hidden="1">
      <c r="A426" s="237">
        <v>50267</v>
      </c>
      <c r="B426" s="25">
        <v>92</v>
      </c>
      <c r="C426" s="35" t="s">
        <v>25</v>
      </c>
      <c r="D426" s="36" t="str">
        <f t="shared" si="96"/>
        <v>'</v>
      </c>
      <c r="E426" s="37">
        <f t="shared" si="96"/>
        <v>50236.25</v>
      </c>
      <c r="F426" s="6">
        <f>IF(MAX(F$9:F425)&gt;=L$5,0,IF(B426&gt;=MONTH($N$5),F425+1,0))</f>
        <v>0</v>
      </c>
      <c r="G426" s="38">
        <f t="shared" si="90"/>
        <v>0</v>
      </c>
      <c r="H426" s="39">
        <f t="shared" si="91"/>
        <v>0</v>
      </c>
      <c r="I426" s="39">
        <f t="shared" si="93"/>
        <v>0</v>
      </c>
      <c r="J426" s="40">
        <f t="shared" si="94"/>
        <v>0</v>
      </c>
      <c r="K426" s="41"/>
      <c r="L426" s="42"/>
      <c r="M426" s="42"/>
      <c r="N426" s="42"/>
      <c r="O426" s="42"/>
      <c r="P426" s="46"/>
      <c r="Q426" s="23"/>
      <c r="V426" s="176"/>
    </row>
    <row r="427" spans="1:22" hidden="1">
      <c r="A427" s="237">
        <v>50298</v>
      </c>
      <c r="B427" s="25">
        <v>93</v>
      </c>
      <c r="C427" s="35" t="s">
        <v>26</v>
      </c>
      <c r="D427" s="36" t="str">
        <f t="shared" si="96"/>
        <v>'</v>
      </c>
      <c r="E427" s="37">
        <f t="shared" si="96"/>
        <v>50236.25</v>
      </c>
      <c r="F427" s="6">
        <f>IF(MAX(F$9:F426)&gt;=L$5,0,IF(B427&gt;=MONTH($N$5),F426+1,0))</f>
        <v>0</v>
      </c>
      <c r="G427" s="38">
        <f t="shared" si="90"/>
        <v>0</v>
      </c>
      <c r="H427" s="39">
        <f t="shared" si="91"/>
        <v>0</v>
      </c>
      <c r="I427" s="39">
        <f t="shared" si="93"/>
        <v>0</v>
      </c>
      <c r="J427" s="40">
        <f t="shared" si="94"/>
        <v>0</v>
      </c>
      <c r="K427" s="41"/>
      <c r="L427" s="42"/>
      <c r="M427" s="42"/>
      <c r="N427" s="42"/>
      <c r="O427" s="42"/>
      <c r="P427" s="46"/>
      <c r="Q427" s="23"/>
      <c r="V427" s="176"/>
    </row>
    <row r="428" spans="1:22" hidden="1">
      <c r="A428" s="237">
        <v>50328</v>
      </c>
      <c r="B428" s="25">
        <v>94</v>
      </c>
      <c r="C428" s="35" t="s">
        <v>27</v>
      </c>
      <c r="D428" s="36" t="str">
        <f t="shared" si="96"/>
        <v>'</v>
      </c>
      <c r="E428" s="37">
        <f t="shared" si="96"/>
        <v>50236.25</v>
      </c>
      <c r="F428" s="6">
        <f>IF(MAX(F$9:F427)&gt;=L$5,0,IF(B428&gt;=MONTH($N$5),F427+1,0))</f>
        <v>0</v>
      </c>
      <c r="G428" s="38">
        <f t="shared" si="90"/>
        <v>0</v>
      </c>
      <c r="H428" s="39">
        <f t="shared" si="91"/>
        <v>0</v>
      </c>
      <c r="I428" s="39">
        <f t="shared" si="93"/>
        <v>0</v>
      </c>
      <c r="J428" s="40">
        <f t="shared" si="94"/>
        <v>0</v>
      </c>
      <c r="K428" s="41"/>
      <c r="L428" s="42"/>
      <c r="M428" s="42"/>
      <c r="N428" s="42"/>
      <c r="O428" s="42"/>
      <c r="P428" s="46"/>
      <c r="Q428" s="23"/>
      <c r="V428" s="176"/>
    </row>
    <row r="429" spans="1:22" hidden="1">
      <c r="A429" s="237">
        <v>50359</v>
      </c>
      <c r="B429" s="25">
        <v>95</v>
      </c>
      <c r="C429" s="35" t="s">
        <v>28</v>
      </c>
      <c r="D429" s="36" t="str">
        <f t="shared" si="96"/>
        <v>'</v>
      </c>
      <c r="E429" s="37">
        <f t="shared" si="96"/>
        <v>50236.25</v>
      </c>
      <c r="F429" s="6">
        <f>IF(MAX(F$9:F428)&gt;=L$5,0,IF(B429&gt;=MONTH($N$5),F428+1,0))</f>
        <v>0</v>
      </c>
      <c r="G429" s="38">
        <f t="shared" si="90"/>
        <v>0</v>
      </c>
      <c r="H429" s="39">
        <f t="shared" si="91"/>
        <v>0</v>
      </c>
      <c r="I429" s="39">
        <f t="shared" si="93"/>
        <v>0</v>
      </c>
      <c r="J429" s="40">
        <f t="shared" si="94"/>
        <v>0</v>
      </c>
      <c r="K429" s="41"/>
      <c r="L429" s="42"/>
      <c r="M429" s="42"/>
      <c r="N429" s="42"/>
      <c r="O429" s="42"/>
      <c r="P429" s="46"/>
      <c r="Q429" s="23"/>
      <c r="V429" s="176"/>
    </row>
    <row r="430" spans="1:22" hidden="1">
      <c r="A430" s="237">
        <v>50389</v>
      </c>
      <c r="B430" s="25">
        <v>96</v>
      </c>
      <c r="C430" s="35" t="s">
        <v>29</v>
      </c>
      <c r="D430" s="36" t="str">
        <f t="shared" si="96"/>
        <v>'</v>
      </c>
      <c r="E430" s="37">
        <f t="shared" si="96"/>
        <v>50236.25</v>
      </c>
      <c r="F430" s="6">
        <f>IF(MAX(F$9:F429)&gt;=L$5,0,IF(B430&gt;=MONTH($N$5),F429+1,0))</f>
        <v>0</v>
      </c>
      <c r="G430" s="45">
        <f t="shared" si="90"/>
        <v>0</v>
      </c>
      <c r="H430" s="42">
        <f t="shared" si="91"/>
        <v>0</v>
      </c>
      <c r="I430" s="42">
        <f t="shared" si="93"/>
        <v>0</v>
      </c>
      <c r="J430" s="46">
        <f t="shared" si="94"/>
        <v>0</v>
      </c>
      <c r="K430" s="41">
        <f>SUM(H419:H430)</f>
        <v>0</v>
      </c>
      <c r="L430" s="42">
        <f>SUM(I419:I430)</f>
        <v>0</v>
      </c>
      <c r="M430" s="42">
        <f>SUM(G419:G430)</f>
        <v>0</v>
      </c>
      <c r="N430" s="42">
        <f>K430+N358</f>
        <v>42397.54</v>
      </c>
      <c r="O430" s="42">
        <f>L430+O358</f>
        <v>20131.940000000002</v>
      </c>
      <c r="P430" s="46">
        <f>M430+P358</f>
        <v>62529.479999999967</v>
      </c>
      <c r="Q430" s="23"/>
      <c r="V430" s="176"/>
    </row>
    <row r="431" spans="1:22" hidden="1">
      <c r="A431" s="237">
        <v>50420</v>
      </c>
      <c r="B431" s="25">
        <v>109</v>
      </c>
      <c r="C431" s="26" t="s">
        <v>17</v>
      </c>
      <c r="D431" s="47" t="str">
        <f>D419</f>
        <v>'</v>
      </c>
      <c r="E431" s="27">
        <f>E419+365.25</f>
        <v>50601.5</v>
      </c>
      <c r="F431" s="90">
        <f>IF(MAX(F$9:F430)&gt;=L$5,0,IF(B431&gt;=MONTH($N$5),F430+1,0))</f>
        <v>0</v>
      </c>
      <c r="G431" s="28">
        <f t="shared" si="90"/>
        <v>0</v>
      </c>
      <c r="H431" s="29">
        <f t="shared" si="91"/>
        <v>0</v>
      </c>
      <c r="I431" s="29">
        <f t="shared" si="93"/>
        <v>0</v>
      </c>
      <c r="J431" s="30">
        <f t="shared" si="94"/>
        <v>0</v>
      </c>
      <c r="K431" s="31"/>
      <c r="L431" s="32"/>
      <c r="M431" s="32"/>
      <c r="N431" s="32"/>
      <c r="O431" s="32"/>
      <c r="P431" s="48"/>
      <c r="Q431" s="23"/>
      <c r="V431" s="176"/>
    </row>
    <row r="432" spans="1:22" hidden="1">
      <c r="A432" s="237">
        <v>50451</v>
      </c>
      <c r="B432" s="25">
        <v>110</v>
      </c>
      <c r="C432" s="35" t="s">
        <v>19</v>
      </c>
      <c r="D432" s="36" t="str">
        <f t="shared" ref="D432:E442" si="97">D431</f>
        <v>'</v>
      </c>
      <c r="E432" s="37">
        <f t="shared" si="97"/>
        <v>50601.5</v>
      </c>
      <c r="F432" s="6">
        <f>IF(MAX(F$9:F431)&gt;=L$5,0,IF(B432&gt;=MONTH($N$5),F431+1,0))</f>
        <v>0</v>
      </c>
      <c r="G432" s="38">
        <f t="shared" si="90"/>
        <v>0</v>
      </c>
      <c r="H432" s="39">
        <f t="shared" si="91"/>
        <v>0</v>
      </c>
      <c r="I432" s="39">
        <f t="shared" si="93"/>
        <v>0</v>
      </c>
      <c r="J432" s="40">
        <f t="shared" si="94"/>
        <v>0</v>
      </c>
      <c r="K432" s="41"/>
      <c r="L432" s="42"/>
      <c r="M432" s="42"/>
      <c r="N432" s="42"/>
      <c r="O432" s="42"/>
      <c r="P432" s="46"/>
      <c r="Q432" s="23"/>
      <c r="V432" s="176"/>
    </row>
    <row r="433" spans="1:22" hidden="1">
      <c r="A433" s="237">
        <v>50479</v>
      </c>
      <c r="B433" s="25">
        <v>111</v>
      </c>
      <c r="C433" s="35" t="s">
        <v>20</v>
      </c>
      <c r="D433" s="36" t="str">
        <f t="shared" si="97"/>
        <v>'</v>
      </c>
      <c r="E433" s="37">
        <f t="shared" si="97"/>
        <v>50601.5</v>
      </c>
      <c r="F433" s="6">
        <f>IF(MAX(F$9:F432)&gt;=L$5,0,IF(B433&gt;=MONTH($N$5),F432+1,0))</f>
        <v>0</v>
      </c>
      <c r="G433" s="38">
        <f t="shared" si="90"/>
        <v>0</v>
      </c>
      <c r="H433" s="39">
        <f t="shared" si="91"/>
        <v>0</v>
      </c>
      <c r="I433" s="39">
        <f t="shared" si="93"/>
        <v>0</v>
      </c>
      <c r="J433" s="40">
        <f t="shared" si="94"/>
        <v>0</v>
      </c>
      <c r="K433" s="41"/>
      <c r="L433" s="42"/>
      <c r="M433" s="42"/>
      <c r="N433" s="42"/>
      <c r="O433" s="42"/>
      <c r="P433" s="46"/>
      <c r="Q433" s="23"/>
      <c r="V433" s="176"/>
    </row>
    <row r="434" spans="1:22" hidden="1">
      <c r="A434" s="237">
        <v>50510</v>
      </c>
      <c r="B434" s="25">
        <v>112</v>
      </c>
      <c r="C434" s="35" t="s">
        <v>21</v>
      </c>
      <c r="D434" s="36" t="str">
        <f t="shared" si="97"/>
        <v>'</v>
      </c>
      <c r="E434" s="37">
        <f t="shared" si="97"/>
        <v>50601.5</v>
      </c>
      <c r="F434" s="6">
        <f>IF(MAX(F$9:F433)&gt;=L$5,0,IF(B434&gt;=MONTH($N$5),F433+1,0))</f>
        <v>0</v>
      </c>
      <c r="G434" s="38">
        <f t="shared" si="90"/>
        <v>0</v>
      </c>
      <c r="H434" s="39">
        <f t="shared" si="91"/>
        <v>0</v>
      </c>
      <c r="I434" s="39">
        <f t="shared" si="93"/>
        <v>0</v>
      </c>
      <c r="J434" s="40">
        <f t="shared" si="94"/>
        <v>0</v>
      </c>
      <c r="K434" s="41"/>
      <c r="L434" s="42"/>
      <c r="M434" s="42"/>
      <c r="N434" s="42"/>
      <c r="O434" s="42"/>
      <c r="P434" s="46"/>
      <c r="Q434" s="23"/>
      <c r="V434" s="176"/>
    </row>
    <row r="435" spans="1:22" hidden="1">
      <c r="A435" s="237">
        <v>50540</v>
      </c>
      <c r="B435" s="25">
        <v>113</v>
      </c>
      <c r="C435" s="35" t="s">
        <v>22</v>
      </c>
      <c r="D435" s="36" t="str">
        <f t="shared" si="97"/>
        <v>'</v>
      </c>
      <c r="E435" s="37">
        <f t="shared" si="97"/>
        <v>50601.5</v>
      </c>
      <c r="F435" s="6">
        <f>IF(MAX(F$9:F434)&gt;=L$5,0,IF(B435&gt;=MONTH($N$5),F434+1,0))</f>
        <v>0</v>
      </c>
      <c r="G435" s="38">
        <f t="shared" si="90"/>
        <v>0</v>
      </c>
      <c r="H435" s="39">
        <f t="shared" si="91"/>
        <v>0</v>
      </c>
      <c r="I435" s="39">
        <f t="shared" si="93"/>
        <v>0</v>
      </c>
      <c r="J435" s="40">
        <f t="shared" si="94"/>
        <v>0</v>
      </c>
      <c r="K435" s="41"/>
      <c r="L435" s="42"/>
      <c r="M435" s="42"/>
      <c r="N435" s="42"/>
      <c r="O435" s="42"/>
      <c r="P435" s="46"/>
      <c r="Q435" s="23"/>
      <c r="V435" s="176"/>
    </row>
    <row r="436" spans="1:22" hidden="1">
      <c r="A436" s="237">
        <v>50571</v>
      </c>
      <c r="B436" s="25">
        <v>114</v>
      </c>
      <c r="C436" s="35" t="s">
        <v>23</v>
      </c>
      <c r="D436" s="36" t="str">
        <f t="shared" si="97"/>
        <v>'</v>
      </c>
      <c r="E436" s="37">
        <f t="shared" si="97"/>
        <v>50601.5</v>
      </c>
      <c r="F436" s="6">
        <f>IF(MAX(F$9:F435)&gt;=L$5,0,IF(B436&gt;=MONTH($N$5),F435+1,0))</f>
        <v>0</v>
      </c>
      <c r="G436" s="38">
        <f t="shared" si="90"/>
        <v>0</v>
      </c>
      <c r="H436" s="39">
        <f t="shared" si="91"/>
        <v>0</v>
      </c>
      <c r="I436" s="39">
        <f t="shared" si="93"/>
        <v>0</v>
      </c>
      <c r="J436" s="40">
        <f t="shared" si="94"/>
        <v>0</v>
      </c>
      <c r="K436" s="41"/>
      <c r="L436" s="42"/>
      <c r="M436" s="42"/>
      <c r="N436" s="42"/>
      <c r="O436" s="42"/>
      <c r="P436" s="46"/>
      <c r="Q436" s="23"/>
      <c r="V436" s="176"/>
    </row>
    <row r="437" spans="1:22" hidden="1">
      <c r="A437" s="237">
        <v>50601</v>
      </c>
      <c r="B437" s="25">
        <v>115</v>
      </c>
      <c r="C437" s="35" t="s">
        <v>24</v>
      </c>
      <c r="D437" s="36" t="str">
        <f t="shared" si="97"/>
        <v>'</v>
      </c>
      <c r="E437" s="37">
        <f t="shared" si="97"/>
        <v>50601.5</v>
      </c>
      <c r="F437" s="6">
        <f>IF(MAX(F$9:F436)&gt;=L$5,0,IF(B437&gt;=MONTH($N$5),F436+1,0))</f>
        <v>0</v>
      </c>
      <c r="G437" s="38">
        <f t="shared" si="90"/>
        <v>0</v>
      </c>
      <c r="H437" s="39">
        <f t="shared" si="91"/>
        <v>0</v>
      </c>
      <c r="I437" s="39">
        <f t="shared" si="93"/>
        <v>0</v>
      </c>
      <c r="J437" s="40">
        <f t="shared" si="94"/>
        <v>0</v>
      </c>
      <c r="K437" s="41"/>
      <c r="L437" s="42"/>
      <c r="M437" s="42"/>
      <c r="N437" s="42"/>
      <c r="O437" s="42"/>
      <c r="P437" s="46"/>
      <c r="Q437" s="23"/>
      <c r="V437" s="176"/>
    </row>
    <row r="438" spans="1:22" hidden="1">
      <c r="A438" s="237">
        <v>50632</v>
      </c>
      <c r="B438" s="25">
        <v>116</v>
      </c>
      <c r="C438" s="35" t="s">
        <v>25</v>
      </c>
      <c r="D438" s="36" t="str">
        <f t="shared" si="97"/>
        <v>'</v>
      </c>
      <c r="E438" s="37">
        <f t="shared" si="97"/>
        <v>50601.5</v>
      </c>
      <c r="F438" s="6">
        <f>IF(MAX(F$9:F437)&gt;=L$5,0,IF(B438&gt;=MONTH($N$5),F437+1,0))</f>
        <v>0</v>
      </c>
      <c r="G438" s="38">
        <f t="shared" si="90"/>
        <v>0</v>
      </c>
      <c r="H438" s="39">
        <f t="shared" si="91"/>
        <v>0</v>
      </c>
      <c r="I438" s="39">
        <f t="shared" si="93"/>
        <v>0</v>
      </c>
      <c r="J438" s="40">
        <f t="shared" si="94"/>
        <v>0</v>
      </c>
      <c r="K438" s="41"/>
      <c r="L438" s="42"/>
      <c r="M438" s="42"/>
      <c r="N438" s="42"/>
      <c r="O438" s="42"/>
      <c r="P438" s="46"/>
      <c r="Q438" s="23"/>
      <c r="V438" s="176"/>
    </row>
    <row r="439" spans="1:22" hidden="1">
      <c r="A439" s="237">
        <v>50663</v>
      </c>
      <c r="B439" s="25">
        <v>117</v>
      </c>
      <c r="C439" s="35" t="s">
        <v>26</v>
      </c>
      <c r="D439" s="36" t="str">
        <f t="shared" si="97"/>
        <v>'</v>
      </c>
      <c r="E439" s="37">
        <f t="shared" si="97"/>
        <v>50601.5</v>
      </c>
      <c r="F439" s="6">
        <f>IF(MAX(F$9:F438)&gt;=L$5,0,IF(B439&gt;=MONTH($N$5),F438+1,0))</f>
        <v>0</v>
      </c>
      <c r="G439" s="38">
        <f t="shared" ref="G439:G502" si="98">IF((J438+H439)&lt;(M$5+H439),J438+H439,M$5)</f>
        <v>0</v>
      </c>
      <c r="H439" s="39">
        <f t="shared" ref="H439:H502" si="99">IF(F439&gt;0,IF(J438&gt;0,ROUND(-IPMT(K$5/12,F439,L$5,J$5,,),2),0),0)</f>
        <v>0</v>
      </c>
      <c r="I439" s="39">
        <f t="shared" si="93"/>
        <v>0</v>
      </c>
      <c r="J439" s="40">
        <f t="shared" si="94"/>
        <v>0</v>
      </c>
      <c r="K439" s="41"/>
      <c r="L439" s="42"/>
      <c r="M439" s="42"/>
      <c r="N439" s="42"/>
      <c r="O439" s="42"/>
      <c r="P439" s="46"/>
      <c r="Q439" s="23"/>
      <c r="V439" s="176"/>
    </row>
    <row r="440" spans="1:22" hidden="1">
      <c r="A440" s="237">
        <v>50693</v>
      </c>
      <c r="B440" s="25">
        <v>118</v>
      </c>
      <c r="C440" s="35" t="s">
        <v>27</v>
      </c>
      <c r="D440" s="36" t="str">
        <f t="shared" si="97"/>
        <v>'</v>
      </c>
      <c r="E440" s="37">
        <f t="shared" si="97"/>
        <v>50601.5</v>
      </c>
      <c r="F440" s="6">
        <f>IF(MAX(F$9:F439)&gt;=L$5,0,IF(B440&gt;=MONTH($N$5),F439+1,0))</f>
        <v>0</v>
      </c>
      <c r="G440" s="38">
        <f t="shared" si="98"/>
        <v>0</v>
      </c>
      <c r="H440" s="39">
        <f t="shared" si="99"/>
        <v>0</v>
      </c>
      <c r="I440" s="39">
        <f t="shared" si="93"/>
        <v>0</v>
      </c>
      <c r="J440" s="40">
        <f t="shared" si="94"/>
        <v>0</v>
      </c>
      <c r="K440" s="41"/>
      <c r="L440" s="42"/>
      <c r="M440" s="42"/>
      <c r="N440" s="42"/>
      <c r="O440" s="42"/>
      <c r="P440" s="46"/>
      <c r="Q440" s="23"/>
      <c r="V440" s="176"/>
    </row>
    <row r="441" spans="1:22" hidden="1">
      <c r="A441" s="237">
        <v>50724</v>
      </c>
      <c r="B441" s="25">
        <v>119</v>
      </c>
      <c r="C441" s="35" t="s">
        <v>28</v>
      </c>
      <c r="D441" s="36" t="str">
        <f t="shared" si="97"/>
        <v>'</v>
      </c>
      <c r="E441" s="37">
        <f t="shared" si="97"/>
        <v>50601.5</v>
      </c>
      <c r="F441" s="6">
        <f>IF(MAX(F$9:F440)&gt;=L$5,0,IF(B441&gt;=MONTH($N$5),F440+1,0))</f>
        <v>0</v>
      </c>
      <c r="G441" s="38">
        <f t="shared" si="98"/>
        <v>0</v>
      </c>
      <c r="H441" s="39">
        <f t="shared" si="99"/>
        <v>0</v>
      </c>
      <c r="I441" s="39">
        <f t="shared" si="93"/>
        <v>0</v>
      </c>
      <c r="J441" s="40">
        <f t="shared" si="94"/>
        <v>0</v>
      </c>
      <c r="K441" s="41"/>
      <c r="L441" s="42"/>
      <c r="M441" s="42"/>
      <c r="N441" s="42"/>
      <c r="O441" s="42"/>
      <c r="P441" s="46"/>
      <c r="Q441" s="23"/>
      <c r="V441" s="176"/>
    </row>
    <row r="442" spans="1:22" hidden="1">
      <c r="A442" s="237">
        <v>50754</v>
      </c>
      <c r="B442" s="25">
        <v>120</v>
      </c>
      <c r="C442" s="35" t="s">
        <v>29</v>
      </c>
      <c r="D442" s="36" t="str">
        <f t="shared" si="97"/>
        <v>'</v>
      </c>
      <c r="E442" s="37">
        <f t="shared" si="97"/>
        <v>50601.5</v>
      </c>
      <c r="F442" s="6">
        <f>IF(MAX(F$9:F441)&gt;=L$5,0,IF(B442&gt;=MONTH($N$5),F441+1,0))</f>
        <v>0</v>
      </c>
      <c r="G442" s="45">
        <f t="shared" si="98"/>
        <v>0</v>
      </c>
      <c r="H442" s="42">
        <f t="shared" si="99"/>
        <v>0</v>
      </c>
      <c r="I442" s="42">
        <f t="shared" si="93"/>
        <v>0</v>
      </c>
      <c r="J442" s="46">
        <f t="shared" si="94"/>
        <v>0</v>
      </c>
      <c r="K442" s="41">
        <f>SUM(H431:H442)</f>
        <v>0</v>
      </c>
      <c r="L442" s="42">
        <f>SUM(I431:I442)</f>
        <v>0</v>
      </c>
      <c r="M442" s="42">
        <f>SUM(G431:G442)</f>
        <v>0</v>
      </c>
      <c r="N442" s="42">
        <f>K442+N430</f>
        <v>42397.54</v>
      </c>
      <c r="O442" s="42">
        <f>L442+O430</f>
        <v>20131.940000000002</v>
      </c>
      <c r="P442" s="46">
        <f>M442+P430</f>
        <v>62529.479999999967</v>
      </c>
      <c r="Q442" s="23"/>
      <c r="V442" s="176"/>
    </row>
    <row r="443" spans="1:22" hidden="1">
      <c r="A443" s="237">
        <v>50785</v>
      </c>
      <c r="B443" s="25">
        <v>85</v>
      </c>
      <c r="C443" s="26" t="s">
        <v>17</v>
      </c>
      <c r="D443" s="47" t="str">
        <f>D431</f>
        <v>'</v>
      </c>
      <c r="E443" s="27">
        <f>E431+365.25</f>
        <v>50966.75</v>
      </c>
      <c r="F443" s="90">
        <f>IF(MAX(F$9:F442)&gt;=L$5,0,IF(B443&gt;=MONTH($N$5),F442+1,0))</f>
        <v>0</v>
      </c>
      <c r="G443" s="28">
        <f t="shared" si="98"/>
        <v>0</v>
      </c>
      <c r="H443" s="29">
        <f t="shared" si="99"/>
        <v>0</v>
      </c>
      <c r="I443" s="29">
        <f t="shared" si="93"/>
        <v>0</v>
      </c>
      <c r="J443" s="30">
        <f t="shared" si="94"/>
        <v>0</v>
      </c>
      <c r="K443" s="31"/>
      <c r="L443" s="32"/>
      <c r="M443" s="32"/>
      <c r="N443" s="32"/>
      <c r="O443" s="32"/>
      <c r="P443" s="48"/>
      <c r="Q443" s="23"/>
      <c r="V443" s="176"/>
    </row>
    <row r="444" spans="1:22" hidden="1">
      <c r="A444" s="237">
        <v>50816</v>
      </c>
      <c r="B444" s="25">
        <v>86</v>
      </c>
      <c r="C444" s="35" t="s">
        <v>19</v>
      </c>
      <c r="D444" s="36" t="str">
        <f t="shared" ref="D444:E459" si="100">D443</f>
        <v>'</v>
      </c>
      <c r="E444" s="37">
        <f t="shared" si="100"/>
        <v>50966.75</v>
      </c>
      <c r="F444" s="6">
        <f>IF(MAX(F$9:F443)&gt;=L$5,0,IF(B444&gt;=MONTH($N$5),F443+1,0))</f>
        <v>0</v>
      </c>
      <c r="G444" s="38">
        <f t="shared" si="98"/>
        <v>0</v>
      </c>
      <c r="H444" s="39">
        <f t="shared" si="99"/>
        <v>0</v>
      </c>
      <c r="I444" s="39">
        <f t="shared" si="93"/>
        <v>0</v>
      </c>
      <c r="J444" s="40">
        <f t="shared" si="94"/>
        <v>0</v>
      </c>
      <c r="K444" s="41"/>
      <c r="L444" s="42"/>
      <c r="M444" s="42"/>
      <c r="N444" s="42"/>
      <c r="O444" s="42"/>
      <c r="P444" s="46"/>
      <c r="Q444" s="23"/>
      <c r="V444" s="176"/>
    </row>
    <row r="445" spans="1:22" hidden="1">
      <c r="A445" s="237">
        <v>50844</v>
      </c>
      <c r="B445" s="25">
        <v>87</v>
      </c>
      <c r="C445" s="35" t="s">
        <v>20</v>
      </c>
      <c r="D445" s="36" t="str">
        <f t="shared" si="100"/>
        <v>'</v>
      </c>
      <c r="E445" s="37">
        <f t="shared" si="100"/>
        <v>50966.75</v>
      </c>
      <c r="F445" s="6">
        <f>IF(MAX(F$9:F444)&gt;=L$5,0,IF(B445&gt;=MONTH($N$5),F444+1,0))</f>
        <v>0</v>
      </c>
      <c r="G445" s="38">
        <f t="shared" si="98"/>
        <v>0</v>
      </c>
      <c r="H445" s="39">
        <f t="shared" si="99"/>
        <v>0</v>
      </c>
      <c r="I445" s="39">
        <f t="shared" si="93"/>
        <v>0</v>
      </c>
      <c r="J445" s="40">
        <f t="shared" si="94"/>
        <v>0</v>
      </c>
      <c r="K445" s="41"/>
      <c r="L445" s="42"/>
      <c r="M445" s="42"/>
      <c r="N445" s="42"/>
      <c r="O445" s="42"/>
      <c r="P445" s="46"/>
      <c r="Q445" s="23"/>
      <c r="V445" s="176"/>
    </row>
    <row r="446" spans="1:22" hidden="1">
      <c r="A446" s="237">
        <v>50875</v>
      </c>
      <c r="B446" s="25">
        <v>88</v>
      </c>
      <c r="C446" s="35" t="s">
        <v>21</v>
      </c>
      <c r="D446" s="36" t="str">
        <f t="shared" si="100"/>
        <v>'</v>
      </c>
      <c r="E446" s="37">
        <f t="shared" si="100"/>
        <v>50966.75</v>
      </c>
      <c r="F446" s="6">
        <f>IF(MAX(F$9:F445)&gt;=L$5,0,IF(B446&gt;=MONTH($N$5),F445+1,0))</f>
        <v>0</v>
      </c>
      <c r="G446" s="38">
        <f t="shared" si="98"/>
        <v>0</v>
      </c>
      <c r="H446" s="39">
        <f t="shared" si="99"/>
        <v>0</v>
      </c>
      <c r="I446" s="39">
        <f t="shared" si="93"/>
        <v>0</v>
      </c>
      <c r="J446" s="40">
        <f t="shared" si="94"/>
        <v>0</v>
      </c>
      <c r="K446" s="41"/>
      <c r="L446" s="42"/>
      <c r="M446" s="42"/>
      <c r="N446" s="42"/>
      <c r="O446" s="42"/>
      <c r="P446" s="46"/>
      <c r="Q446" s="23"/>
      <c r="V446" s="176"/>
    </row>
    <row r="447" spans="1:22" hidden="1">
      <c r="A447" s="237">
        <v>50905</v>
      </c>
      <c r="B447" s="25">
        <v>89</v>
      </c>
      <c r="C447" s="35" t="s">
        <v>22</v>
      </c>
      <c r="D447" s="36" t="str">
        <f t="shared" si="100"/>
        <v>'</v>
      </c>
      <c r="E447" s="37">
        <f t="shared" si="100"/>
        <v>50966.75</v>
      </c>
      <c r="F447" s="6">
        <f>IF(MAX(F$9:F446)&gt;=L$5,0,IF(B447&gt;=MONTH($N$5),F446+1,0))</f>
        <v>0</v>
      </c>
      <c r="G447" s="38">
        <f t="shared" si="98"/>
        <v>0</v>
      </c>
      <c r="H447" s="39">
        <f t="shared" si="99"/>
        <v>0</v>
      </c>
      <c r="I447" s="39">
        <f t="shared" si="93"/>
        <v>0</v>
      </c>
      <c r="J447" s="40">
        <f t="shared" si="94"/>
        <v>0</v>
      </c>
      <c r="K447" s="41"/>
      <c r="L447" s="42"/>
      <c r="M447" s="42"/>
      <c r="N447" s="42"/>
      <c r="O447" s="42"/>
      <c r="P447" s="46"/>
      <c r="Q447" s="23"/>
      <c r="V447" s="176"/>
    </row>
    <row r="448" spans="1:22" hidden="1">
      <c r="A448" s="237">
        <v>50936</v>
      </c>
      <c r="B448" s="25">
        <v>90</v>
      </c>
      <c r="C448" s="35" t="s">
        <v>23</v>
      </c>
      <c r="D448" s="36" t="str">
        <f t="shared" si="100"/>
        <v>'</v>
      </c>
      <c r="E448" s="37">
        <f t="shared" si="100"/>
        <v>50966.75</v>
      </c>
      <c r="F448" s="6">
        <f>IF(MAX(F$9:F447)&gt;=L$5,0,IF(B448&gt;=MONTH($N$5),F447+1,0))</f>
        <v>0</v>
      </c>
      <c r="G448" s="38">
        <f t="shared" si="98"/>
        <v>0</v>
      </c>
      <c r="H448" s="39">
        <f t="shared" si="99"/>
        <v>0</v>
      </c>
      <c r="I448" s="39">
        <f t="shared" si="93"/>
        <v>0</v>
      </c>
      <c r="J448" s="40">
        <f t="shared" si="94"/>
        <v>0</v>
      </c>
      <c r="K448" s="41"/>
      <c r="L448" s="42"/>
      <c r="M448" s="42"/>
      <c r="N448" s="42"/>
      <c r="O448" s="42"/>
      <c r="P448" s="46"/>
      <c r="Q448" s="23"/>
      <c r="V448" s="176"/>
    </row>
    <row r="449" spans="1:22" hidden="1">
      <c r="A449" s="237">
        <v>50966</v>
      </c>
      <c r="B449" s="25">
        <v>91</v>
      </c>
      <c r="C449" s="35" t="s">
        <v>24</v>
      </c>
      <c r="D449" s="36" t="str">
        <f t="shared" si="100"/>
        <v>'</v>
      </c>
      <c r="E449" s="37">
        <f t="shared" si="100"/>
        <v>50966.75</v>
      </c>
      <c r="F449" s="6">
        <f>IF(MAX(F$9:F448)&gt;=L$5,0,IF(B449&gt;=MONTH($N$5),F448+1,0))</f>
        <v>0</v>
      </c>
      <c r="G449" s="38">
        <f t="shared" si="98"/>
        <v>0</v>
      </c>
      <c r="H449" s="39">
        <f t="shared" si="99"/>
        <v>0</v>
      </c>
      <c r="I449" s="39">
        <f t="shared" si="93"/>
        <v>0</v>
      </c>
      <c r="J449" s="40">
        <f t="shared" si="94"/>
        <v>0</v>
      </c>
      <c r="K449" s="41"/>
      <c r="L449" s="42"/>
      <c r="M449" s="42"/>
      <c r="N449" s="42"/>
      <c r="O449" s="42"/>
      <c r="P449" s="46"/>
      <c r="Q449" s="23"/>
      <c r="V449" s="176"/>
    </row>
    <row r="450" spans="1:22" hidden="1">
      <c r="A450" s="237">
        <v>50997</v>
      </c>
      <c r="B450" s="25">
        <v>92</v>
      </c>
      <c r="C450" s="35" t="s">
        <v>25</v>
      </c>
      <c r="D450" s="36" t="str">
        <f t="shared" si="100"/>
        <v>'</v>
      </c>
      <c r="E450" s="37">
        <f t="shared" si="100"/>
        <v>50966.75</v>
      </c>
      <c r="F450" s="6">
        <f>IF(MAX(F$9:F449)&gt;=L$5,0,IF(B450&gt;=MONTH($N$5),F449+1,0))</f>
        <v>0</v>
      </c>
      <c r="G450" s="38">
        <f t="shared" si="98"/>
        <v>0</v>
      </c>
      <c r="H450" s="39">
        <f t="shared" si="99"/>
        <v>0</v>
      </c>
      <c r="I450" s="39">
        <f t="shared" si="93"/>
        <v>0</v>
      </c>
      <c r="J450" s="40">
        <f t="shared" si="94"/>
        <v>0</v>
      </c>
      <c r="K450" s="41"/>
      <c r="L450" s="42"/>
      <c r="M450" s="42"/>
      <c r="N450" s="42"/>
      <c r="O450" s="42"/>
      <c r="P450" s="46"/>
      <c r="Q450" s="23"/>
      <c r="V450" s="176"/>
    </row>
    <row r="451" spans="1:22" hidden="1">
      <c r="A451" s="237">
        <v>51028</v>
      </c>
      <c r="B451" s="25">
        <v>93</v>
      </c>
      <c r="C451" s="35" t="s">
        <v>26</v>
      </c>
      <c r="D451" s="36" t="str">
        <f t="shared" si="100"/>
        <v>'</v>
      </c>
      <c r="E451" s="37">
        <f t="shared" si="100"/>
        <v>50966.75</v>
      </c>
      <c r="F451" s="6">
        <f>IF(MAX(F$9:F450)&gt;=L$5,0,IF(B451&gt;=MONTH($N$5),F450+1,0))</f>
        <v>0</v>
      </c>
      <c r="G451" s="38">
        <f t="shared" si="98"/>
        <v>0</v>
      </c>
      <c r="H451" s="39">
        <f t="shared" si="99"/>
        <v>0</v>
      </c>
      <c r="I451" s="39">
        <f t="shared" si="93"/>
        <v>0</v>
      </c>
      <c r="J451" s="40">
        <f t="shared" si="94"/>
        <v>0</v>
      </c>
      <c r="K451" s="41"/>
      <c r="L451" s="42"/>
      <c r="M451" s="42"/>
      <c r="N451" s="42"/>
      <c r="O451" s="42"/>
      <c r="P451" s="46"/>
      <c r="Q451" s="23"/>
      <c r="V451" s="176"/>
    </row>
    <row r="452" spans="1:22" hidden="1">
      <c r="A452" s="237">
        <v>51058</v>
      </c>
      <c r="B452" s="25">
        <v>94</v>
      </c>
      <c r="C452" s="35" t="s">
        <v>27</v>
      </c>
      <c r="D452" s="36" t="str">
        <f t="shared" si="100"/>
        <v>'</v>
      </c>
      <c r="E452" s="37">
        <f t="shared" si="100"/>
        <v>50966.75</v>
      </c>
      <c r="F452" s="6">
        <f>IF(MAX(F$9:F451)&gt;=L$5,0,IF(B452&gt;=MONTH($N$5),F451+1,0))</f>
        <v>0</v>
      </c>
      <c r="G452" s="38">
        <f t="shared" si="98"/>
        <v>0</v>
      </c>
      <c r="H452" s="39">
        <f t="shared" si="99"/>
        <v>0</v>
      </c>
      <c r="I452" s="39">
        <f t="shared" si="93"/>
        <v>0</v>
      </c>
      <c r="J452" s="40">
        <f t="shared" si="94"/>
        <v>0</v>
      </c>
      <c r="K452" s="41"/>
      <c r="L452" s="42"/>
      <c r="M452" s="42"/>
      <c r="N452" s="42"/>
      <c r="O452" s="42"/>
      <c r="P452" s="46"/>
      <c r="Q452" s="23"/>
      <c r="V452" s="176"/>
    </row>
    <row r="453" spans="1:22" hidden="1">
      <c r="A453" s="237">
        <v>51089</v>
      </c>
      <c r="B453" s="25">
        <v>95</v>
      </c>
      <c r="C453" s="35" t="s">
        <v>28</v>
      </c>
      <c r="D453" s="36" t="str">
        <f t="shared" si="100"/>
        <v>'</v>
      </c>
      <c r="E453" s="37">
        <f t="shared" si="100"/>
        <v>50966.75</v>
      </c>
      <c r="F453" s="6">
        <f>IF(MAX(F$9:F452)&gt;=L$5,0,IF(B453&gt;=MONTH($N$5),F452+1,0))</f>
        <v>0</v>
      </c>
      <c r="G453" s="38">
        <f t="shared" si="98"/>
        <v>0</v>
      </c>
      <c r="H453" s="39">
        <f t="shared" si="99"/>
        <v>0</v>
      </c>
      <c r="I453" s="39">
        <f t="shared" si="93"/>
        <v>0</v>
      </c>
      <c r="J453" s="40">
        <f t="shared" si="94"/>
        <v>0</v>
      </c>
      <c r="K453" s="41"/>
      <c r="L453" s="42"/>
      <c r="M453" s="42"/>
      <c r="N453" s="42"/>
      <c r="O453" s="42"/>
      <c r="P453" s="46"/>
      <c r="Q453" s="23"/>
      <c r="V453" s="176"/>
    </row>
    <row r="454" spans="1:22" hidden="1">
      <c r="A454" s="237">
        <v>51119</v>
      </c>
      <c r="B454" s="25">
        <v>96</v>
      </c>
      <c r="C454" s="35" t="s">
        <v>29</v>
      </c>
      <c r="D454" s="36" t="str">
        <f t="shared" si="100"/>
        <v>'</v>
      </c>
      <c r="E454" s="37">
        <f t="shared" si="100"/>
        <v>50966.75</v>
      </c>
      <c r="F454" s="6">
        <f>IF(MAX(F$9:F453)&gt;=L$5,0,IF(B454&gt;=MONTH($N$5),F453+1,0))</f>
        <v>0</v>
      </c>
      <c r="G454" s="45">
        <f t="shared" si="98"/>
        <v>0</v>
      </c>
      <c r="H454" s="42">
        <f t="shared" si="99"/>
        <v>0</v>
      </c>
      <c r="I454" s="42">
        <f t="shared" si="93"/>
        <v>0</v>
      </c>
      <c r="J454" s="46">
        <f t="shared" si="94"/>
        <v>0</v>
      </c>
      <c r="K454" s="41">
        <f>SUM(H443:H454)</f>
        <v>0</v>
      </c>
      <c r="L454" s="42">
        <f>SUM(I443:I454)</f>
        <v>0</v>
      </c>
      <c r="M454" s="42">
        <f>SUM(G443:G454)</f>
        <v>0</v>
      </c>
      <c r="N454" s="42">
        <f>K454+N442</f>
        <v>42397.54</v>
      </c>
      <c r="O454" s="42">
        <f>L454+O442</f>
        <v>20131.940000000002</v>
      </c>
      <c r="P454" s="46">
        <f>M454+P442</f>
        <v>62529.479999999967</v>
      </c>
      <c r="Q454" s="23"/>
      <c r="V454" s="176"/>
    </row>
    <row r="455" spans="1:22" hidden="1">
      <c r="A455" s="237">
        <v>51150</v>
      </c>
      <c r="B455" s="25">
        <v>85</v>
      </c>
      <c r="C455" s="26" t="s">
        <v>17</v>
      </c>
      <c r="D455" s="47" t="str">
        <f>D443</f>
        <v>'</v>
      </c>
      <c r="E455" s="27">
        <f>E443+365.25</f>
        <v>51332</v>
      </c>
      <c r="F455" s="90">
        <f>IF(MAX(F$9:F454)&gt;=L$5,0,IF(B455&gt;=MONTH($N$5),F454+1,0))</f>
        <v>0</v>
      </c>
      <c r="G455" s="28">
        <f t="shared" si="98"/>
        <v>0</v>
      </c>
      <c r="H455" s="29">
        <f t="shared" si="99"/>
        <v>0</v>
      </c>
      <c r="I455" s="29">
        <f t="shared" ref="I455:I502" si="101">G455-H455</f>
        <v>0</v>
      </c>
      <c r="J455" s="30">
        <f t="shared" ref="J455:J502" si="102">J454-I455</f>
        <v>0</v>
      </c>
      <c r="K455" s="31"/>
      <c r="L455" s="32"/>
      <c r="M455" s="32"/>
      <c r="N455" s="32"/>
      <c r="O455" s="32"/>
      <c r="P455" s="48"/>
      <c r="Q455" s="23"/>
      <c r="V455" s="176"/>
    </row>
    <row r="456" spans="1:22" hidden="1">
      <c r="A456" s="237">
        <v>51181</v>
      </c>
      <c r="B456" s="25">
        <v>86</v>
      </c>
      <c r="C456" s="35" t="s">
        <v>19</v>
      </c>
      <c r="D456" s="36" t="str">
        <f t="shared" si="100"/>
        <v>'</v>
      </c>
      <c r="E456" s="37">
        <f t="shared" si="100"/>
        <v>51332</v>
      </c>
      <c r="F456" s="6">
        <f>IF(MAX(F$9:F455)&gt;=L$5,0,IF(B456&gt;=MONTH($N$5),F455+1,0))</f>
        <v>0</v>
      </c>
      <c r="G456" s="38">
        <f t="shared" si="98"/>
        <v>0</v>
      </c>
      <c r="H456" s="39">
        <f t="shared" si="99"/>
        <v>0</v>
      </c>
      <c r="I456" s="39">
        <f t="shared" si="101"/>
        <v>0</v>
      </c>
      <c r="J456" s="40">
        <f t="shared" si="102"/>
        <v>0</v>
      </c>
      <c r="K456" s="41"/>
      <c r="L456" s="42"/>
      <c r="M456" s="42"/>
      <c r="N456" s="42"/>
      <c r="O456" s="42"/>
      <c r="P456" s="46"/>
      <c r="Q456" s="23"/>
      <c r="V456" s="176"/>
    </row>
    <row r="457" spans="1:22" hidden="1">
      <c r="A457" s="237">
        <v>51210</v>
      </c>
      <c r="B457" s="25">
        <v>87</v>
      </c>
      <c r="C457" s="35" t="s">
        <v>20</v>
      </c>
      <c r="D457" s="36" t="str">
        <f t="shared" si="100"/>
        <v>'</v>
      </c>
      <c r="E457" s="37">
        <f t="shared" si="100"/>
        <v>51332</v>
      </c>
      <c r="F457" s="6">
        <f>IF(MAX(F$9:F456)&gt;=L$5,0,IF(B457&gt;=MONTH($N$5),F456+1,0))</f>
        <v>0</v>
      </c>
      <c r="G457" s="38">
        <f t="shared" si="98"/>
        <v>0</v>
      </c>
      <c r="H457" s="39">
        <f t="shared" si="99"/>
        <v>0</v>
      </c>
      <c r="I457" s="39">
        <f t="shared" si="101"/>
        <v>0</v>
      </c>
      <c r="J457" s="40">
        <f t="shared" si="102"/>
        <v>0</v>
      </c>
      <c r="K457" s="41"/>
      <c r="L457" s="42"/>
      <c r="M457" s="42"/>
      <c r="N457" s="42"/>
      <c r="O457" s="42"/>
      <c r="P457" s="46"/>
      <c r="Q457" s="23"/>
      <c r="V457" s="176"/>
    </row>
    <row r="458" spans="1:22" hidden="1">
      <c r="A458" s="237">
        <v>51241</v>
      </c>
      <c r="B458" s="25">
        <v>88</v>
      </c>
      <c r="C458" s="35" t="s">
        <v>21</v>
      </c>
      <c r="D458" s="36" t="str">
        <f t="shared" si="100"/>
        <v>'</v>
      </c>
      <c r="E458" s="37">
        <f t="shared" si="100"/>
        <v>51332</v>
      </c>
      <c r="F458" s="6">
        <f>IF(MAX(F$9:F457)&gt;=L$5,0,IF(B458&gt;=MONTH($N$5),F457+1,0))</f>
        <v>0</v>
      </c>
      <c r="G458" s="38">
        <f t="shared" si="98"/>
        <v>0</v>
      </c>
      <c r="H458" s="39">
        <f t="shared" si="99"/>
        <v>0</v>
      </c>
      <c r="I458" s="39">
        <f t="shared" si="101"/>
        <v>0</v>
      </c>
      <c r="J458" s="40">
        <f t="shared" si="102"/>
        <v>0</v>
      </c>
      <c r="K458" s="41"/>
      <c r="L458" s="42"/>
      <c r="M458" s="42"/>
      <c r="N458" s="42"/>
      <c r="O458" s="42"/>
      <c r="P458" s="46"/>
      <c r="Q458" s="23"/>
      <c r="V458" s="176"/>
    </row>
    <row r="459" spans="1:22" hidden="1">
      <c r="A459" s="237">
        <v>51271</v>
      </c>
      <c r="B459" s="25">
        <v>89</v>
      </c>
      <c r="C459" s="35" t="s">
        <v>22</v>
      </c>
      <c r="D459" s="36" t="str">
        <f t="shared" si="100"/>
        <v>'</v>
      </c>
      <c r="E459" s="37">
        <f t="shared" si="100"/>
        <v>51332</v>
      </c>
      <c r="F459" s="6">
        <f>IF(MAX(F$9:F458)&gt;=L$5,0,IF(B459&gt;=MONTH($N$5),F458+1,0))</f>
        <v>0</v>
      </c>
      <c r="G459" s="38">
        <f t="shared" si="98"/>
        <v>0</v>
      </c>
      <c r="H459" s="39">
        <f t="shared" si="99"/>
        <v>0</v>
      </c>
      <c r="I459" s="39">
        <f t="shared" si="101"/>
        <v>0</v>
      </c>
      <c r="J459" s="40">
        <f t="shared" si="102"/>
        <v>0</v>
      </c>
      <c r="K459" s="41"/>
      <c r="L459" s="42"/>
      <c r="M459" s="42"/>
      <c r="N459" s="42"/>
      <c r="O459" s="42"/>
      <c r="P459" s="46"/>
      <c r="Q459" s="23"/>
      <c r="V459" s="176"/>
    </row>
    <row r="460" spans="1:22" hidden="1">
      <c r="A460" s="237">
        <v>51302</v>
      </c>
      <c r="B460" s="25">
        <v>90</v>
      </c>
      <c r="C460" s="35" t="s">
        <v>23</v>
      </c>
      <c r="D460" s="36" t="str">
        <f t="shared" ref="D460:E475" si="103">D459</f>
        <v>'</v>
      </c>
      <c r="E460" s="37">
        <f t="shared" si="103"/>
        <v>51332</v>
      </c>
      <c r="F460" s="6">
        <f>IF(MAX(F$9:F459)&gt;=L$5,0,IF(B460&gt;=MONTH($N$5),F459+1,0))</f>
        <v>0</v>
      </c>
      <c r="G460" s="38">
        <f t="shared" si="98"/>
        <v>0</v>
      </c>
      <c r="H460" s="39">
        <f t="shared" si="99"/>
        <v>0</v>
      </c>
      <c r="I460" s="39">
        <f t="shared" si="101"/>
        <v>0</v>
      </c>
      <c r="J460" s="40">
        <f t="shared" si="102"/>
        <v>0</v>
      </c>
      <c r="K460" s="41"/>
      <c r="L460" s="42"/>
      <c r="M460" s="42"/>
      <c r="N460" s="42"/>
      <c r="O460" s="42"/>
      <c r="P460" s="46"/>
      <c r="Q460" s="23"/>
      <c r="V460" s="176"/>
    </row>
    <row r="461" spans="1:22" hidden="1">
      <c r="A461" s="237">
        <v>51332</v>
      </c>
      <c r="B461" s="25">
        <v>91</v>
      </c>
      <c r="C461" s="35" t="s">
        <v>24</v>
      </c>
      <c r="D461" s="36" t="str">
        <f t="shared" si="103"/>
        <v>'</v>
      </c>
      <c r="E461" s="37">
        <f t="shared" si="103"/>
        <v>51332</v>
      </c>
      <c r="F461" s="6">
        <f>IF(MAX(F$9:F460)&gt;=L$5,0,IF(B461&gt;=MONTH($N$5),F460+1,0))</f>
        <v>0</v>
      </c>
      <c r="G461" s="38">
        <f t="shared" si="98"/>
        <v>0</v>
      </c>
      <c r="H461" s="39">
        <f t="shared" si="99"/>
        <v>0</v>
      </c>
      <c r="I461" s="39">
        <f t="shared" si="101"/>
        <v>0</v>
      </c>
      <c r="J461" s="40">
        <f t="shared" si="102"/>
        <v>0</v>
      </c>
      <c r="K461" s="41"/>
      <c r="L461" s="42"/>
      <c r="M461" s="42"/>
      <c r="N461" s="42"/>
      <c r="O461" s="42"/>
      <c r="P461" s="46"/>
      <c r="Q461" s="23"/>
      <c r="V461" s="176"/>
    </row>
    <row r="462" spans="1:22" hidden="1">
      <c r="A462" s="237">
        <v>51363</v>
      </c>
      <c r="B462" s="25">
        <v>92</v>
      </c>
      <c r="C462" s="35" t="s">
        <v>25</v>
      </c>
      <c r="D462" s="36" t="str">
        <f t="shared" si="103"/>
        <v>'</v>
      </c>
      <c r="E462" s="37">
        <f t="shared" si="103"/>
        <v>51332</v>
      </c>
      <c r="F462" s="6">
        <f>IF(MAX(F$9:F461)&gt;=L$5,0,IF(B462&gt;=MONTH($N$5),F461+1,0))</f>
        <v>0</v>
      </c>
      <c r="G462" s="38">
        <f t="shared" si="98"/>
        <v>0</v>
      </c>
      <c r="H462" s="39">
        <f t="shared" si="99"/>
        <v>0</v>
      </c>
      <c r="I462" s="39">
        <f t="shared" si="101"/>
        <v>0</v>
      </c>
      <c r="J462" s="40">
        <f t="shared" si="102"/>
        <v>0</v>
      </c>
      <c r="K462" s="41"/>
      <c r="L462" s="42"/>
      <c r="M462" s="42"/>
      <c r="N462" s="42"/>
      <c r="O462" s="42"/>
      <c r="P462" s="46"/>
      <c r="Q462" s="23"/>
      <c r="V462" s="176"/>
    </row>
    <row r="463" spans="1:22" hidden="1">
      <c r="A463" s="237">
        <v>51394</v>
      </c>
      <c r="B463" s="25">
        <v>93</v>
      </c>
      <c r="C463" s="35" t="s">
        <v>26</v>
      </c>
      <c r="D463" s="36" t="str">
        <f t="shared" si="103"/>
        <v>'</v>
      </c>
      <c r="E463" s="37">
        <f t="shared" si="103"/>
        <v>51332</v>
      </c>
      <c r="F463" s="6">
        <f>IF(MAX(F$9:F462)&gt;=L$5,0,IF(B463&gt;=MONTH($N$5),F462+1,0))</f>
        <v>0</v>
      </c>
      <c r="G463" s="38">
        <f t="shared" si="98"/>
        <v>0</v>
      </c>
      <c r="H463" s="39">
        <f t="shared" si="99"/>
        <v>0</v>
      </c>
      <c r="I463" s="39">
        <f t="shared" si="101"/>
        <v>0</v>
      </c>
      <c r="J463" s="40">
        <f t="shared" si="102"/>
        <v>0</v>
      </c>
      <c r="K463" s="41"/>
      <c r="L463" s="42"/>
      <c r="M463" s="42"/>
      <c r="N463" s="42"/>
      <c r="O463" s="42"/>
      <c r="P463" s="46"/>
      <c r="Q463" s="23"/>
      <c r="V463" s="176"/>
    </row>
    <row r="464" spans="1:22" hidden="1">
      <c r="A464" s="237">
        <v>51424</v>
      </c>
      <c r="B464" s="25">
        <v>94</v>
      </c>
      <c r="C464" s="35" t="s">
        <v>27</v>
      </c>
      <c r="D464" s="36" t="str">
        <f t="shared" si="103"/>
        <v>'</v>
      </c>
      <c r="E464" s="37">
        <f t="shared" si="103"/>
        <v>51332</v>
      </c>
      <c r="F464" s="6">
        <f>IF(MAX(F$9:F463)&gt;=L$5,0,IF(B464&gt;=MONTH($N$5),F463+1,0))</f>
        <v>0</v>
      </c>
      <c r="G464" s="38">
        <f t="shared" si="98"/>
        <v>0</v>
      </c>
      <c r="H464" s="39">
        <f t="shared" si="99"/>
        <v>0</v>
      </c>
      <c r="I464" s="39">
        <f t="shared" si="101"/>
        <v>0</v>
      </c>
      <c r="J464" s="40">
        <f t="shared" si="102"/>
        <v>0</v>
      </c>
      <c r="K464" s="41"/>
      <c r="L464" s="42"/>
      <c r="M464" s="42"/>
      <c r="N464" s="42"/>
      <c r="O464" s="42"/>
      <c r="P464" s="46"/>
      <c r="Q464" s="23"/>
      <c r="V464" s="176"/>
    </row>
    <row r="465" spans="1:22" hidden="1">
      <c r="A465" s="237">
        <v>51455</v>
      </c>
      <c r="B465" s="25">
        <v>95</v>
      </c>
      <c r="C465" s="35" t="s">
        <v>28</v>
      </c>
      <c r="D465" s="36" t="str">
        <f t="shared" si="103"/>
        <v>'</v>
      </c>
      <c r="E465" s="37">
        <f t="shared" si="103"/>
        <v>51332</v>
      </c>
      <c r="F465" s="6">
        <f>IF(MAX(F$9:F464)&gt;=L$5,0,IF(B465&gt;=MONTH($N$5),F464+1,0))</f>
        <v>0</v>
      </c>
      <c r="G465" s="38">
        <f t="shared" si="98"/>
        <v>0</v>
      </c>
      <c r="H465" s="39">
        <f t="shared" si="99"/>
        <v>0</v>
      </c>
      <c r="I465" s="39">
        <f t="shared" si="101"/>
        <v>0</v>
      </c>
      <c r="J465" s="40">
        <f t="shared" si="102"/>
        <v>0</v>
      </c>
      <c r="K465" s="41"/>
      <c r="L465" s="42"/>
      <c r="M465" s="42"/>
      <c r="N465" s="42"/>
      <c r="O465" s="42"/>
      <c r="P465" s="46"/>
      <c r="Q465" s="23"/>
      <c r="V465" s="176"/>
    </row>
    <row r="466" spans="1:22" hidden="1">
      <c r="A466" s="237">
        <v>51485</v>
      </c>
      <c r="B466" s="25">
        <v>96</v>
      </c>
      <c r="C466" s="35" t="s">
        <v>29</v>
      </c>
      <c r="D466" s="36" t="str">
        <f t="shared" si="103"/>
        <v>'</v>
      </c>
      <c r="E466" s="37">
        <f t="shared" si="103"/>
        <v>51332</v>
      </c>
      <c r="F466" s="6">
        <f>IF(MAX(F$9:F465)&gt;=L$5,0,IF(B466&gt;=MONTH($N$5),F465+1,0))</f>
        <v>0</v>
      </c>
      <c r="G466" s="45">
        <f t="shared" si="98"/>
        <v>0</v>
      </c>
      <c r="H466" s="42">
        <f t="shared" si="99"/>
        <v>0</v>
      </c>
      <c r="I466" s="42">
        <f t="shared" si="101"/>
        <v>0</v>
      </c>
      <c r="J466" s="46">
        <f t="shared" si="102"/>
        <v>0</v>
      </c>
      <c r="K466" s="41">
        <f>SUM(H455:H466)</f>
        <v>0</v>
      </c>
      <c r="L466" s="42">
        <f>SUM(I455:I466)</f>
        <v>0</v>
      </c>
      <c r="M466" s="42">
        <f>SUM(G455:G466)</f>
        <v>0</v>
      </c>
      <c r="N466" s="42">
        <f>K466+N454</f>
        <v>42397.54</v>
      </c>
      <c r="O466" s="42">
        <f>L466+O454</f>
        <v>20131.940000000002</v>
      </c>
      <c r="P466" s="46">
        <f>M466+P454</f>
        <v>62529.479999999967</v>
      </c>
      <c r="Q466" s="23"/>
      <c r="V466" s="176"/>
    </row>
    <row r="467" spans="1:22" hidden="1">
      <c r="A467" s="237">
        <v>51516</v>
      </c>
      <c r="B467" s="25">
        <v>85</v>
      </c>
      <c r="C467" s="26" t="s">
        <v>17</v>
      </c>
      <c r="D467" s="47" t="str">
        <f>D455</f>
        <v>'</v>
      </c>
      <c r="E467" s="27">
        <f>E455+365.25</f>
        <v>51697.25</v>
      </c>
      <c r="F467" s="90">
        <f>IF(MAX(F$9:F466)&gt;=L$5,0,IF(B467&gt;=MONTH($N$5),F466+1,0))</f>
        <v>0</v>
      </c>
      <c r="G467" s="28">
        <f t="shared" si="98"/>
        <v>0</v>
      </c>
      <c r="H467" s="29">
        <f t="shared" si="99"/>
        <v>0</v>
      </c>
      <c r="I467" s="29">
        <f t="shared" si="101"/>
        <v>0</v>
      </c>
      <c r="J467" s="30">
        <f t="shared" si="102"/>
        <v>0</v>
      </c>
      <c r="K467" s="31"/>
      <c r="L467" s="32"/>
      <c r="M467" s="32"/>
      <c r="N467" s="32"/>
      <c r="O467" s="32"/>
      <c r="P467" s="48"/>
      <c r="Q467" s="23"/>
      <c r="V467" s="176"/>
    </row>
    <row r="468" spans="1:22" hidden="1">
      <c r="A468" s="237">
        <v>51547</v>
      </c>
      <c r="B468" s="25">
        <v>86</v>
      </c>
      <c r="C468" s="35" t="s">
        <v>19</v>
      </c>
      <c r="D468" s="36" t="str">
        <f t="shared" si="103"/>
        <v>'</v>
      </c>
      <c r="E468" s="37">
        <f t="shared" si="103"/>
        <v>51697.25</v>
      </c>
      <c r="F468" s="6">
        <f>IF(MAX(F$9:F467)&gt;=L$5,0,IF(B468&gt;=MONTH($N$5),F467+1,0))</f>
        <v>0</v>
      </c>
      <c r="G468" s="38">
        <f t="shared" si="98"/>
        <v>0</v>
      </c>
      <c r="H468" s="39">
        <f t="shared" si="99"/>
        <v>0</v>
      </c>
      <c r="I468" s="39">
        <f t="shared" si="101"/>
        <v>0</v>
      </c>
      <c r="J468" s="40">
        <f t="shared" si="102"/>
        <v>0</v>
      </c>
      <c r="K468" s="41"/>
      <c r="L468" s="42"/>
      <c r="M468" s="42"/>
      <c r="N468" s="42"/>
      <c r="O468" s="42"/>
      <c r="P468" s="46"/>
      <c r="Q468" s="23"/>
      <c r="V468" s="176"/>
    </row>
    <row r="469" spans="1:22" hidden="1">
      <c r="A469" s="237">
        <v>51575</v>
      </c>
      <c r="B469" s="25">
        <v>87</v>
      </c>
      <c r="C469" s="35" t="s">
        <v>20</v>
      </c>
      <c r="D469" s="36" t="str">
        <f t="shared" si="103"/>
        <v>'</v>
      </c>
      <c r="E469" s="37">
        <f t="shared" si="103"/>
        <v>51697.25</v>
      </c>
      <c r="F469" s="6">
        <f>IF(MAX(F$9:F468)&gt;=L$5,0,IF(B469&gt;=MONTH($N$5),F468+1,0))</f>
        <v>0</v>
      </c>
      <c r="G469" s="38">
        <f t="shared" si="98"/>
        <v>0</v>
      </c>
      <c r="H469" s="39">
        <f t="shared" si="99"/>
        <v>0</v>
      </c>
      <c r="I469" s="39">
        <f t="shared" si="101"/>
        <v>0</v>
      </c>
      <c r="J469" s="40">
        <f t="shared" si="102"/>
        <v>0</v>
      </c>
      <c r="K469" s="41"/>
      <c r="L469" s="42"/>
      <c r="M469" s="42"/>
      <c r="N469" s="42"/>
      <c r="O469" s="42"/>
      <c r="P469" s="46"/>
      <c r="Q469" s="23"/>
      <c r="V469" s="176"/>
    </row>
    <row r="470" spans="1:22" hidden="1">
      <c r="A470" s="237">
        <v>51606</v>
      </c>
      <c r="B470" s="25">
        <v>88</v>
      </c>
      <c r="C470" s="35" t="s">
        <v>21</v>
      </c>
      <c r="D470" s="36" t="str">
        <f t="shared" si="103"/>
        <v>'</v>
      </c>
      <c r="E470" s="37">
        <f t="shared" si="103"/>
        <v>51697.25</v>
      </c>
      <c r="F470" s="6">
        <f>IF(MAX(F$9:F469)&gt;=L$5,0,IF(B470&gt;=MONTH($N$5),F469+1,0))</f>
        <v>0</v>
      </c>
      <c r="G470" s="38">
        <f t="shared" si="98"/>
        <v>0</v>
      </c>
      <c r="H470" s="39">
        <f t="shared" si="99"/>
        <v>0</v>
      </c>
      <c r="I470" s="39">
        <f t="shared" si="101"/>
        <v>0</v>
      </c>
      <c r="J470" s="40">
        <f t="shared" si="102"/>
        <v>0</v>
      </c>
      <c r="K470" s="41"/>
      <c r="L470" s="42"/>
      <c r="M470" s="42"/>
      <c r="N470" s="42"/>
      <c r="O470" s="42"/>
      <c r="P470" s="46"/>
      <c r="Q470" s="23"/>
      <c r="V470" s="176"/>
    </row>
    <row r="471" spans="1:22" hidden="1">
      <c r="A471" s="237">
        <v>51636</v>
      </c>
      <c r="B471" s="25">
        <v>89</v>
      </c>
      <c r="C471" s="35" t="s">
        <v>22</v>
      </c>
      <c r="D471" s="36" t="str">
        <f t="shared" si="103"/>
        <v>'</v>
      </c>
      <c r="E471" s="37">
        <f t="shared" si="103"/>
        <v>51697.25</v>
      </c>
      <c r="F471" s="6">
        <f>IF(MAX(F$9:F470)&gt;=L$5,0,IF(B471&gt;=MONTH($N$5),F470+1,0))</f>
        <v>0</v>
      </c>
      <c r="G471" s="38">
        <f t="shared" si="98"/>
        <v>0</v>
      </c>
      <c r="H471" s="39">
        <f t="shared" si="99"/>
        <v>0</v>
      </c>
      <c r="I471" s="39">
        <f t="shared" si="101"/>
        <v>0</v>
      </c>
      <c r="J471" s="40">
        <f t="shared" si="102"/>
        <v>0</v>
      </c>
      <c r="K471" s="41"/>
      <c r="L471" s="42"/>
      <c r="M471" s="42"/>
      <c r="N471" s="42"/>
      <c r="O471" s="42"/>
      <c r="P471" s="46"/>
      <c r="Q471" s="23"/>
      <c r="V471" s="176"/>
    </row>
    <row r="472" spans="1:22" hidden="1">
      <c r="A472" s="237">
        <v>51667</v>
      </c>
      <c r="B472" s="25">
        <v>90</v>
      </c>
      <c r="C472" s="35" t="s">
        <v>23</v>
      </c>
      <c r="D472" s="36" t="str">
        <f t="shared" si="103"/>
        <v>'</v>
      </c>
      <c r="E472" s="37">
        <f t="shared" si="103"/>
        <v>51697.25</v>
      </c>
      <c r="F472" s="6">
        <f>IF(MAX(F$9:F471)&gt;=L$5,0,IF(B472&gt;=MONTH($N$5),F471+1,0))</f>
        <v>0</v>
      </c>
      <c r="G472" s="38">
        <f t="shared" si="98"/>
        <v>0</v>
      </c>
      <c r="H472" s="39">
        <f t="shared" si="99"/>
        <v>0</v>
      </c>
      <c r="I472" s="39">
        <f t="shared" si="101"/>
        <v>0</v>
      </c>
      <c r="J472" s="40">
        <f t="shared" si="102"/>
        <v>0</v>
      </c>
      <c r="K472" s="41"/>
      <c r="L472" s="42"/>
      <c r="M472" s="42"/>
      <c r="N472" s="42"/>
      <c r="O472" s="42"/>
      <c r="P472" s="46"/>
      <c r="Q472" s="23"/>
      <c r="V472" s="176"/>
    </row>
    <row r="473" spans="1:22" hidden="1">
      <c r="A473" s="237">
        <v>51697</v>
      </c>
      <c r="B473" s="25">
        <v>91</v>
      </c>
      <c r="C473" s="35" t="s">
        <v>24</v>
      </c>
      <c r="D473" s="36" t="str">
        <f t="shared" si="103"/>
        <v>'</v>
      </c>
      <c r="E473" s="37">
        <f t="shared" si="103"/>
        <v>51697.25</v>
      </c>
      <c r="F473" s="6">
        <f>IF(MAX(F$9:F472)&gt;=L$5,0,IF(B473&gt;=MONTH($N$5),F472+1,0))</f>
        <v>0</v>
      </c>
      <c r="G473" s="38">
        <f t="shared" si="98"/>
        <v>0</v>
      </c>
      <c r="H473" s="39">
        <f t="shared" si="99"/>
        <v>0</v>
      </c>
      <c r="I473" s="39">
        <f t="shared" si="101"/>
        <v>0</v>
      </c>
      <c r="J473" s="40">
        <f t="shared" si="102"/>
        <v>0</v>
      </c>
      <c r="K473" s="41"/>
      <c r="L473" s="42"/>
      <c r="M473" s="42"/>
      <c r="N473" s="42"/>
      <c r="O473" s="42"/>
      <c r="P473" s="46"/>
      <c r="Q473" s="23"/>
      <c r="V473" s="176"/>
    </row>
    <row r="474" spans="1:22" hidden="1">
      <c r="A474" s="237">
        <v>51728</v>
      </c>
      <c r="B474" s="25">
        <v>92</v>
      </c>
      <c r="C474" s="35" t="s">
        <v>25</v>
      </c>
      <c r="D474" s="36" t="str">
        <f t="shared" si="103"/>
        <v>'</v>
      </c>
      <c r="E474" s="37">
        <f t="shared" si="103"/>
        <v>51697.25</v>
      </c>
      <c r="F474" s="6">
        <f>IF(MAX(F$9:F473)&gt;=L$5,0,IF(B474&gt;=MONTH($N$5),F473+1,0))</f>
        <v>0</v>
      </c>
      <c r="G474" s="38">
        <f t="shared" si="98"/>
        <v>0</v>
      </c>
      <c r="H474" s="39">
        <f t="shared" si="99"/>
        <v>0</v>
      </c>
      <c r="I474" s="39">
        <f t="shared" si="101"/>
        <v>0</v>
      </c>
      <c r="J474" s="40">
        <f t="shared" si="102"/>
        <v>0</v>
      </c>
      <c r="K474" s="41"/>
      <c r="L474" s="42"/>
      <c r="M474" s="42"/>
      <c r="N474" s="42"/>
      <c r="O474" s="42"/>
      <c r="P474" s="46"/>
      <c r="Q474" s="23"/>
      <c r="V474" s="176"/>
    </row>
    <row r="475" spans="1:22" hidden="1">
      <c r="A475" s="237">
        <v>51759</v>
      </c>
      <c r="B475" s="25">
        <v>93</v>
      </c>
      <c r="C475" s="35" t="s">
        <v>26</v>
      </c>
      <c r="D475" s="36" t="str">
        <f t="shared" si="103"/>
        <v>'</v>
      </c>
      <c r="E475" s="37">
        <f t="shared" si="103"/>
        <v>51697.25</v>
      </c>
      <c r="F475" s="6">
        <f>IF(MAX(F$9:F474)&gt;=L$5,0,IF(B475&gt;=MONTH($N$5),F474+1,0))</f>
        <v>0</v>
      </c>
      <c r="G475" s="38">
        <f t="shared" si="98"/>
        <v>0</v>
      </c>
      <c r="H475" s="39">
        <f t="shared" si="99"/>
        <v>0</v>
      </c>
      <c r="I475" s="39">
        <f t="shared" si="101"/>
        <v>0</v>
      </c>
      <c r="J475" s="40">
        <f t="shared" si="102"/>
        <v>0</v>
      </c>
      <c r="K475" s="41"/>
      <c r="L475" s="42"/>
      <c r="M475" s="42"/>
      <c r="N475" s="42"/>
      <c r="O475" s="42"/>
      <c r="P475" s="46"/>
      <c r="Q475" s="23"/>
      <c r="V475" s="176"/>
    </row>
    <row r="476" spans="1:22" hidden="1">
      <c r="A476" s="237">
        <v>51789</v>
      </c>
      <c r="B476" s="25">
        <v>94</v>
      </c>
      <c r="C476" s="35" t="s">
        <v>27</v>
      </c>
      <c r="D476" s="36" t="str">
        <f t="shared" ref="D476:E490" si="104">D475</f>
        <v>'</v>
      </c>
      <c r="E476" s="37">
        <f t="shared" si="104"/>
        <v>51697.25</v>
      </c>
      <c r="F476" s="6">
        <f>IF(MAX(F$9:F475)&gt;=L$5,0,IF(B476&gt;=MONTH($N$5),F475+1,0))</f>
        <v>0</v>
      </c>
      <c r="G476" s="38">
        <f t="shared" si="98"/>
        <v>0</v>
      </c>
      <c r="H476" s="39">
        <f t="shared" si="99"/>
        <v>0</v>
      </c>
      <c r="I476" s="39">
        <f t="shared" si="101"/>
        <v>0</v>
      </c>
      <c r="J476" s="40">
        <f t="shared" si="102"/>
        <v>0</v>
      </c>
      <c r="K476" s="41"/>
      <c r="L476" s="42"/>
      <c r="M476" s="42"/>
      <c r="N476" s="42"/>
      <c r="O476" s="42"/>
      <c r="P476" s="46"/>
      <c r="Q476" s="23"/>
      <c r="V476" s="176"/>
    </row>
    <row r="477" spans="1:22" hidden="1">
      <c r="A477" s="237">
        <v>51820</v>
      </c>
      <c r="B477" s="25">
        <v>95</v>
      </c>
      <c r="C477" s="35" t="s">
        <v>28</v>
      </c>
      <c r="D477" s="36" t="str">
        <f t="shared" si="104"/>
        <v>'</v>
      </c>
      <c r="E477" s="37">
        <f t="shared" si="104"/>
        <v>51697.25</v>
      </c>
      <c r="F477" s="6">
        <f>IF(MAX(F$9:F476)&gt;=L$5,0,IF(B477&gt;=MONTH($N$5),F476+1,0))</f>
        <v>0</v>
      </c>
      <c r="G477" s="38">
        <f t="shared" si="98"/>
        <v>0</v>
      </c>
      <c r="H477" s="39">
        <f t="shared" si="99"/>
        <v>0</v>
      </c>
      <c r="I477" s="39">
        <f t="shared" si="101"/>
        <v>0</v>
      </c>
      <c r="J477" s="40">
        <f t="shared" si="102"/>
        <v>0</v>
      </c>
      <c r="K477" s="41"/>
      <c r="L477" s="42"/>
      <c r="M477" s="42"/>
      <c r="N477" s="42"/>
      <c r="O477" s="42"/>
      <c r="P477" s="46"/>
      <c r="Q477" s="23"/>
      <c r="V477" s="176"/>
    </row>
    <row r="478" spans="1:22" hidden="1">
      <c r="A478" s="237">
        <v>51850</v>
      </c>
      <c r="B478" s="25">
        <v>96</v>
      </c>
      <c r="C478" s="35" t="s">
        <v>29</v>
      </c>
      <c r="D478" s="36" t="str">
        <f t="shared" si="104"/>
        <v>'</v>
      </c>
      <c r="E478" s="37">
        <f t="shared" si="104"/>
        <v>51697.25</v>
      </c>
      <c r="F478" s="6">
        <f>IF(MAX(F$9:F477)&gt;=L$5,0,IF(B478&gt;=MONTH($N$5),F477+1,0))</f>
        <v>0</v>
      </c>
      <c r="G478" s="45">
        <f t="shared" si="98"/>
        <v>0</v>
      </c>
      <c r="H478" s="42">
        <f t="shared" si="99"/>
        <v>0</v>
      </c>
      <c r="I478" s="42">
        <f t="shared" si="101"/>
        <v>0</v>
      </c>
      <c r="J478" s="46">
        <f t="shared" si="102"/>
        <v>0</v>
      </c>
      <c r="K478" s="41">
        <f>SUM(H467:H478)</f>
        <v>0</v>
      </c>
      <c r="L478" s="42">
        <f>SUM(I467:I478)</f>
        <v>0</v>
      </c>
      <c r="M478" s="42">
        <f>SUM(G467:G478)</f>
        <v>0</v>
      </c>
      <c r="N478" s="42">
        <f>K478+N430</f>
        <v>42397.54</v>
      </c>
      <c r="O478" s="42">
        <f>L478+O430</f>
        <v>20131.940000000002</v>
      </c>
      <c r="P478" s="46">
        <f>M478+P430</f>
        <v>62529.479999999967</v>
      </c>
      <c r="Q478" s="23"/>
      <c r="V478" s="176"/>
    </row>
    <row r="479" spans="1:22" hidden="1">
      <c r="A479" s="237">
        <v>51881</v>
      </c>
      <c r="B479" s="25">
        <v>85</v>
      </c>
      <c r="C479" s="26" t="s">
        <v>17</v>
      </c>
      <c r="D479" s="47" t="str">
        <f>D467</f>
        <v>'</v>
      </c>
      <c r="E479" s="27">
        <f>E467+365.25</f>
        <v>52062.5</v>
      </c>
      <c r="F479" s="90">
        <f>IF(MAX(F$9:F478)&gt;=L$5,0,IF(B479&gt;=MONTH($N$5),F478+1,0))</f>
        <v>0</v>
      </c>
      <c r="G479" s="28">
        <f t="shared" si="98"/>
        <v>0</v>
      </c>
      <c r="H479" s="29">
        <f t="shared" si="99"/>
        <v>0</v>
      </c>
      <c r="I479" s="29">
        <f t="shared" si="101"/>
        <v>0</v>
      </c>
      <c r="J479" s="30">
        <f t="shared" si="102"/>
        <v>0</v>
      </c>
      <c r="K479" s="31"/>
      <c r="L479" s="32"/>
      <c r="M479" s="32"/>
      <c r="N479" s="32"/>
      <c r="O479" s="32"/>
      <c r="P479" s="48"/>
      <c r="Q479" s="23"/>
      <c r="V479" s="176"/>
    </row>
    <row r="480" spans="1:22" hidden="1">
      <c r="A480" s="237">
        <v>51912</v>
      </c>
      <c r="B480" s="25">
        <v>86</v>
      </c>
      <c r="C480" s="35" t="s">
        <v>19</v>
      </c>
      <c r="D480" s="36" t="str">
        <f t="shared" si="104"/>
        <v>'</v>
      </c>
      <c r="E480" s="37">
        <f t="shared" si="104"/>
        <v>52062.5</v>
      </c>
      <c r="F480" s="6">
        <f>IF(MAX(F$9:F479)&gt;=L$5,0,IF(B480&gt;=MONTH($N$5),F479+1,0))</f>
        <v>0</v>
      </c>
      <c r="G480" s="38">
        <f t="shared" si="98"/>
        <v>0</v>
      </c>
      <c r="H480" s="39">
        <f t="shared" si="99"/>
        <v>0</v>
      </c>
      <c r="I480" s="39">
        <f t="shared" si="101"/>
        <v>0</v>
      </c>
      <c r="J480" s="40">
        <f t="shared" si="102"/>
        <v>0</v>
      </c>
      <c r="K480" s="41"/>
      <c r="L480" s="42"/>
      <c r="M480" s="42"/>
      <c r="N480" s="42"/>
      <c r="O480" s="42"/>
      <c r="P480" s="46"/>
      <c r="Q480" s="23"/>
      <c r="V480" s="176"/>
    </row>
    <row r="481" spans="1:22" hidden="1">
      <c r="A481" s="237">
        <v>51940</v>
      </c>
      <c r="B481" s="25">
        <v>87</v>
      </c>
      <c r="C481" s="35" t="s">
        <v>20</v>
      </c>
      <c r="D481" s="36" t="str">
        <f t="shared" si="104"/>
        <v>'</v>
      </c>
      <c r="E481" s="37">
        <f t="shared" si="104"/>
        <v>52062.5</v>
      </c>
      <c r="F481" s="6">
        <f>IF(MAX(F$9:F480)&gt;=L$5,0,IF(B481&gt;=MONTH($N$5),F480+1,0))</f>
        <v>0</v>
      </c>
      <c r="G481" s="38">
        <f t="shared" si="98"/>
        <v>0</v>
      </c>
      <c r="H481" s="39">
        <f t="shared" si="99"/>
        <v>0</v>
      </c>
      <c r="I481" s="39">
        <f t="shared" si="101"/>
        <v>0</v>
      </c>
      <c r="J481" s="40">
        <f t="shared" si="102"/>
        <v>0</v>
      </c>
      <c r="K481" s="41"/>
      <c r="L481" s="42"/>
      <c r="M481" s="42"/>
      <c r="N481" s="42"/>
      <c r="O481" s="42"/>
      <c r="P481" s="46"/>
      <c r="Q481" s="23"/>
      <c r="V481" s="176"/>
    </row>
    <row r="482" spans="1:22" hidden="1">
      <c r="A482" s="237">
        <v>51971</v>
      </c>
      <c r="B482" s="25">
        <v>88</v>
      </c>
      <c r="C482" s="35" t="s">
        <v>21</v>
      </c>
      <c r="D482" s="36" t="str">
        <f t="shared" si="104"/>
        <v>'</v>
      </c>
      <c r="E482" s="37">
        <f t="shared" si="104"/>
        <v>52062.5</v>
      </c>
      <c r="F482" s="6">
        <f>IF(MAX(F$9:F481)&gt;=L$5,0,IF(B482&gt;=MONTH($N$5),F481+1,0))</f>
        <v>0</v>
      </c>
      <c r="G482" s="38">
        <f t="shared" si="98"/>
        <v>0</v>
      </c>
      <c r="H482" s="39">
        <f t="shared" si="99"/>
        <v>0</v>
      </c>
      <c r="I482" s="39">
        <f t="shared" si="101"/>
        <v>0</v>
      </c>
      <c r="J482" s="40">
        <f t="shared" si="102"/>
        <v>0</v>
      </c>
      <c r="K482" s="41"/>
      <c r="L482" s="42"/>
      <c r="M482" s="42"/>
      <c r="N482" s="42"/>
      <c r="O482" s="42"/>
      <c r="P482" s="46"/>
      <c r="Q482" s="23"/>
      <c r="V482" s="176"/>
    </row>
    <row r="483" spans="1:22" hidden="1">
      <c r="A483" s="237">
        <v>52001</v>
      </c>
      <c r="B483" s="25">
        <v>89</v>
      </c>
      <c r="C483" s="35" t="s">
        <v>22</v>
      </c>
      <c r="D483" s="36" t="str">
        <f t="shared" si="104"/>
        <v>'</v>
      </c>
      <c r="E483" s="37">
        <f t="shared" si="104"/>
        <v>52062.5</v>
      </c>
      <c r="F483" s="6">
        <f>IF(MAX(F$9:F482)&gt;=L$5,0,IF(B483&gt;=MONTH($N$5),F482+1,0))</f>
        <v>0</v>
      </c>
      <c r="G483" s="38">
        <f t="shared" si="98"/>
        <v>0</v>
      </c>
      <c r="H483" s="39">
        <f t="shared" si="99"/>
        <v>0</v>
      </c>
      <c r="I483" s="39">
        <f t="shared" si="101"/>
        <v>0</v>
      </c>
      <c r="J483" s="40">
        <f t="shared" si="102"/>
        <v>0</v>
      </c>
      <c r="K483" s="41"/>
      <c r="L483" s="42"/>
      <c r="M483" s="42"/>
      <c r="N483" s="42"/>
      <c r="O483" s="42"/>
      <c r="P483" s="46"/>
      <c r="Q483" s="23"/>
      <c r="V483" s="176"/>
    </row>
    <row r="484" spans="1:22" hidden="1">
      <c r="A484" s="237">
        <v>52032</v>
      </c>
      <c r="B484" s="25">
        <v>90</v>
      </c>
      <c r="C484" s="35" t="s">
        <v>23</v>
      </c>
      <c r="D484" s="36" t="str">
        <f t="shared" si="104"/>
        <v>'</v>
      </c>
      <c r="E484" s="37">
        <f t="shared" si="104"/>
        <v>52062.5</v>
      </c>
      <c r="F484" s="6">
        <f>IF(MAX(F$9:F483)&gt;=L$5,0,IF(B484&gt;=MONTH($N$5),F483+1,0))</f>
        <v>0</v>
      </c>
      <c r="G484" s="38">
        <f t="shared" si="98"/>
        <v>0</v>
      </c>
      <c r="H484" s="39">
        <f t="shared" si="99"/>
        <v>0</v>
      </c>
      <c r="I484" s="39">
        <f t="shared" si="101"/>
        <v>0</v>
      </c>
      <c r="J484" s="40">
        <f t="shared" si="102"/>
        <v>0</v>
      </c>
      <c r="K484" s="41"/>
      <c r="L484" s="42"/>
      <c r="M484" s="42"/>
      <c r="N484" s="42"/>
      <c r="O484" s="42"/>
      <c r="P484" s="46"/>
      <c r="Q484" s="23"/>
      <c r="V484" s="176"/>
    </row>
    <row r="485" spans="1:22" hidden="1">
      <c r="A485" s="237">
        <v>52062</v>
      </c>
      <c r="B485" s="25">
        <v>91</v>
      </c>
      <c r="C485" s="35" t="s">
        <v>24</v>
      </c>
      <c r="D485" s="36" t="str">
        <f t="shared" si="104"/>
        <v>'</v>
      </c>
      <c r="E485" s="37">
        <f t="shared" si="104"/>
        <v>52062.5</v>
      </c>
      <c r="F485" s="6">
        <f>IF(MAX(F$9:F484)&gt;=L$5,0,IF(B485&gt;=MONTH($N$5),F484+1,0))</f>
        <v>0</v>
      </c>
      <c r="G485" s="38">
        <f t="shared" si="98"/>
        <v>0</v>
      </c>
      <c r="H485" s="39">
        <f t="shared" si="99"/>
        <v>0</v>
      </c>
      <c r="I485" s="39">
        <f t="shared" si="101"/>
        <v>0</v>
      </c>
      <c r="J485" s="40">
        <f t="shared" si="102"/>
        <v>0</v>
      </c>
      <c r="K485" s="41"/>
      <c r="L485" s="42"/>
      <c r="M485" s="42"/>
      <c r="N485" s="42"/>
      <c r="O485" s="42"/>
      <c r="P485" s="46"/>
      <c r="Q485" s="23"/>
      <c r="V485" s="176"/>
    </row>
    <row r="486" spans="1:22" hidden="1">
      <c r="A486" s="237">
        <v>52093</v>
      </c>
      <c r="B486" s="25">
        <v>92</v>
      </c>
      <c r="C486" s="35" t="s">
        <v>25</v>
      </c>
      <c r="D486" s="36" t="str">
        <f t="shared" si="104"/>
        <v>'</v>
      </c>
      <c r="E486" s="37">
        <f t="shared" si="104"/>
        <v>52062.5</v>
      </c>
      <c r="F486" s="6">
        <f>IF(MAX(F$9:F485)&gt;=L$5,0,IF(B486&gt;=MONTH($N$5),F485+1,0))</f>
        <v>0</v>
      </c>
      <c r="G486" s="38">
        <f t="shared" si="98"/>
        <v>0</v>
      </c>
      <c r="H486" s="39">
        <f t="shared" si="99"/>
        <v>0</v>
      </c>
      <c r="I486" s="39">
        <f t="shared" si="101"/>
        <v>0</v>
      </c>
      <c r="J486" s="40">
        <f t="shared" si="102"/>
        <v>0</v>
      </c>
      <c r="K486" s="41"/>
      <c r="L486" s="42"/>
      <c r="M486" s="42"/>
      <c r="N486" s="42"/>
      <c r="O486" s="42"/>
      <c r="P486" s="46"/>
      <c r="Q486" s="23"/>
      <c r="V486" s="176"/>
    </row>
    <row r="487" spans="1:22" hidden="1">
      <c r="A487" s="237">
        <v>52124</v>
      </c>
      <c r="B487" s="25">
        <v>93</v>
      </c>
      <c r="C487" s="35" t="s">
        <v>26</v>
      </c>
      <c r="D487" s="36" t="str">
        <f t="shared" si="104"/>
        <v>'</v>
      </c>
      <c r="E487" s="37">
        <f t="shared" si="104"/>
        <v>52062.5</v>
      </c>
      <c r="F487" s="6">
        <f>IF(MAX(F$9:F486)&gt;=L$5,0,IF(B487&gt;=MONTH($N$5),F486+1,0))</f>
        <v>0</v>
      </c>
      <c r="G487" s="38">
        <f t="shared" si="98"/>
        <v>0</v>
      </c>
      <c r="H487" s="39">
        <f t="shared" si="99"/>
        <v>0</v>
      </c>
      <c r="I487" s="39">
        <f t="shared" si="101"/>
        <v>0</v>
      </c>
      <c r="J487" s="40">
        <f t="shared" si="102"/>
        <v>0</v>
      </c>
      <c r="K487" s="41"/>
      <c r="L487" s="42"/>
      <c r="M487" s="42"/>
      <c r="N487" s="42"/>
      <c r="O487" s="42"/>
      <c r="P487" s="46"/>
      <c r="Q487" s="23"/>
      <c r="V487" s="176"/>
    </row>
    <row r="488" spans="1:22" hidden="1">
      <c r="A488" s="237">
        <v>52154</v>
      </c>
      <c r="B488" s="25">
        <v>94</v>
      </c>
      <c r="C488" s="35" t="s">
        <v>27</v>
      </c>
      <c r="D488" s="36" t="str">
        <f t="shared" si="104"/>
        <v>'</v>
      </c>
      <c r="E488" s="37">
        <f t="shared" si="104"/>
        <v>52062.5</v>
      </c>
      <c r="F488" s="6">
        <f>IF(MAX(F$9:F487)&gt;=L$5,0,IF(B488&gt;=MONTH($N$5),F487+1,0))</f>
        <v>0</v>
      </c>
      <c r="G488" s="38">
        <f t="shared" si="98"/>
        <v>0</v>
      </c>
      <c r="H488" s="39">
        <f t="shared" si="99"/>
        <v>0</v>
      </c>
      <c r="I488" s="39">
        <f t="shared" si="101"/>
        <v>0</v>
      </c>
      <c r="J488" s="40">
        <f t="shared" si="102"/>
        <v>0</v>
      </c>
      <c r="K488" s="41"/>
      <c r="L488" s="42"/>
      <c r="M488" s="42"/>
      <c r="N488" s="42"/>
      <c r="O488" s="42"/>
      <c r="P488" s="46"/>
      <c r="Q488" s="23"/>
      <c r="V488" s="176"/>
    </row>
    <row r="489" spans="1:22" hidden="1">
      <c r="A489" s="237">
        <v>52185</v>
      </c>
      <c r="B489" s="25">
        <v>95</v>
      </c>
      <c r="C489" s="35" t="s">
        <v>28</v>
      </c>
      <c r="D489" s="36" t="str">
        <f t="shared" si="104"/>
        <v>'</v>
      </c>
      <c r="E489" s="37">
        <f t="shared" si="104"/>
        <v>52062.5</v>
      </c>
      <c r="F489" s="6">
        <f>IF(MAX(F$9:F488)&gt;=L$5,0,IF(B489&gt;=MONTH($N$5),F488+1,0))</f>
        <v>0</v>
      </c>
      <c r="G489" s="38">
        <f t="shared" si="98"/>
        <v>0</v>
      </c>
      <c r="H489" s="39">
        <f t="shared" si="99"/>
        <v>0</v>
      </c>
      <c r="I489" s="39">
        <f t="shared" si="101"/>
        <v>0</v>
      </c>
      <c r="J489" s="40">
        <f t="shared" si="102"/>
        <v>0</v>
      </c>
      <c r="K489" s="41"/>
      <c r="L489" s="42"/>
      <c r="M489" s="42"/>
      <c r="N489" s="42"/>
      <c r="O489" s="42"/>
      <c r="P489" s="46"/>
      <c r="Q489" s="23"/>
      <c r="V489" s="176"/>
    </row>
    <row r="490" spans="1:22" hidden="1">
      <c r="A490" s="237">
        <v>52215</v>
      </c>
      <c r="B490" s="25">
        <v>96</v>
      </c>
      <c r="C490" s="35" t="s">
        <v>29</v>
      </c>
      <c r="D490" s="36" t="str">
        <f t="shared" si="104"/>
        <v>'</v>
      </c>
      <c r="E490" s="37">
        <f t="shared" si="104"/>
        <v>52062.5</v>
      </c>
      <c r="F490" s="6">
        <f>IF(MAX(F$9:F489)&gt;=L$5,0,IF(B490&gt;=MONTH($N$5),F489+1,0))</f>
        <v>0</v>
      </c>
      <c r="G490" s="45">
        <f t="shared" si="98"/>
        <v>0</v>
      </c>
      <c r="H490" s="42">
        <f t="shared" si="99"/>
        <v>0</v>
      </c>
      <c r="I490" s="42">
        <f t="shared" si="101"/>
        <v>0</v>
      </c>
      <c r="J490" s="46">
        <f t="shared" si="102"/>
        <v>0</v>
      </c>
      <c r="K490" s="41">
        <f>SUM(H479:H490)</f>
        <v>0</v>
      </c>
      <c r="L490" s="42">
        <f>SUM(I479:I490)</f>
        <v>0</v>
      </c>
      <c r="M490" s="42">
        <f>SUM(G479:G490)</f>
        <v>0</v>
      </c>
      <c r="N490" s="42">
        <f>K490+N418</f>
        <v>40150.15</v>
      </c>
      <c r="O490" s="42">
        <f>L490+O418</f>
        <v>18345.170000000002</v>
      </c>
      <c r="P490" s="46">
        <f>M490+P418</f>
        <v>58495.319999999971</v>
      </c>
      <c r="Q490" s="23"/>
      <c r="V490" s="176"/>
    </row>
    <row r="491" spans="1:22" hidden="1">
      <c r="A491" s="237">
        <v>52246</v>
      </c>
      <c r="B491" s="25">
        <v>109</v>
      </c>
      <c r="C491" s="26" t="s">
        <v>17</v>
      </c>
      <c r="D491" s="47" t="str">
        <f>D479</f>
        <v>'</v>
      </c>
      <c r="E491" s="27">
        <f>E479+365.25</f>
        <v>52427.75</v>
      </c>
      <c r="F491" s="90">
        <f>IF(MAX(F$9:F490)&gt;=L$5,0,IF(B491&gt;=MONTH($N$5),F490+1,0))</f>
        <v>0</v>
      </c>
      <c r="G491" s="28">
        <f t="shared" si="98"/>
        <v>0</v>
      </c>
      <c r="H491" s="29">
        <f t="shared" si="99"/>
        <v>0</v>
      </c>
      <c r="I491" s="29">
        <f t="shared" si="101"/>
        <v>0</v>
      </c>
      <c r="J491" s="30">
        <f t="shared" si="102"/>
        <v>0</v>
      </c>
      <c r="K491" s="31"/>
      <c r="L491" s="32"/>
      <c r="M491" s="32"/>
      <c r="N491" s="32"/>
      <c r="O491" s="32"/>
      <c r="P491" s="48"/>
      <c r="Q491" s="23"/>
      <c r="V491" s="176"/>
    </row>
    <row r="492" spans="1:22" hidden="1">
      <c r="A492" s="237">
        <v>52277</v>
      </c>
      <c r="B492" s="25">
        <v>110</v>
      </c>
      <c r="C492" s="35" t="s">
        <v>19</v>
      </c>
      <c r="D492" s="36" t="str">
        <f t="shared" ref="D492:E502" si="105">D491</f>
        <v>'</v>
      </c>
      <c r="E492" s="37">
        <f t="shared" si="105"/>
        <v>52427.75</v>
      </c>
      <c r="F492" s="6">
        <f>IF(MAX(F$9:F491)&gt;=L$5,0,IF(B492&gt;=MONTH($N$5),F491+1,0))</f>
        <v>0</v>
      </c>
      <c r="G492" s="38">
        <f t="shared" si="98"/>
        <v>0</v>
      </c>
      <c r="H492" s="39">
        <f t="shared" si="99"/>
        <v>0</v>
      </c>
      <c r="I492" s="39">
        <f t="shared" si="101"/>
        <v>0</v>
      </c>
      <c r="J492" s="40">
        <f t="shared" si="102"/>
        <v>0</v>
      </c>
      <c r="K492" s="41"/>
      <c r="L492" s="42"/>
      <c r="M492" s="42"/>
      <c r="N492" s="42"/>
      <c r="O492" s="42"/>
      <c r="P492" s="46"/>
      <c r="Q492" s="23"/>
      <c r="V492" s="176"/>
    </row>
    <row r="493" spans="1:22" hidden="1">
      <c r="A493" s="237">
        <v>52305</v>
      </c>
      <c r="B493" s="25">
        <v>111</v>
      </c>
      <c r="C493" s="35" t="s">
        <v>20</v>
      </c>
      <c r="D493" s="36" t="str">
        <f t="shared" si="105"/>
        <v>'</v>
      </c>
      <c r="E493" s="37">
        <f t="shared" si="105"/>
        <v>52427.75</v>
      </c>
      <c r="F493" s="6">
        <f>IF(MAX(F$9:F492)&gt;=L$5,0,IF(B493&gt;=MONTH($N$5),F492+1,0))</f>
        <v>0</v>
      </c>
      <c r="G493" s="38">
        <f t="shared" si="98"/>
        <v>0</v>
      </c>
      <c r="H493" s="39">
        <f t="shared" si="99"/>
        <v>0</v>
      </c>
      <c r="I493" s="39">
        <f t="shared" si="101"/>
        <v>0</v>
      </c>
      <c r="J493" s="40">
        <f t="shared" si="102"/>
        <v>0</v>
      </c>
      <c r="K493" s="41"/>
      <c r="L493" s="42"/>
      <c r="M493" s="42"/>
      <c r="N493" s="42"/>
      <c r="O493" s="42"/>
      <c r="P493" s="46"/>
      <c r="Q493" s="23"/>
      <c r="V493" s="176"/>
    </row>
    <row r="494" spans="1:22" hidden="1">
      <c r="A494" s="237">
        <v>52336</v>
      </c>
      <c r="B494" s="25">
        <v>112</v>
      </c>
      <c r="C494" s="35" t="s">
        <v>21</v>
      </c>
      <c r="D494" s="36" t="str">
        <f t="shared" si="105"/>
        <v>'</v>
      </c>
      <c r="E494" s="37">
        <f t="shared" si="105"/>
        <v>52427.75</v>
      </c>
      <c r="F494" s="6">
        <f>IF(MAX(F$9:F493)&gt;=L$5,0,IF(B494&gt;=MONTH($N$5),F493+1,0))</f>
        <v>0</v>
      </c>
      <c r="G494" s="38">
        <f t="shared" si="98"/>
        <v>0</v>
      </c>
      <c r="H494" s="39">
        <f t="shared" si="99"/>
        <v>0</v>
      </c>
      <c r="I494" s="39">
        <f t="shared" si="101"/>
        <v>0</v>
      </c>
      <c r="J494" s="40">
        <f t="shared" si="102"/>
        <v>0</v>
      </c>
      <c r="K494" s="41"/>
      <c r="L494" s="42"/>
      <c r="M494" s="42"/>
      <c r="N494" s="42"/>
      <c r="O494" s="42"/>
      <c r="P494" s="46"/>
      <c r="Q494" s="23"/>
      <c r="V494" s="176"/>
    </row>
    <row r="495" spans="1:22" hidden="1">
      <c r="A495" s="237">
        <v>52366</v>
      </c>
      <c r="B495" s="25">
        <v>113</v>
      </c>
      <c r="C495" s="35" t="s">
        <v>22</v>
      </c>
      <c r="D495" s="36" t="str">
        <f t="shared" si="105"/>
        <v>'</v>
      </c>
      <c r="E495" s="37">
        <f t="shared" si="105"/>
        <v>52427.75</v>
      </c>
      <c r="F495" s="6">
        <f>IF(MAX(F$9:F494)&gt;=L$5,0,IF(B495&gt;=MONTH($N$5),F494+1,0))</f>
        <v>0</v>
      </c>
      <c r="G495" s="38">
        <f t="shared" si="98"/>
        <v>0</v>
      </c>
      <c r="H495" s="39">
        <f t="shared" si="99"/>
        <v>0</v>
      </c>
      <c r="I495" s="39">
        <f t="shared" si="101"/>
        <v>0</v>
      </c>
      <c r="J495" s="40">
        <f t="shared" si="102"/>
        <v>0</v>
      </c>
      <c r="K495" s="41"/>
      <c r="L495" s="42"/>
      <c r="M495" s="42"/>
      <c r="N495" s="42"/>
      <c r="O495" s="42"/>
      <c r="P495" s="46"/>
      <c r="Q495" s="23"/>
      <c r="V495" s="176"/>
    </row>
    <row r="496" spans="1:22" hidden="1">
      <c r="A496" s="237">
        <v>52397</v>
      </c>
      <c r="B496" s="25">
        <v>114</v>
      </c>
      <c r="C496" s="35" t="s">
        <v>23</v>
      </c>
      <c r="D496" s="36" t="str">
        <f t="shared" si="105"/>
        <v>'</v>
      </c>
      <c r="E496" s="37">
        <f t="shared" si="105"/>
        <v>52427.75</v>
      </c>
      <c r="F496" s="6">
        <f>IF(MAX(F$9:F495)&gt;=L$5,0,IF(B496&gt;=MONTH($N$5),F495+1,0))</f>
        <v>0</v>
      </c>
      <c r="G496" s="38">
        <f t="shared" si="98"/>
        <v>0</v>
      </c>
      <c r="H496" s="39">
        <f t="shared" si="99"/>
        <v>0</v>
      </c>
      <c r="I496" s="39">
        <f t="shared" si="101"/>
        <v>0</v>
      </c>
      <c r="J496" s="40">
        <f t="shared" si="102"/>
        <v>0</v>
      </c>
      <c r="K496" s="41"/>
      <c r="L496" s="42"/>
      <c r="M496" s="42"/>
      <c r="N496" s="42"/>
      <c r="O496" s="42"/>
      <c r="P496" s="46"/>
      <c r="Q496" s="23"/>
      <c r="V496" s="176"/>
    </row>
    <row r="497" spans="1:22" hidden="1">
      <c r="A497" s="237">
        <v>52427</v>
      </c>
      <c r="B497" s="25">
        <v>115</v>
      </c>
      <c r="C497" s="35" t="s">
        <v>24</v>
      </c>
      <c r="D497" s="36" t="str">
        <f t="shared" si="105"/>
        <v>'</v>
      </c>
      <c r="E497" s="37">
        <f t="shared" si="105"/>
        <v>52427.75</v>
      </c>
      <c r="F497" s="6">
        <f>IF(MAX(F$9:F496)&gt;=L$5,0,IF(B497&gt;=MONTH($N$5),F496+1,0))</f>
        <v>0</v>
      </c>
      <c r="G497" s="38">
        <f t="shared" si="98"/>
        <v>0</v>
      </c>
      <c r="H497" s="39">
        <f t="shared" si="99"/>
        <v>0</v>
      </c>
      <c r="I497" s="39">
        <f t="shared" si="101"/>
        <v>0</v>
      </c>
      <c r="J497" s="40">
        <f t="shared" si="102"/>
        <v>0</v>
      </c>
      <c r="K497" s="41"/>
      <c r="L497" s="42"/>
      <c r="M497" s="42"/>
      <c r="N497" s="42"/>
      <c r="O497" s="42"/>
      <c r="P497" s="46"/>
      <c r="Q497" s="23"/>
      <c r="V497" s="176"/>
    </row>
    <row r="498" spans="1:22" hidden="1">
      <c r="A498" s="237">
        <v>52458</v>
      </c>
      <c r="B498" s="25">
        <v>116</v>
      </c>
      <c r="C498" s="35" t="s">
        <v>25</v>
      </c>
      <c r="D498" s="36" t="str">
        <f t="shared" si="105"/>
        <v>'</v>
      </c>
      <c r="E498" s="37">
        <f t="shared" si="105"/>
        <v>52427.75</v>
      </c>
      <c r="F498" s="6">
        <f>IF(MAX(F$9:F497)&gt;=L$5,0,IF(B498&gt;=MONTH($N$5),F497+1,0))</f>
        <v>0</v>
      </c>
      <c r="G498" s="38">
        <f t="shared" si="98"/>
        <v>0</v>
      </c>
      <c r="H498" s="39">
        <f t="shared" si="99"/>
        <v>0</v>
      </c>
      <c r="I498" s="39">
        <f t="shared" si="101"/>
        <v>0</v>
      </c>
      <c r="J498" s="40">
        <f t="shared" si="102"/>
        <v>0</v>
      </c>
      <c r="K498" s="41"/>
      <c r="L498" s="42"/>
      <c r="M498" s="42"/>
      <c r="N498" s="42"/>
      <c r="O498" s="42"/>
      <c r="P498" s="46"/>
      <c r="Q498" s="23"/>
      <c r="V498" s="176"/>
    </row>
    <row r="499" spans="1:22" hidden="1">
      <c r="A499" s="237">
        <v>52489</v>
      </c>
      <c r="B499" s="25">
        <v>117</v>
      </c>
      <c r="C499" s="35" t="s">
        <v>26</v>
      </c>
      <c r="D499" s="36" t="str">
        <f t="shared" si="105"/>
        <v>'</v>
      </c>
      <c r="E499" s="37">
        <f t="shared" si="105"/>
        <v>52427.75</v>
      </c>
      <c r="F499" s="6">
        <f>IF(MAX(F$9:F498)&gt;=L$5,0,IF(B499&gt;=MONTH($N$5),F498+1,0))</f>
        <v>0</v>
      </c>
      <c r="G499" s="38">
        <f t="shared" si="98"/>
        <v>0</v>
      </c>
      <c r="H499" s="39">
        <f t="shared" si="99"/>
        <v>0</v>
      </c>
      <c r="I499" s="39">
        <f t="shared" si="101"/>
        <v>0</v>
      </c>
      <c r="J499" s="40">
        <f t="shared" si="102"/>
        <v>0</v>
      </c>
      <c r="K499" s="41"/>
      <c r="L499" s="42"/>
      <c r="M499" s="42"/>
      <c r="N499" s="42"/>
      <c r="O499" s="42"/>
      <c r="P499" s="46"/>
      <c r="Q499" s="23"/>
      <c r="V499" s="176"/>
    </row>
    <row r="500" spans="1:22" hidden="1">
      <c r="A500" s="237">
        <v>52519</v>
      </c>
      <c r="B500" s="25">
        <v>118</v>
      </c>
      <c r="C500" s="35" t="s">
        <v>27</v>
      </c>
      <c r="D500" s="36" t="str">
        <f t="shared" si="105"/>
        <v>'</v>
      </c>
      <c r="E500" s="37">
        <f t="shared" si="105"/>
        <v>52427.75</v>
      </c>
      <c r="F500" s="6">
        <f>IF(MAX(F$9:F499)&gt;=L$5,0,IF(B500&gt;=MONTH($N$5),F499+1,0))</f>
        <v>0</v>
      </c>
      <c r="G500" s="38">
        <f t="shared" si="98"/>
        <v>0</v>
      </c>
      <c r="H500" s="39">
        <f t="shared" si="99"/>
        <v>0</v>
      </c>
      <c r="I500" s="39">
        <f t="shared" si="101"/>
        <v>0</v>
      </c>
      <c r="J500" s="40">
        <f t="shared" si="102"/>
        <v>0</v>
      </c>
      <c r="K500" s="41"/>
      <c r="L500" s="42"/>
      <c r="M500" s="42"/>
      <c r="N500" s="42"/>
      <c r="O500" s="42"/>
      <c r="P500" s="46"/>
      <c r="Q500" s="23"/>
      <c r="V500" s="176"/>
    </row>
    <row r="501" spans="1:22" hidden="1">
      <c r="A501" s="237">
        <v>52550</v>
      </c>
      <c r="B501" s="25">
        <v>119</v>
      </c>
      <c r="C501" s="35" t="s">
        <v>28</v>
      </c>
      <c r="D501" s="36" t="str">
        <f t="shared" si="105"/>
        <v>'</v>
      </c>
      <c r="E501" s="37">
        <f t="shared" si="105"/>
        <v>52427.75</v>
      </c>
      <c r="F501" s="6">
        <f>IF(MAX(F$9:F500)&gt;=L$5,0,IF(B501&gt;=MONTH($N$5),F500+1,0))</f>
        <v>0</v>
      </c>
      <c r="G501" s="38">
        <f t="shared" si="98"/>
        <v>0</v>
      </c>
      <c r="H501" s="39">
        <f t="shared" si="99"/>
        <v>0</v>
      </c>
      <c r="I501" s="39">
        <f t="shared" si="101"/>
        <v>0</v>
      </c>
      <c r="J501" s="40">
        <f t="shared" si="102"/>
        <v>0</v>
      </c>
      <c r="K501" s="41"/>
      <c r="L501" s="42"/>
      <c r="M501" s="42"/>
      <c r="N501" s="42"/>
      <c r="O501" s="42"/>
      <c r="P501" s="46"/>
      <c r="Q501" s="23"/>
      <c r="V501" s="176"/>
    </row>
    <row r="502" spans="1:22" hidden="1">
      <c r="A502" s="237">
        <v>52580</v>
      </c>
      <c r="B502" s="25">
        <v>120</v>
      </c>
      <c r="C502" s="35" t="s">
        <v>29</v>
      </c>
      <c r="D502" s="36" t="str">
        <f t="shared" si="105"/>
        <v>'</v>
      </c>
      <c r="E502" s="37">
        <f t="shared" si="105"/>
        <v>52427.75</v>
      </c>
      <c r="F502" s="6">
        <f>IF(MAX(F$9:F501)&gt;=L$5,0,IF(B502&gt;=MONTH($N$5),F501+1,0))</f>
        <v>0</v>
      </c>
      <c r="G502" s="45">
        <f t="shared" si="98"/>
        <v>0</v>
      </c>
      <c r="H502" s="42">
        <f t="shared" si="99"/>
        <v>0</v>
      </c>
      <c r="I502" s="42">
        <f t="shared" si="101"/>
        <v>0</v>
      </c>
      <c r="J502" s="46">
        <f t="shared" si="102"/>
        <v>0</v>
      </c>
      <c r="K502" s="41">
        <f>SUM(H491:H502)</f>
        <v>0</v>
      </c>
      <c r="L502" s="42">
        <f>SUM(I491:I502)</f>
        <v>0</v>
      </c>
      <c r="M502" s="42">
        <f>SUM(G491:G502)</f>
        <v>0</v>
      </c>
      <c r="N502" s="42">
        <f>K502+N490</f>
        <v>40150.15</v>
      </c>
      <c r="O502" s="42">
        <f>L502+O490</f>
        <v>18345.170000000002</v>
      </c>
      <c r="P502" s="46">
        <f>M502+P490</f>
        <v>58495.319999999971</v>
      </c>
      <c r="Q502" s="23"/>
      <c r="V502" s="176"/>
    </row>
    <row r="503" spans="1:22" hidden="1">
      <c r="A503" s="237">
        <v>52611</v>
      </c>
      <c r="B503" s="25">
        <v>109</v>
      </c>
      <c r="C503" s="26" t="s">
        <v>17</v>
      </c>
      <c r="D503" s="47" t="str">
        <f>D491</f>
        <v>'</v>
      </c>
      <c r="E503" s="27">
        <f>E491+365.25</f>
        <v>52793</v>
      </c>
      <c r="F503" s="90">
        <f>IF(MAX(F$9:F502)&gt;=L$5,0,IF(B503&gt;=MONTH($N$5),F502+1,0))</f>
        <v>0</v>
      </c>
      <c r="G503" s="28">
        <f t="shared" ref="G503:G514" si="106">IF((J502+H503)&lt;(M$5+H503),J502+H503,M$5)</f>
        <v>0</v>
      </c>
      <c r="H503" s="29">
        <f t="shared" ref="H503:H514" si="107">IF(F503&gt;0,IF(J502&gt;0,ROUND(-IPMT(K$5/12,F503,L$5,J$5,,),2),0),0)</f>
        <v>0</v>
      </c>
      <c r="I503" s="29">
        <f t="shared" ref="I503:I514" si="108">G503-H503</f>
        <v>0</v>
      </c>
      <c r="J503" s="30">
        <f t="shared" ref="J503:J514" si="109">J502-I503</f>
        <v>0</v>
      </c>
      <c r="K503" s="31"/>
      <c r="L503" s="32"/>
      <c r="M503" s="32"/>
      <c r="N503" s="32"/>
      <c r="O503" s="32"/>
      <c r="P503" s="48"/>
      <c r="Q503" s="23"/>
      <c r="V503" s="176"/>
    </row>
    <row r="504" spans="1:22" hidden="1">
      <c r="A504" s="237">
        <v>52642</v>
      </c>
      <c r="B504" s="25">
        <v>110</v>
      </c>
      <c r="C504" s="35" t="s">
        <v>19</v>
      </c>
      <c r="D504" s="36" t="str">
        <f t="shared" ref="D504:E504" si="110">D503</f>
        <v>'</v>
      </c>
      <c r="E504" s="37">
        <f t="shared" si="110"/>
        <v>52793</v>
      </c>
      <c r="F504" s="6">
        <f>IF(MAX(F$9:F503)&gt;=L$5,0,IF(B504&gt;=MONTH($N$5),F503+1,0))</f>
        <v>0</v>
      </c>
      <c r="G504" s="38">
        <f t="shared" si="106"/>
        <v>0</v>
      </c>
      <c r="H504" s="39">
        <f t="shared" si="107"/>
        <v>0</v>
      </c>
      <c r="I504" s="39">
        <f t="shared" si="108"/>
        <v>0</v>
      </c>
      <c r="J504" s="40">
        <f t="shared" si="109"/>
        <v>0</v>
      </c>
      <c r="K504" s="41"/>
      <c r="L504" s="42"/>
      <c r="M504" s="42"/>
      <c r="N504" s="42"/>
      <c r="O504" s="42"/>
      <c r="P504" s="46"/>
      <c r="Q504" s="23"/>
      <c r="V504" s="176"/>
    </row>
    <row r="505" spans="1:22" hidden="1">
      <c r="A505" s="237">
        <v>52671</v>
      </c>
      <c r="B505" s="25">
        <v>111</v>
      </c>
      <c r="C505" s="35" t="s">
        <v>20</v>
      </c>
      <c r="D505" s="36" t="str">
        <f t="shared" ref="D505:E505" si="111">D504</f>
        <v>'</v>
      </c>
      <c r="E505" s="37">
        <f t="shared" si="111"/>
        <v>52793</v>
      </c>
      <c r="F505" s="6">
        <f>IF(MAX(F$9:F504)&gt;=L$5,0,IF(B505&gt;=MONTH($N$5),F504+1,0))</f>
        <v>0</v>
      </c>
      <c r="G505" s="38">
        <f t="shared" si="106"/>
        <v>0</v>
      </c>
      <c r="H505" s="39">
        <f t="shared" si="107"/>
        <v>0</v>
      </c>
      <c r="I505" s="39">
        <f t="shared" si="108"/>
        <v>0</v>
      </c>
      <c r="J505" s="40">
        <f t="shared" si="109"/>
        <v>0</v>
      </c>
      <c r="K505" s="41"/>
      <c r="L505" s="42"/>
      <c r="M505" s="42"/>
      <c r="N505" s="42"/>
      <c r="O505" s="42"/>
      <c r="P505" s="46"/>
      <c r="Q505" s="23"/>
      <c r="V505" s="176"/>
    </row>
    <row r="506" spans="1:22" hidden="1">
      <c r="A506" s="237">
        <v>52702</v>
      </c>
      <c r="B506" s="25">
        <v>112</v>
      </c>
      <c r="C506" s="35" t="s">
        <v>21</v>
      </c>
      <c r="D506" s="36" t="str">
        <f t="shared" ref="D506:E506" si="112">D505</f>
        <v>'</v>
      </c>
      <c r="E506" s="37">
        <f t="shared" si="112"/>
        <v>52793</v>
      </c>
      <c r="F506" s="6">
        <f>IF(MAX(F$9:F505)&gt;=L$5,0,IF(B506&gt;=MONTH($N$5),F505+1,0))</f>
        <v>0</v>
      </c>
      <c r="G506" s="38">
        <f t="shared" si="106"/>
        <v>0</v>
      </c>
      <c r="H506" s="39">
        <f t="shared" si="107"/>
        <v>0</v>
      </c>
      <c r="I506" s="39">
        <f t="shared" si="108"/>
        <v>0</v>
      </c>
      <c r="J506" s="40">
        <f t="shared" si="109"/>
        <v>0</v>
      </c>
      <c r="K506" s="41"/>
      <c r="L506" s="42"/>
      <c r="M506" s="42"/>
      <c r="N506" s="42"/>
      <c r="O506" s="42"/>
      <c r="P506" s="46"/>
      <c r="Q506" s="23"/>
      <c r="V506" s="176"/>
    </row>
    <row r="507" spans="1:22" hidden="1">
      <c r="A507" s="237">
        <v>52732</v>
      </c>
      <c r="B507" s="25">
        <v>113</v>
      </c>
      <c r="C507" s="35" t="s">
        <v>22</v>
      </c>
      <c r="D507" s="36" t="str">
        <f t="shared" ref="D507:E507" si="113">D506</f>
        <v>'</v>
      </c>
      <c r="E507" s="37">
        <f t="shared" si="113"/>
        <v>52793</v>
      </c>
      <c r="F507" s="6">
        <f>IF(MAX(F$9:F506)&gt;=L$5,0,IF(B507&gt;=MONTH($N$5),F506+1,0))</f>
        <v>0</v>
      </c>
      <c r="G507" s="38">
        <f t="shared" si="106"/>
        <v>0</v>
      </c>
      <c r="H507" s="39">
        <f t="shared" si="107"/>
        <v>0</v>
      </c>
      <c r="I507" s="39">
        <f t="shared" si="108"/>
        <v>0</v>
      </c>
      <c r="J507" s="40">
        <f t="shared" si="109"/>
        <v>0</v>
      </c>
      <c r="K507" s="41"/>
      <c r="L507" s="42"/>
      <c r="M507" s="42"/>
      <c r="N507" s="42"/>
      <c r="O507" s="42"/>
      <c r="P507" s="46"/>
      <c r="Q507" s="23"/>
      <c r="V507" s="176"/>
    </row>
    <row r="508" spans="1:22" hidden="1">
      <c r="A508" s="237">
        <v>52763</v>
      </c>
      <c r="B508" s="25">
        <v>114</v>
      </c>
      <c r="C508" s="35" t="s">
        <v>23</v>
      </c>
      <c r="D508" s="36" t="str">
        <f t="shared" ref="D508:E508" si="114">D507</f>
        <v>'</v>
      </c>
      <c r="E508" s="37">
        <f t="shared" si="114"/>
        <v>52793</v>
      </c>
      <c r="F508" s="6">
        <f>IF(MAX(F$9:F507)&gt;=L$5,0,IF(B508&gt;=MONTH($N$5),F507+1,0))</f>
        <v>0</v>
      </c>
      <c r="G508" s="38">
        <f t="shared" si="106"/>
        <v>0</v>
      </c>
      <c r="H508" s="39">
        <f t="shared" si="107"/>
        <v>0</v>
      </c>
      <c r="I508" s="39">
        <f t="shared" si="108"/>
        <v>0</v>
      </c>
      <c r="J508" s="40">
        <f t="shared" si="109"/>
        <v>0</v>
      </c>
      <c r="K508" s="41"/>
      <c r="L508" s="42"/>
      <c r="M508" s="42"/>
      <c r="N508" s="42"/>
      <c r="O508" s="42"/>
      <c r="P508" s="46"/>
      <c r="Q508" s="23"/>
      <c r="V508" s="176"/>
    </row>
    <row r="509" spans="1:22" hidden="1">
      <c r="A509" s="237">
        <v>52793</v>
      </c>
      <c r="B509" s="25">
        <v>115</v>
      </c>
      <c r="C509" s="35" t="s">
        <v>24</v>
      </c>
      <c r="D509" s="36" t="str">
        <f t="shared" ref="D509:E509" si="115">D508</f>
        <v>'</v>
      </c>
      <c r="E509" s="37">
        <f t="shared" si="115"/>
        <v>52793</v>
      </c>
      <c r="F509" s="6">
        <f>IF(MAX(F$9:F508)&gt;=L$5,0,IF(B509&gt;=MONTH($N$5),F508+1,0))</f>
        <v>0</v>
      </c>
      <c r="G509" s="38">
        <f t="shared" si="106"/>
        <v>0</v>
      </c>
      <c r="H509" s="39">
        <f t="shared" si="107"/>
        <v>0</v>
      </c>
      <c r="I509" s="39">
        <f t="shared" si="108"/>
        <v>0</v>
      </c>
      <c r="J509" s="40">
        <f t="shared" si="109"/>
        <v>0</v>
      </c>
      <c r="K509" s="41"/>
      <c r="L509" s="42"/>
      <c r="M509" s="42"/>
      <c r="N509" s="42"/>
      <c r="O509" s="42"/>
      <c r="P509" s="46"/>
      <c r="Q509" s="23"/>
      <c r="V509" s="176"/>
    </row>
    <row r="510" spans="1:22" hidden="1">
      <c r="A510" s="237">
        <v>52824</v>
      </c>
      <c r="B510" s="25">
        <v>116</v>
      </c>
      <c r="C510" s="35" t="s">
        <v>25</v>
      </c>
      <c r="D510" s="36" t="str">
        <f t="shared" ref="D510:E510" si="116">D509</f>
        <v>'</v>
      </c>
      <c r="E510" s="37">
        <f t="shared" si="116"/>
        <v>52793</v>
      </c>
      <c r="F510" s="6">
        <f>IF(MAX(F$9:F509)&gt;=L$5,0,IF(B510&gt;=MONTH($N$5),F509+1,0))</f>
        <v>0</v>
      </c>
      <c r="G510" s="38">
        <f t="shared" si="106"/>
        <v>0</v>
      </c>
      <c r="H510" s="39">
        <f t="shared" si="107"/>
        <v>0</v>
      </c>
      <c r="I510" s="39">
        <f t="shared" si="108"/>
        <v>0</v>
      </c>
      <c r="J510" s="40">
        <f t="shared" si="109"/>
        <v>0</v>
      </c>
      <c r="K510" s="41"/>
      <c r="L510" s="42"/>
      <c r="M510" s="42"/>
      <c r="N510" s="42"/>
      <c r="O510" s="42"/>
      <c r="P510" s="46"/>
      <c r="Q510" s="23"/>
      <c r="V510" s="176"/>
    </row>
    <row r="511" spans="1:22" hidden="1">
      <c r="A511" s="237">
        <v>52855</v>
      </c>
      <c r="B511" s="25">
        <v>117</v>
      </c>
      <c r="C511" s="35" t="s">
        <v>26</v>
      </c>
      <c r="D511" s="36" t="str">
        <f t="shared" ref="D511:E511" si="117">D510</f>
        <v>'</v>
      </c>
      <c r="E511" s="37">
        <f t="shared" si="117"/>
        <v>52793</v>
      </c>
      <c r="F511" s="6">
        <f>IF(MAX(F$9:F510)&gt;=L$5,0,IF(B511&gt;=MONTH($N$5),F510+1,0))</f>
        <v>0</v>
      </c>
      <c r="G511" s="38">
        <f t="shared" si="106"/>
        <v>0</v>
      </c>
      <c r="H511" s="39">
        <f t="shared" si="107"/>
        <v>0</v>
      </c>
      <c r="I511" s="39">
        <f t="shared" si="108"/>
        <v>0</v>
      </c>
      <c r="J511" s="40">
        <f t="shared" si="109"/>
        <v>0</v>
      </c>
      <c r="K511" s="41"/>
      <c r="L511" s="42"/>
      <c r="M511" s="42"/>
      <c r="N511" s="42"/>
      <c r="O511" s="42"/>
      <c r="P511" s="46"/>
      <c r="Q511" s="23"/>
      <c r="V511" s="176"/>
    </row>
    <row r="512" spans="1:22" hidden="1">
      <c r="A512" s="237">
        <v>52885</v>
      </c>
      <c r="B512" s="25">
        <v>118</v>
      </c>
      <c r="C512" s="35" t="s">
        <v>27</v>
      </c>
      <c r="D512" s="36" t="str">
        <f t="shared" ref="D512:E512" si="118">D511</f>
        <v>'</v>
      </c>
      <c r="E512" s="37">
        <f t="shared" si="118"/>
        <v>52793</v>
      </c>
      <c r="F512" s="6">
        <f>IF(MAX(F$9:F511)&gt;=L$5,0,IF(B512&gt;=MONTH($N$5),F511+1,0))</f>
        <v>0</v>
      </c>
      <c r="G512" s="38">
        <f t="shared" si="106"/>
        <v>0</v>
      </c>
      <c r="H512" s="39">
        <f t="shared" si="107"/>
        <v>0</v>
      </c>
      <c r="I512" s="39">
        <f t="shared" si="108"/>
        <v>0</v>
      </c>
      <c r="J512" s="40">
        <f t="shared" si="109"/>
        <v>0</v>
      </c>
      <c r="K512" s="41"/>
      <c r="L512" s="42"/>
      <c r="M512" s="42"/>
      <c r="N512" s="42"/>
      <c r="O512" s="42"/>
      <c r="P512" s="46"/>
      <c r="Q512" s="23"/>
      <c r="V512" s="176"/>
    </row>
    <row r="513" spans="1:22" hidden="1">
      <c r="A513" s="237">
        <v>52916</v>
      </c>
      <c r="B513" s="25">
        <v>119</v>
      </c>
      <c r="C513" s="35" t="s">
        <v>28</v>
      </c>
      <c r="D513" s="36" t="str">
        <f t="shared" ref="D513:E513" si="119">D512</f>
        <v>'</v>
      </c>
      <c r="E513" s="37">
        <f t="shared" si="119"/>
        <v>52793</v>
      </c>
      <c r="F513" s="6">
        <f>IF(MAX(F$9:F512)&gt;=L$5,0,IF(B513&gt;=MONTH($N$5),F512+1,0))</f>
        <v>0</v>
      </c>
      <c r="G513" s="38">
        <f t="shared" si="106"/>
        <v>0</v>
      </c>
      <c r="H513" s="39">
        <f t="shared" si="107"/>
        <v>0</v>
      </c>
      <c r="I513" s="39">
        <f t="shared" si="108"/>
        <v>0</v>
      </c>
      <c r="J513" s="40">
        <f t="shared" si="109"/>
        <v>0</v>
      </c>
      <c r="K513" s="41"/>
      <c r="L513" s="42"/>
      <c r="M513" s="42"/>
      <c r="N513" s="42"/>
      <c r="O513" s="42"/>
      <c r="P513" s="46"/>
      <c r="Q513" s="23"/>
      <c r="V513" s="176"/>
    </row>
    <row r="514" spans="1:22" ht="9" hidden="1" thickBot="1">
      <c r="A514" s="237">
        <v>52946</v>
      </c>
      <c r="B514" s="25">
        <v>120</v>
      </c>
      <c r="C514" s="35" t="s">
        <v>29</v>
      </c>
      <c r="D514" s="36" t="str">
        <f t="shared" ref="D514:E514" si="120">D513</f>
        <v>'</v>
      </c>
      <c r="E514" s="37">
        <f t="shared" si="120"/>
        <v>52793</v>
      </c>
      <c r="F514" s="6">
        <f>IF(MAX(F$9:F513)&gt;=L$5,0,IF(B514&gt;=MONTH($N$5),F513+1,0))</f>
        <v>0</v>
      </c>
      <c r="G514" s="45">
        <f t="shared" si="106"/>
        <v>0</v>
      </c>
      <c r="H514" s="42">
        <f t="shared" si="107"/>
        <v>0</v>
      </c>
      <c r="I514" s="42">
        <f t="shared" si="108"/>
        <v>0</v>
      </c>
      <c r="J514" s="46">
        <f t="shared" si="109"/>
        <v>0</v>
      </c>
      <c r="K514" s="41">
        <f>SUM(H503:H514)</f>
        <v>0</v>
      </c>
      <c r="L514" s="42">
        <f>SUM(I503:I514)</f>
        <v>0</v>
      </c>
      <c r="M514" s="42">
        <f>SUM(G503:G514)</f>
        <v>0</v>
      </c>
      <c r="N514" s="42">
        <f>K514+N502</f>
        <v>40150.15</v>
      </c>
      <c r="O514" s="42">
        <f>L514+O502</f>
        <v>18345.170000000002</v>
      </c>
      <c r="P514" s="46">
        <f>M514+P502</f>
        <v>58495.319999999971</v>
      </c>
      <c r="Q514" s="23"/>
      <c r="V514" s="176"/>
    </row>
    <row r="515" spans="1:22" ht="9.75" thickTop="1" thickBot="1">
      <c r="C515" s="58" t="s">
        <v>30</v>
      </c>
      <c r="D515" s="59"/>
      <c r="E515" s="60"/>
      <c r="F515" s="60"/>
      <c r="G515" s="61">
        <f>SUM(G11:G514)</f>
        <v>80683.19999999975</v>
      </c>
      <c r="H515" s="61">
        <f>SUM(H11:H514)</f>
        <v>47010.660000000011</v>
      </c>
      <c r="I515" s="61">
        <f>SUM(I11:I514)</f>
        <v>33672.540000000023</v>
      </c>
      <c r="J515" s="62">
        <f>J514</f>
        <v>0</v>
      </c>
      <c r="K515" s="63">
        <f>SUM(K11:K514)</f>
        <v>47010.659999999996</v>
      </c>
      <c r="L515" s="64">
        <f>SUM(L11:L514)</f>
        <v>33672.540000000008</v>
      </c>
      <c r="M515" s="64">
        <f t="shared" ref="M515" si="121">SUM(M11:M262)</f>
        <v>80683.199999999983</v>
      </c>
      <c r="N515" s="64">
        <f>N262</f>
        <v>40210.51</v>
      </c>
      <c r="O515" s="64">
        <f>O262</f>
        <v>20301.890000000007</v>
      </c>
      <c r="P515" s="65">
        <f>P262</f>
        <v>60512.39999999998</v>
      </c>
      <c r="Q515" s="23"/>
    </row>
    <row r="516" spans="1:22" ht="9" thickTop="1">
      <c r="C516" s="66"/>
      <c r="D516" s="66"/>
      <c r="E516" s="66"/>
      <c r="F516" s="67"/>
      <c r="G516" s="68"/>
      <c r="H516" s="68"/>
      <c r="I516" s="68"/>
      <c r="J516" s="68"/>
      <c r="K516" s="68"/>
      <c r="L516" s="68"/>
      <c r="M516" s="68"/>
      <c r="N516" s="68"/>
      <c r="O516" s="66"/>
      <c r="P516" s="66"/>
    </row>
    <row r="517" spans="1:22">
      <c r="F517" s="69"/>
      <c r="G517" s="70"/>
      <c r="H517" s="70"/>
      <c r="I517" s="70"/>
      <c r="J517" s="70"/>
      <c r="K517" s="70"/>
      <c r="L517" s="70"/>
      <c r="M517" s="70"/>
      <c r="N517" s="70"/>
    </row>
    <row r="518" spans="1:22">
      <c r="F518" s="69"/>
      <c r="G518" s="70"/>
      <c r="H518" s="70"/>
      <c r="I518" s="70"/>
      <c r="J518" s="70"/>
      <c r="K518" s="70"/>
      <c r="L518" s="70"/>
      <c r="M518" s="70"/>
      <c r="N518" s="70"/>
    </row>
    <row r="519" spans="1:22">
      <c r="F519" s="69"/>
      <c r="G519" s="70"/>
      <c r="H519" s="70"/>
      <c r="I519" s="70"/>
      <c r="J519" s="70"/>
      <c r="K519" s="70"/>
      <c r="L519" s="70"/>
      <c r="M519" s="70"/>
      <c r="N519" s="70"/>
    </row>
    <row r="520" spans="1:22">
      <c r="F520" s="69"/>
      <c r="G520" s="70"/>
      <c r="H520" s="70"/>
      <c r="I520" s="70"/>
      <c r="J520" s="70"/>
      <c r="K520" s="70"/>
      <c r="L520" s="70"/>
      <c r="M520" s="70"/>
      <c r="N520" s="70"/>
    </row>
    <row r="521" spans="1:22">
      <c r="F521" s="69"/>
      <c r="G521" s="70"/>
      <c r="H521" s="70"/>
      <c r="I521" s="70"/>
      <c r="J521" s="70"/>
      <c r="K521" s="70"/>
      <c r="L521" s="70"/>
      <c r="M521" s="70"/>
      <c r="N521" s="70"/>
    </row>
    <row r="522" spans="1:22">
      <c r="F522" s="69"/>
      <c r="G522" s="70"/>
      <c r="H522" s="70"/>
      <c r="I522" s="70"/>
      <c r="J522" s="70"/>
      <c r="K522" s="70"/>
      <c r="L522" s="70"/>
      <c r="M522" s="70"/>
      <c r="N522" s="70"/>
    </row>
    <row r="523" spans="1:22">
      <c r="F523" s="69"/>
      <c r="G523" s="70"/>
      <c r="H523" s="70"/>
      <c r="I523" s="70"/>
      <c r="J523" s="70"/>
      <c r="K523" s="70"/>
      <c r="L523" s="70"/>
      <c r="M523" s="70"/>
      <c r="N523" s="70"/>
    </row>
    <row r="524" spans="1:22">
      <c r="F524" s="69"/>
      <c r="G524" s="70"/>
      <c r="H524" s="70"/>
      <c r="I524" s="70"/>
      <c r="J524" s="70"/>
      <c r="K524" s="70"/>
      <c r="L524" s="70"/>
      <c r="M524" s="70"/>
      <c r="N524" s="70"/>
    </row>
  </sheetData>
  <phoneticPr fontId="1" type="noConversion"/>
  <conditionalFormatting sqref="C9:E22">
    <cfRule type="expression" dxfId="135" priority="26" stopIfTrue="1">
      <formula>AND(YEAR($E9)=YEAR($I$5),$B9=MONTH($I$5))</formula>
    </cfRule>
    <cfRule type="expression" dxfId="134" priority="27" stopIfTrue="1">
      <formula>AND(YEAR($E9)=YEAR($N$5),$B9=MONTH($N$5))</formula>
    </cfRule>
  </conditionalFormatting>
  <conditionalFormatting sqref="K11:P514 J23:J514 G11:I514 G263:P514 G71:P145 G167:P250">
    <cfRule type="cellIs" dxfId="133" priority="28" stopIfTrue="1" operator="equal">
      <formula>0</formula>
    </cfRule>
  </conditionalFormatting>
  <conditionalFormatting sqref="J11:J22">
    <cfRule type="expression" dxfId="132" priority="29" stopIfTrue="1">
      <formula>AND($J$5&gt;0,$J$5&lt;=$J11)</formula>
    </cfRule>
    <cfRule type="cellIs" dxfId="131" priority="30" stopIfTrue="1" operator="equal">
      <formula>0</formula>
    </cfRule>
  </conditionalFormatting>
  <conditionalFormatting sqref="J9:J10">
    <cfRule type="expression" dxfId="130" priority="31" stopIfTrue="1">
      <formula>AND($J$5&gt;0,$J$5&lt;=$J9)</formula>
    </cfRule>
  </conditionalFormatting>
  <conditionalFormatting sqref="F11:F514">
    <cfRule type="cellIs" dxfId="129" priority="32" stopIfTrue="1" operator="equal">
      <formula>0</formula>
    </cfRule>
    <cfRule type="expression" dxfId="128" priority="33" stopIfTrue="1">
      <formula>($G11=$J$5)</formula>
    </cfRule>
  </conditionalFormatting>
  <conditionalFormatting sqref="T16">
    <cfRule type="cellIs" dxfId="127" priority="23" operator="greaterThan">
      <formula>(NOW()&gt;=$T$15)</formula>
    </cfRule>
  </conditionalFormatting>
  <conditionalFormatting sqref="F169:F172">
    <cfRule type="cellIs" dxfId="126" priority="20" stopIfTrue="1" operator="equal">
      <formula>0</formula>
    </cfRule>
    <cfRule type="expression" dxfId="125" priority="21" stopIfTrue="1">
      <formula>($G169=$J$5)</formula>
    </cfRule>
  </conditionalFormatting>
  <conditionalFormatting sqref="F183">
    <cfRule type="cellIs" dxfId="124" priority="16" stopIfTrue="1" operator="equal">
      <formula>0</formula>
    </cfRule>
    <cfRule type="expression" dxfId="123" priority="17" stopIfTrue="1">
      <formula>($G183=$J$5)</formula>
    </cfRule>
  </conditionalFormatting>
  <conditionalFormatting sqref="F193">
    <cfRule type="cellIs" dxfId="122" priority="6" stopIfTrue="1" operator="equal">
      <formula>0</formula>
    </cfRule>
    <cfRule type="expression" dxfId="121" priority="7" stopIfTrue="1">
      <formula>($G193=$J$5)</formula>
    </cfRule>
  </conditionalFormatting>
  <conditionalFormatting sqref="F180:F182">
    <cfRule type="cellIs" dxfId="120" priority="4" stopIfTrue="1" operator="equal">
      <formula>0</formula>
    </cfRule>
    <cfRule type="expression" dxfId="119" priority="5" stopIfTrue="1">
      <formula>($G180=$J$5)</formula>
    </cfRule>
  </conditionalFormatting>
  <conditionalFormatting sqref="F194">
    <cfRule type="cellIs" dxfId="118" priority="2" stopIfTrue="1" operator="equal">
      <formula>0</formula>
    </cfRule>
    <cfRule type="expression" dxfId="117" priority="3" stopIfTrue="1">
      <formula>($G194=$J$5)</formula>
    </cfRule>
  </conditionalFormatting>
  <conditionalFormatting sqref="K194">
    <cfRule type="cellIs" dxfId="116" priority="1" stopIfTrue="1" operator="equal">
      <formula>0</formula>
    </cfRule>
  </conditionalFormatting>
  <printOptions horizontalCentered="1"/>
  <pageMargins left="0.5" right="0.5" top="1" bottom="1" header="0.5" footer="0.5"/>
  <pageSetup scale="50" orientation="portrait" horizontalDpi="4294967292" r:id="rId1"/>
  <headerFooter alignWithMargins="0"/>
  <rowBreaks count="1" manualBreakCount="1">
    <brk id="178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X524"/>
  <sheetViews>
    <sheetView topLeftCell="C2" zoomScale="140" zoomScaleNormal="140" zoomScaleSheetLayoutView="140" workbookViewId="0">
      <pane xSplit="4" ySplit="9" topLeftCell="G11" activePane="bottomRight" state="frozen"/>
      <selection pane="topRight"/>
      <selection pane="bottomLeft"/>
      <selection pane="bottomRight"/>
    </sheetView>
  </sheetViews>
  <sheetFormatPr defaultRowHeight="8.25"/>
  <cols>
    <col min="1" max="1" width="10" style="237" bestFit="1" customWidth="1"/>
    <col min="2" max="2" width="2.3984375" style="25" customWidth="1"/>
    <col min="3" max="3" width="4.796875" style="1" customWidth="1"/>
    <col min="4" max="4" width="1" style="1" customWidth="1"/>
    <col min="5" max="5" width="4.796875" style="1" customWidth="1"/>
    <col min="6" max="6" width="9.3984375" style="1" customWidth="1"/>
    <col min="7" max="12" width="12.59765625" style="1" customWidth="1"/>
    <col min="13" max="16" width="12.59765625" style="1" hidden="1" customWidth="1"/>
    <col min="17" max="17" width="1.796875" style="1" customWidth="1"/>
    <col min="18" max="20" width="12.59765625" style="1" customWidth="1"/>
    <col min="21" max="21" width="1.796875" style="1" customWidth="1"/>
    <col min="22" max="22" width="12.3984375" style="1" bestFit="1" customWidth="1"/>
    <col min="23" max="23" width="1.796875" style="1" customWidth="1"/>
    <col min="24" max="24" width="12.3984375" style="1" customWidth="1"/>
    <col min="25" max="25" width="1.796875" style="1" customWidth="1"/>
    <col min="26" max="16384" width="9.59765625" style="1"/>
  </cols>
  <sheetData>
    <row r="2" spans="1:24">
      <c r="G2" s="4" t="s">
        <v>49</v>
      </c>
      <c r="H2" s="140" t="s">
        <v>38</v>
      </c>
      <c r="I2" s="136" t="s">
        <v>33</v>
      </c>
      <c r="J2" s="149" t="s">
        <v>33</v>
      </c>
      <c r="K2" s="136" t="s">
        <v>33</v>
      </c>
      <c r="L2" s="136" t="s">
        <v>33</v>
      </c>
      <c r="M2" s="136" t="s">
        <v>33</v>
      </c>
      <c r="N2" s="136" t="s">
        <v>33</v>
      </c>
      <c r="O2" s="9"/>
      <c r="P2" s="7" t="s">
        <v>45</v>
      </c>
      <c r="R2" s="154" t="s">
        <v>78</v>
      </c>
      <c r="S2" s="158" t="s">
        <v>81</v>
      </c>
      <c r="T2" s="154" t="s">
        <v>84</v>
      </c>
    </row>
    <row r="3" spans="1:24" ht="8.25" customHeight="1">
      <c r="G3" s="4" t="s">
        <v>55</v>
      </c>
      <c r="H3" s="141" t="s">
        <v>54</v>
      </c>
      <c r="I3" s="136" t="s">
        <v>50</v>
      </c>
      <c r="J3" s="149" t="s">
        <v>3</v>
      </c>
      <c r="K3" s="136" t="s">
        <v>4</v>
      </c>
      <c r="L3" s="136" t="s">
        <v>5</v>
      </c>
      <c r="M3" s="136" t="s">
        <v>6</v>
      </c>
      <c r="N3" s="136" t="s">
        <v>51</v>
      </c>
      <c r="O3" s="9"/>
      <c r="P3" s="7" t="s">
        <v>46</v>
      </c>
      <c r="R3" s="155" t="s">
        <v>77</v>
      </c>
      <c r="S3" s="159" t="s">
        <v>57</v>
      </c>
      <c r="T3" s="155" t="s">
        <v>58</v>
      </c>
      <c r="U3" s="126"/>
      <c r="V3" s="126"/>
      <c r="W3" s="126"/>
      <c r="X3" s="126"/>
    </row>
    <row r="4" spans="1:24" ht="8.25" customHeight="1">
      <c r="C4" s="98" t="s">
        <v>57</v>
      </c>
      <c r="D4" s="99"/>
      <c r="E4" s="99"/>
      <c r="F4" s="99"/>
      <c r="G4" s="4" t="s">
        <v>47</v>
      </c>
      <c r="H4" s="140" t="s">
        <v>37</v>
      </c>
      <c r="I4" s="136" t="s">
        <v>113</v>
      </c>
      <c r="J4" s="149" t="s">
        <v>7</v>
      </c>
      <c r="K4" s="136" t="s">
        <v>8</v>
      </c>
      <c r="L4" s="136" t="s">
        <v>9</v>
      </c>
      <c r="M4" s="136" t="s">
        <v>10</v>
      </c>
      <c r="N4" s="136" t="s">
        <v>52</v>
      </c>
      <c r="O4" s="9"/>
      <c r="P4" s="8">
        <f ca="1">VALUE(CONCATENATE(YEAR(NOW()),"/",1,"/",1))</f>
        <v>42736</v>
      </c>
      <c r="Q4" s="9"/>
      <c r="R4" s="154" t="s">
        <v>79</v>
      </c>
      <c r="S4" s="154" t="s">
        <v>82</v>
      </c>
      <c r="T4" s="154" t="s">
        <v>85</v>
      </c>
      <c r="U4" s="126"/>
      <c r="V4" s="126"/>
      <c r="W4" s="126"/>
      <c r="X4" s="126"/>
    </row>
    <row r="5" spans="1:24" ht="9" customHeight="1" thickBot="1">
      <c r="H5" s="142" t="s">
        <v>53</v>
      </c>
      <c r="I5" s="138">
        <v>37817</v>
      </c>
      <c r="J5" s="212">
        <v>65888.86</v>
      </c>
      <c r="K5" s="152">
        <v>0.105</v>
      </c>
      <c r="L5" s="213">
        <f>12*20</f>
        <v>240</v>
      </c>
      <c r="M5" s="137">
        <f>PMT(K5/12,L5,-J5)</f>
        <v>657.82112599348704</v>
      </c>
      <c r="N5" s="143">
        <f>I5+31+IF(DAY(I5)&gt;15,28,0)-IF((MONTH(I5+31+IF(DAY(I5)&gt;15,28,0))-MONTH(I5))&gt;1,10,0)-DAY(I5+31+IF(DAY(I5)&gt;15,28,0)-IF((MONTH(I5+31+IF(DAY(I5)&gt;15,28,0))-MONTH(I5))&gt;1,10,0))+15</f>
        <v>37848</v>
      </c>
      <c r="O5" s="139"/>
      <c r="R5" s="155" t="s">
        <v>59</v>
      </c>
      <c r="S5" s="155" t="s">
        <v>60</v>
      </c>
      <c r="T5" s="155" t="s">
        <v>61</v>
      </c>
      <c r="U5" s="126"/>
      <c r="V5" s="126"/>
      <c r="W5" s="126"/>
      <c r="X5" s="126"/>
    </row>
    <row r="6" spans="1:24" ht="9.75" thickTop="1" thickBot="1">
      <c r="G6" s="13" t="s">
        <v>34</v>
      </c>
      <c r="H6" s="14"/>
      <c r="I6" s="14"/>
      <c r="J6" s="14"/>
      <c r="K6" s="14"/>
      <c r="L6" s="15"/>
      <c r="M6" s="15"/>
      <c r="N6" s="15"/>
      <c r="O6" s="15"/>
      <c r="R6" s="154" t="s">
        <v>80</v>
      </c>
      <c r="S6" s="154" t="s">
        <v>83</v>
      </c>
      <c r="T6" s="154" t="s">
        <v>86</v>
      </c>
      <c r="U6" s="126"/>
      <c r="V6" s="126"/>
      <c r="W6" s="126"/>
      <c r="X6" s="126"/>
    </row>
    <row r="7" spans="1:24" ht="9" thickTop="1">
      <c r="C7" s="17" t="s">
        <v>10</v>
      </c>
      <c r="D7" s="18"/>
      <c r="E7" s="19"/>
      <c r="F7" s="20" t="s">
        <v>10</v>
      </c>
      <c r="G7" s="20" t="s">
        <v>10</v>
      </c>
      <c r="H7" s="20" t="s">
        <v>4</v>
      </c>
      <c r="I7" s="20" t="s">
        <v>12</v>
      </c>
      <c r="J7" s="21" t="s">
        <v>42</v>
      </c>
      <c r="K7" s="22" t="s">
        <v>4</v>
      </c>
      <c r="L7" s="20" t="s">
        <v>12</v>
      </c>
      <c r="M7" s="20" t="s">
        <v>10</v>
      </c>
      <c r="N7" s="20" t="s">
        <v>13</v>
      </c>
      <c r="O7" s="20" t="s">
        <v>13</v>
      </c>
      <c r="P7" s="21" t="s">
        <v>13</v>
      </c>
      <c r="Q7" s="23"/>
      <c r="R7" s="155" t="s">
        <v>62</v>
      </c>
      <c r="S7" s="155" t="s">
        <v>63</v>
      </c>
      <c r="T7" s="155" t="s">
        <v>64</v>
      </c>
      <c r="U7" s="126"/>
      <c r="V7" s="126"/>
      <c r="W7" s="126"/>
      <c r="X7" s="126"/>
    </row>
    <row r="8" spans="1:24">
      <c r="C8" s="71" t="s">
        <v>14</v>
      </c>
      <c r="D8" s="72"/>
      <c r="E8" s="73"/>
      <c r="F8" s="53" t="s">
        <v>15</v>
      </c>
      <c r="G8" s="74" t="s">
        <v>7</v>
      </c>
      <c r="H8" s="74" t="s">
        <v>10</v>
      </c>
      <c r="I8" s="74" t="s">
        <v>10</v>
      </c>
      <c r="J8" s="75" t="s">
        <v>12</v>
      </c>
      <c r="K8" s="76" t="s">
        <v>16</v>
      </c>
      <c r="L8" s="74" t="s">
        <v>16</v>
      </c>
      <c r="M8" s="74" t="s">
        <v>16</v>
      </c>
      <c r="N8" s="74" t="s">
        <v>4</v>
      </c>
      <c r="O8" s="53" t="s">
        <v>12</v>
      </c>
      <c r="P8" s="77" t="s">
        <v>10</v>
      </c>
      <c r="Q8" s="23"/>
    </row>
    <row r="9" spans="1:24" hidden="1">
      <c r="A9" s="237">
        <v>37575</v>
      </c>
      <c r="B9" s="25">
        <v>11</v>
      </c>
      <c r="C9" s="26" t="s">
        <v>28</v>
      </c>
      <c r="D9" s="78" t="s">
        <v>18</v>
      </c>
      <c r="E9" s="80">
        <f>E10</f>
        <v>37482.75</v>
      </c>
      <c r="F9" s="92">
        <v>0</v>
      </c>
      <c r="G9" s="89">
        <v>0</v>
      </c>
      <c r="H9" s="89">
        <v>0</v>
      </c>
      <c r="I9" s="89">
        <v>0</v>
      </c>
      <c r="J9" s="91">
        <f>IF(F10&lt;1,0,IF(F10=1,J$5,J$5-I9))</f>
        <v>0</v>
      </c>
      <c r="K9" s="82"/>
      <c r="L9" s="83"/>
      <c r="M9" s="83"/>
      <c r="N9" s="83"/>
      <c r="O9" s="84"/>
      <c r="P9" s="85"/>
      <c r="Q9" s="23"/>
    </row>
    <row r="10" spans="1:24" hidden="1">
      <c r="A10" s="237">
        <v>37605</v>
      </c>
      <c r="B10" s="25">
        <v>12</v>
      </c>
      <c r="C10" s="50" t="s">
        <v>29</v>
      </c>
      <c r="D10" s="51" t="s">
        <v>18</v>
      </c>
      <c r="E10" s="81">
        <f>E11-365.25</f>
        <v>37482.75</v>
      </c>
      <c r="F10" s="92">
        <v>0</v>
      </c>
      <c r="G10" s="89">
        <v>0</v>
      </c>
      <c r="H10" s="89">
        <v>0</v>
      </c>
      <c r="I10" s="89">
        <v>0</v>
      </c>
      <c r="J10" s="91">
        <f>IF(F11&lt;1,0,IF(F11=1,J$5,J$5-I10))</f>
        <v>0</v>
      </c>
      <c r="K10" s="86">
        <v>0</v>
      </c>
      <c r="L10" s="87">
        <v>0</v>
      </c>
      <c r="M10" s="87">
        <v>0</v>
      </c>
      <c r="N10" s="87">
        <v>0</v>
      </c>
      <c r="O10" s="87">
        <v>0</v>
      </c>
      <c r="P10" s="88">
        <v>0</v>
      </c>
      <c r="Q10" s="23"/>
    </row>
    <row r="11" spans="1:24">
      <c r="A11" s="237">
        <v>37636</v>
      </c>
      <c r="B11" s="25">
        <v>1</v>
      </c>
      <c r="C11" s="26" t="s">
        <v>17</v>
      </c>
      <c r="D11" s="78" t="s">
        <v>18</v>
      </c>
      <c r="E11" s="79">
        <f>N5</f>
        <v>37848</v>
      </c>
      <c r="F11" s="90">
        <f>IF(MAX(F$9:F10)&gt;=L$5,0,IF(B11&gt;=MONTH($N$5),F10+1,0))</f>
        <v>0</v>
      </c>
      <c r="G11" s="28">
        <f>IF(F11&gt;0,$M$5,0)</f>
        <v>0</v>
      </c>
      <c r="H11" s="29">
        <f>IF(F11&gt;0,ROUND(-IPMT(K$5/12,F11,L$5,J$5,,),2),0)</f>
        <v>0</v>
      </c>
      <c r="I11" s="29">
        <f>G11-H11</f>
        <v>0</v>
      </c>
      <c r="J11" s="30">
        <f>IF(F12&lt;1,0,IF(F12=1,J$5,J$5-I11))</f>
        <v>0</v>
      </c>
      <c r="K11" s="31"/>
      <c r="L11" s="32"/>
      <c r="M11" s="32"/>
      <c r="N11" s="32"/>
      <c r="O11" s="33"/>
      <c r="P11" s="34"/>
      <c r="Q11" s="23"/>
    </row>
    <row r="12" spans="1:24">
      <c r="A12" s="237">
        <v>37667</v>
      </c>
      <c r="B12" s="25">
        <v>2</v>
      </c>
      <c r="C12" s="35" t="s">
        <v>19</v>
      </c>
      <c r="D12" s="36" t="str">
        <f t="shared" ref="D12:D22" si="0">D11</f>
        <v>'</v>
      </c>
      <c r="E12" s="37">
        <f t="shared" ref="E12:E22" si="1">E11</f>
        <v>37848</v>
      </c>
      <c r="F12" s="6">
        <f>IF(MAX(F$9:F11)&gt;=L$5,0,IF(B12&gt;=MONTH($N$5),F11+1,0))</f>
        <v>0</v>
      </c>
      <c r="G12" s="38">
        <f t="shared" ref="G12:G23" si="2">IF((J11+H12)&lt;(M$5+H12),J11+H12,M$5)</f>
        <v>0</v>
      </c>
      <c r="H12" s="39">
        <f t="shared" ref="H12:H43" si="3">IF(F12&gt;0,IF(J11&gt;0,ROUND(-IPMT(K$5/12,F12,L$5,J$5,,),2),0),0)</f>
        <v>0</v>
      </c>
      <c r="I12" s="39">
        <f t="shared" ref="I12:I147" si="4">G12-H12</f>
        <v>0</v>
      </c>
      <c r="J12" s="40">
        <f t="shared" ref="J12:J22" si="5">IF(F13&lt;1,0,IF(F13=1,J$5,J11-I12))</f>
        <v>0</v>
      </c>
      <c r="K12" s="41"/>
      <c r="L12" s="42"/>
      <c r="M12" s="42"/>
      <c r="N12" s="42"/>
      <c r="O12" s="43"/>
      <c r="P12" s="44"/>
      <c r="Q12" s="23"/>
    </row>
    <row r="13" spans="1:24">
      <c r="A13" s="237">
        <v>37695</v>
      </c>
      <c r="B13" s="25">
        <v>3</v>
      </c>
      <c r="C13" s="35" t="s">
        <v>20</v>
      </c>
      <c r="D13" s="36" t="str">
        <f t="shared" si="0"/>
        <v>'</v>
      </c>
      <c r="E13" s="37">
        <f t="shared" si="1"/>
        <v>37848</v>
      </c>
      <c r="F13" s="6">
        <f>IF(MAX(F$9:F12)&gt;=L$5,0,IF(B13&gt;=MONTH($N$5),F12+1,0))</f>
        <v>0</v>
      </c>
      <c r="G13" s="38">
        <f t="shared" si="2"/>
        <v>0</v>
      </c>
      <c r="H13" s="39">
        <f t="shared" si="3"/>
        <v>0</v>
      </c>
      <c r="I13" s="39">
        <f t="shared" si="4"/>
        <v>0</v>
      </c>
      <c r="J13" s="40">
        <f t="shared" si="5"/>
        <v>0</v>
      </c>
      <c r="K13" s="41"/>
      <c r="L13" s="42"/>
      <c r="M13" s="42"/>
      <c r="N13" s="42"/>
      <c r="O13" s="43"/>
      <c r="P13" s="44"/>
      <c r="Q13" s="23"/>
      <c r="T13" s="177" t="s">
        <v>127</v>
      </c>
    </row>
    <row r="14" spans="1:24">
      <c r="A14" s="237">
        <v>37726</v>
      </c>
      <c r="B14" s="25">
        <v>4</v>
      </c>
      <c r="C14" s="35" t="s">
        <v>21</v>
      </c>
      <c r="D14" s="36" t="str">
        <f t="shared" si="0"/>
        <v>'</v>
      </c>
      <c r="E14" s="37">
        <f t="shared" si="1"/>
        <v>37848</v>
      </c>
      <c r="F14" s="6">
        <f>IF(MAX(F$9:F13)&gt;=L$5,0,IF(B14&gt;=MONTH($N$5),F13+1,0))</f>
        <v>0</v>
      </c>
      <c r="G14" s="38">
        <f t="shared" si="2"/>
        <v>0</v>
      </c>
      <c r="H14" s="39">
        <f t="shared" si="3"/>
        <v>0</v>
      </c>
      <c r="I14" s="39">
        <f t="shared" si="4"/>
        <v>0</v>
      </c>
      <c r="J14" s="40">
        <f t="shared" si="5"/>
        <v>0</v>
      </c>
      <c r="K14" s="41"/>
      <c r="L14" s="42"/>
      <c r="M14" s="42"/>
      <c r="N14" s="42"/>
      <c r="O14" s="43"/>
      <c r="P14" s="44"/>
      <c r="Q14" s="23"/>
      <c r="T14" s="179" t="s">
        <v>126</v>
      </c>
    </row>
    <row r="15" spans="1:24">
      <c r="A15" s="237">
        <v>37756</v>
      </c>
      <c r="B15" s="25">
        <v>5</v>
      </c>
      <c r="C15" s="35" t="s">
        <v>22</v>
      </c>
      <c r="D15" s="36" t="str">
        <f t="shared" si="0"/>
        <v>'</v>
      </c>
      <c r="E15" s="37">
        <f t="shared" si="1"/>
        <v>37848</v>
      </c>
      <c r="F15" s="6">
        <f>IF(MAX(F$9:F14)&gt;=L$5,0,IF(B15&gt;=MONTH($N$5),F14+1,0))</f>
        <v>0</v>
      </c>
      <c r="G15" s="38">
        <f t="shared" si="2"/>
        <v>0</v>
      </c>
      <c r="H15" s="39">
        <f t="shared" si="3"/>
        <v>0</v>
      </c>
      <c r="I15" s="39">
        <f t="shared" si="4"/>
        <v>0</v>
      </c>
      <c r="J15" s="40">
        <f t="shared" si="5"/>
        <v>0</v>
      </c>
      <c r="K15" s="41"/>
      <c r="L15" s="42"/>
      <c r="M15" s="42"/>
      <c r="N15" s="42"/>
      <c r="O15" s="43"/>
      <c r="P15" s="44"/>
      <c r="Q15" s="23"/>
      <c r="T15" s="225">
        <f>N5+(365.3*10)</f>
        <v>41501</v>
      </c>
    </row>
    <row r="16" spans="1:24">
      <c r="A16" s="237">
        <v>37787</v>
      </c>
      <c r="B16" s="25">
        <v>6</v>
      </c>
      <c r="C16" s="35" t="s">
        <v>23</v>
      </c>
      <c r="D16" s="36" t="str">
        <f t="shared" si="0"/>
        <v>'</v>
      </c>
      <c r="E16" s="37">
        <f t="shared" si="1"/>
        <v>37848</v>
      </c>
      <c r="F16" s="6">
        <f>IF(MAX(F$9:F15)&gt;=L$5,0,IF(B16&gt;=MONTH($N$5),F15+1,0))</f>
        <v>0</v>
      </c>
      <c r="G16" s="38">
        <f t="shared" si="2"/>
        <v>0</v>
      </c>
      <c r="H16" s="39">
        <f t="shared" si="3"/>
        <v>0</v>
      </c>
      <c r="I16" s="39">
        <f t="shared" si="4"/>
        <v>0</v>
      </c>
      <c r="J16" s="40">
        <f t="shared" si="5"/>
        <v>0</v>
      </c>
      <c r="K16" s="41"/>
      <c r="L16" s="42"/>
      <c r="M16" s="42"/>
      <c r="N16" s="42"/>
      <c r="O16" s="43"/>
      <c r="P16" s="44"/>
      <c r="Q16" s="23"/>
      <c r="T16" s="220" t="str">
        <f ca="1">IF(NOW()&gt;=T15,"ELIGIBLE","Not Eligible")</f>
        <v>ELIGIBLE</v>
      </c>
    </row>
    <row r="17" spans="1:21">
      <c r="A17" s="237">
        <v>37817</v>
      </c>
      <c r="B17" s="25">
        <v>7</v>
      </c>
      <c r="C17" s="35" t="s">
        <v>24</v>
      </c>
      <c r="D17" s="36" t="str">
        <f t="shared" si="0"/>
        <v>'</v>
      </c>
      <c r="E17" s="37">
        <f t="shared" si="1"/>
        <v>37848</v>
      </c>
      <c r="F17" s="6">
        <f>IF(MAX(F$9:F16)&gt;=L$5,0,IF(B17&gt;=MONTH($N$5),F16+1,0))</f>
        <v>0</v>
      </c>
      <c r="G17" s="38">
        <f t="shared" si="2"/>
        <v>0</v>
      </c>
      <c r="H17" s="39">
        <f t="shared" si="3"/>
        <v>0</v>
      </c>
      <c r="I17" s="39">
        <f t="shared" si="4"/>
        <v>0</v>
      </c>
      <c r="J17" s="40">
        <f t="shared" si="5"/>
        <v>65888.86</v>
      </c>
      <c r="K17" s="41"/>
      <c r="L17" s="42"/>
      <c r="M17" s="42"/>
      <c r="N17" s="42"/>
      <c r="O17" s="43"/>
      <c r="P17" s="44"/>
      <c r="Q17" s="23"/>
      <c r="T17" s="177" t="s">
        <v>105</v>
      </c>
    </row>
    <row r="18" spans="1:21">
      <c r="A18" s="237">
        <v>37848</v>
      </c>
      <c r="B18" s="25">
        <v>8</v>
      </c>
      <c r="C18" s="35" t="s">
        <v>25</v>
      </c>
      <c r="D18" s="36" t="str">
        <f t="shared" si="0"/>
        <v>'</v>
      </c>
      <c r="E18" s="37">
        <f t="shared" si="1"/>
        <v>37848</v>
      </c>
      <c r="F18" s="6">
        <f>IF(MAX(F$9:F17)&gt;=L$5,0,IF(B18&gt;=MONTH($N$5),F17+1,0))</f>
        <v>1</v>
      </c>
      <c r="G18" s="38">
        <f t="shared" si="2"/>
        <v>657.82112599348704</v>
      </c>
      <c r="H18" s="39">
        <f t="shared" si="3"/>
        <v>576.53</v>
      </c>
      <c r="I18" s="39">
        <f t="shared" si="4"/>
        <v>81.291125993487071</v>
      </c>
      <c r="J18" s="40">
        <f t="shared" si="5"/>
        <v>65807.568874006509</v>
      </c>
      <c r="K18" s="41"/>
      <c r="L18" s="42"/>
      <c r="M18" s="42"/>
      <c r="N18" s="42"/>
      <c r="O18" s="43"/>
      <c r="P18" s="44"/>
      <c r="Q18" s="23"/>
      <c r="T18" s="178"/>
    </row>
    <row r="19" spans="1:21">
      <c r="A19" s="237">
        <v>37879</v>
      </c>
      <c r="B19" s="25">
        <v>9</v>
      </c>
      <c r="C19" s="35" t="s">
        <v>26</v>
      </c>
      <c r="D19" s="36" t="str">
        <f t="shared" si="0"/>
        <v>'</v>
      </c>
      <c r="E19" s="37">
        <f t="shared" si="1"/>
        <v>37848</v>
      </c>
      <c r="F19" s="6">
        <f>IF(MAX(F$9:F18)&gt;=L$5,0,IF(B19&gt;=MONTH($N$5),F18+1,0))</f>
        <v>2</v>
      </c>
      <c r="G19" s="38">
        <f t="shared" si="2"/>
        <v>657.82112599348704</v>
      </c>
      <c r="H19" s="39">
        <f t="shared" si="3"/>
        <v>575.82000000000005</v>
      </c>
      <c r="I19" s="39">
        <f t="shared" si="4"/>
        <v>82.001125993486994</v>
      </c>
      <c r="J19" s="40">
        <f t="shared" si="5"/>
        <v>65725.567748013025</v>
      </c>
      <c r="K19" s="41"/>
      <c r="L19" s="42"/>
      <c r="M19" s="42"/>
      <c r="N19" s="42"/>
      <c r="O19" s="43"/>
      <c r="P19" s="44"/>
      <c r="Q19" s="23"/>
      <c r="T19" s="178"/>
    </row>
    <row r="20" spans="1:21">
      <c r="A20" s="237">
        <v>37909</v>
      </c>
      <c r="B20" s="25">
        <v>10</v>
      </c>
      <c r="C20" s="35" t="s">
        <v>27</v>
      </c>
      <c r="D20" s="36" t="str">
        <f t="shared" si="0"/>
        <v>'</v>
      </c>
      <c r="E20" s="37">
        <f t="shared" si="1"/>
        <v>37848</v>
      </c>
      <c r="F20" s="6">
        <f>IF(MAX(F$9:F19)&gt;=L$5,0,IF(B20&gt;=MONTH($N$5),F19+1,0))</f>
        <v>3</v>
      </c>
      <c r="G20" s="38">
        <f t="shared" si="2"/>
        <v>657.82112599348704</v>
      </c>
      <c r="H20" s="39">
        <f t="shared" si="3"/>
        <v>575.1</v>
      </c>
      <c r="I20" s="39">
        <f t="shared" si="4"/>
        <v>82.721125993487021</v>
      </c>
      <c r="J20" s="40">
        <f t="shared" si="5"/>
        <v>65642.846622019541</v>
      </c>
      <c r="K20" s="41"/>
      <c r="L20" s="42"/>
      <c r="M20" s="42"/>
      <c r="N20" s="42"/>
      <c r="O20" s="43"/>
      <c r="P20" s="44"/>
      <c r="Q20" s="23"/>
    </row>
    <row r="21" spans="1:21">
      <c r="A21" s="237">
        <v>37940</v>
      </c>
      <c r="B21" s="25">
        <v>11</v>
      </c>
      <c r="C21" s="35" t="s">
        <v>28</v>
      </c>
      <c r="D21" s="36" t="str">
        <f t="shared" si="0"/>
        <v>'</v>
      </c>
      <c r="E21" s="37">
        <f t="shared" si="1"/>
        <v>37848</v>
      </c>
      <c r="F21" s="6">
        <f>IF(MAX(F$9:F20)&gt;=L$5,0,IF(B21&gt;=MONTH($N$5),F20+1,0))</f>
        <v>4</v>
      </c>
      <c r="G21" s="38">
        <f t="shared" si="2"/>
        <v>657.82112599348704</v>
      </c>
      <c r="H21" s="39">
        <f t="shared" si="3"/>
        <v>574.37</v>
      </c>
      <c r="I21" s="39">
        <f t="shared" si="4"/>
        <v>83.45112599348704</v>
      </c>
      <c r="J21" s="40">
        <f t="shared" si="5"/>
        <v>65559.39549602606</v>
      </c>
      <c r="K21" s="41"/>
      <c r="L21" s="42"/>
      <c r="M21" s="42"/>
      <c r="N21" s="42"/>
      <c r="O21" s="43"/>
      <c r="P21" s="44"/>
      <c r="Q21" s="23"/>
    </row>
    <row r="22" spans="1:21">
      <c r="A22" s="237">
        <v>37970</v>
      </c>
      <c r="B22" s="25">
        <v>12</v>
      </c>
      <c r="C22" s="50" t="s">
        <v>29</v>
      </c>
      <c r="D22" s="51" t="str">
        <f t="shared" si="0"/>
        <v>'</v>
      </c>
      <c r="E22" s="52">
        <f t="shared" si="1"/>
        <v>37848</v>
      </c>
      <c r="F22" s="53">
        <f>IF(MAX(F$9:F21)&gt;=L$5,0,IF(B22&gt;=MONTH($N$5),F21+1,0))</f>
        <v>5</v>
      </c>
      <c r="G22" s="54">
        <f t="shared" si="2"/>
        <v>657.82112599348704</v>
      </c>
      <c r="H22" s="55">
        <f t="shared" si="3"/>
        <v>573.64</v>
      </c>
      <c r="I22" s="55">
        <f t="shared" si="4"/>
        <v>84.181125993487058</v>
      </c>
      <c r="J22" s="56">
        <f t="shared" si="5"/>
        <v>65475.214370032576</v>
      </c>
      <c r="K22" s="57">
        <f>SUM(H11:H22)</f>
        <v>2875.4599999999996</v>
      </c>
      <c r="L22" s="55">
        <f>SUM(I11:I22)</f>
        <v>413.64562996743518</v>
      </c>
      <c r="M22" s="55">
        <f>SUM(G11:G22)</f>
        <v>3289.1056299674351</v>
      </c>
      <c r="N22" s="127">
        <f>K22</f>
        <v>2875.4599999999996</v>
      </c>
      <c r="O22" s="42">
        <f>L22</f>
        <v>413.64562996743518</v>
      </c>
      <c r="P22" s="46">
        <f>M22</f>
        <v>3289.1056299674351</v>
      </c>
      <c r="Q22" s="23"/>
    </row>
    <row r="23" spans="1:21" hidden="1">
      <c r="A23" s="237">
        <v>38001</v>
      </c>
      <c r="B23" s="25">
        <v>13</v>
      </c>
      <c r="C23" s="26" t="s">
        <v>17</v>
      </c>
      <c r="D23" s="47" t="str">
        <f>D11</f>
        <v>'</v>
      </c>
      <c r="E23" s="27">
        <f>E11+366</f>
        <v>38214</v>
      </c>
      <c r="F23" s="90">
        <f>IF(MAX(F$9:F22)&gt;=L$5,0,IF(B23&gt;=MONTH($N$5),F22+1,0))</f>
        <v>6</v>
      </c>
      <c r="G23" s="28">
        <f t="shared" si="2"/>
        <v>657.82112599348704</v>
      </c>
      <c r="H23" s="29">
        <f t="shared" si="3"/>
        <v>572.91</v>
      </c>
      <c r="I23" s="29">
        <f t="shared" si="4"/>
        <v>84.911125993487076</v>
      </c>
      <c r="J23" s="30">
        <f t="shared" ref="J23:J29" si="6">J22-I23</f>
        <v>65390.303244039089</v>
      </c>
      <c r="K23" s="31"/>
      <c r="L23" s="32"/>
      <c r="M23" s="32"/>
      <c r="N23" s="32"/>
      <c r="O23" s="32"/>
      <c r="P23" s="48"/>
      <c r="Q23" s="23"/>
      <c r="U23" s="180"/>
    </row>
    <row r="24" spans="1:21" hidden="1">
      <c r="A24" s="237">
        <v>38032</v>
      </c>
      <c r="B24" s="25">
        <v>14</v>
      </c>
      <c r="C24" s="35" t="s">
        <v>19</v>
      </c>
      <c r="D24" s="36" t="str">
        <f t="shared" ref="D24:D34" si="7">D23</f>
        <v>'</v>
      </c>
      <c r="E24" s="37">
        <f t="shared" ref="E24:E34" si="8">E23</f>
        <v>38214</v>
      </c>
      <c r="F24" s="6">
        <f>IF(MAX(F$9:F23)&gt;=L$5,0,IF(B24&gt;=MONTH($N$5),F23+1,0))</f>
        <v>7</v>
      </c>
      <c r="G24" s="38">
        <f t="shared" ref="G24:G40" si="9">IF((J23+H24)&lt;(M$5+H24),J23+H24,M$5)</f>
        <v>657.82112599348704</v>
      </c>
      <c r="H24" s="39">
        <f t="shared" si="3"/>
        <v>572.16999999999996</v>
      </c>
      <c r="I24" s="39">
        <f t="shared" si="4"/>
        <v>85.651125993487085</v>
      </c>
      <c r="J24" s="40">
        <f t="shared" si="6"/>
        <v>65304.652118045604</v>
      </c>
      <c r="K24" s="41"/>
      <c r="L24" s="42"/>
      <c r="M24" s="42"/>
      <c r="N24" s="42"/>
      <c r="O24" s="42"/>
      <c r="P24" s="46"/>
      <c r="Q24" s="23"/>
      <c r="U24" s="180"/>
    </row>
    <row r="25" spans="1:21" hidden="1">
      <c r="A25" s="237">
        <v>38061</v>
      </c>
      <c r="B25" s="25">
        <v>15</v>
      </c>
      <c r="C25" s="35" t="s">
        <v>20</v>
      </c>
      <c r="D25" s="36" t="str">
        <f t="shared" si="7"/>
        <v>'</v>
      </c>
      <c r="E25" s="37">
        <f t="shared" si="8"/>
        <v>38214</v>
      </c>
      <c r="F25" s="6">
        <f>IF(MAX(F$9:F24)&gt;=L$5,0,IF(B25&gt;=MONTH($N$5),F24+1,0))</f>
        <v>8</v>
      </c>
      <c r="G25" s="38">
        <f t="shared" si="9"/>
        <v>657.82112599348704</v>
      </c>
      <c r="H25" s="39">
        <f t="shared" si="3"/>
        <v>571.41999999999996</v>
      </c>
      <c r="I25" s="39">
        <f t="shared" si="4"/>
        <v>86.401125993487085</v>
      </c>
      <c r="J25" s="40">
        <f t="shared" si="6"/>
        <v>65218.250992052119</v>
      </c>
      <c r="K25" s="41"/>
      <c r="L25" s="42"/>
      <c r="M25" s="42"/>
      <c r="N25" s="42"/>
      <c r="O25" s="42"/>
      <c r="P25" s="46"/>
      <c r="Q25" s="23"/>
      <c r="U25" s="180"/>
    </row>
    <row r="26" spans="1:21" hidden="1">
      <c r="A26" s="237">
        <v>38092</v>
      </c>
      <c r="B26" s="25">
        <v>16</v>
      </c>
      <c r="C26" s="35" t="s">
        <v>21</v>
      </c>
      <c r="D26" s="36" t="str">
        <f t="shared" si="7"/>
        <v>'</v>
      </c>
      <c r="E26" s="37">
        <f t="shared" si="8"/>
        <v>38214</v>
      </c>
      <c r="F26" s="6">
        <f>IF(MAX(F$9:F25)&gt;=L$5,0,IF(B26&gt;=MONTH($N$5),F25+1,0))</f>
        <v>9</v>
      </c>
      <c r="G26" s="38">
        <f t="shared" si="9"/>
        <v>657.82112599348704</v>
      </c>
      <c r="H26" s="39">
        <f t="shared" si="3"/>
        <v>570.66</v>
      </c>
      <c r="I26" s="39">
        <f t="shared" si="4"/>
        <v>87.161125993487076</v>
      </c>
      <c r="J26" s="40">
        <f t="shared" si="6"/>
        <v>65131.089866058632</v>
      </c>
      <c r="K26" s="41"/>
      <c r="L26" s="42"/>
      <c r="M26" s="42"/>
      <c r="N26" s="42"/>
      <c r="O26" s="42"/>
      <c r="P26" s="46"/>
      <c r="Q26" s="23"/>
      <c r="U26" s="180"/>
    </row>
    <row r="27" spans="1:21" hidden="1">
      <c r="A27" s="237">
        <v>38122</v>
      </c>
      <c r="B27" s="25">
        <v>17</v>
      </c>
      <c r="C27" s="35" t="s">
        <v>22</v>
      </c>
      <c r="D27" s="36" t="str">
        <f t="shared" si="7"/>
        <v>'</v>
      </c>
      <c r="E27" s="37">
        <f t="shared" si="8"/>
        <v>38214</v>
      </c>
      <c r="F27" s="6">
        <f>IF(MAX(F$9:F26)&gt;=L$5,0,IF(B27&gt;=MONTH($N$5),F26+1,0))</f>
        <v>10</v>
      </c>
      <c r="G27" s="38">
        <f t="shared" si="9"/>
        <v>657.82112599348704</v>
      </c>
      <c r="H27" s="39">
        <f t="shared" si="3"/>
        <v>569.9</v>
      </c>
      <c r="I27" s="39">
        <f t="shared" si="4"/>
        <v>87.921125993487067</v>
      </c>
      <c r="J27" s="40">
        <f t="shared" si="6"/>
        <v>65043.168740065143</v>
      </c>
      <c r="K27" s="41"/>
      <c r="L27" s="42"/>
      <c r="M27" s="42"/>
      <c r="N27" s="42"/>
      <c r="O27" s="42"/>
      <c r="P27" s="46"/>
      <c r="Q27" s="23"/>
      <c r="U27" s="180"/>
    </row>
    <row r="28" spans="1:21" hidden="1">
      <c r="A28" s="237">
        <v>38153</v>
      </c>
      <c r="B28" s="25">
        <v>18</v>
      </c>
      <c r="C28" s="35" t="s">
        <v>23</v>
      </c>
      <c r="D28" s="36" t="str">
        <f t="shared" si="7"/>
        <v>'</v>
      </c>
      <c r="E28" s="37">
        <f t="shared" si="8"/>
        <v>38214</v>
      </c>
      <c r="F28" s="6">
        <f>IF(MAX(F$9:F27)&gt;=L$5,0,IF(B28&gt;=MONTH($N$5),F27+1,0))</f>
        <v>11</v>
      </c>
      <c r="G28" s="38">
        <f t="shared" si="9"/>
        <v>657.82112599348704</v>
      </c>
      <c r="H28" s="39">
        <f t="shared" si="3"/>
        <v>569.13</v>
      </c>
      <c r="I28" s="39">
        <f t="shared" si="4"/>
        <v>88.691125993487049</v>
      </c>
      <c r="J28" s="40">
        <f t="shared" si="6"/>
        <v>64954.477614071657</v>
      </c>
      <c r="K28" s="41"/>
      <c r="L28" s="42"/>
      <c r="M28" s="42"/>
      <c r="N28" s="42"/>
      <c r="O28" s="42"/>
      <c r="P28" s="46"/>
      <c r="Q28" s="23"/>
      <c r="U28" s="180"/>
    </row>
    <row r="29" spans="1:21" hidden="1">
      <c r="A29" s="237">
        <v>38183</v>
      </c>
      <c r="B29" s="25">
        <v>19</v>
      </c>
      <c r="C29" s="35" t="s">
        <v>24</v>
      </c>
      <c r="D29" s="36" t="str">
        <f t="shared" si="7"/>
        <v>'</v>
      </c>
      <c r="E29" s="37">
        <f t="shared" si="8"/>
        <v>38214</v>
      </c>
      <c r="F29" s="6">
        <f>IF(MAX(F$9:F28)&gt;=L$5,0,IF(B29&gt;=MONTH($N$5),F28+1,0))</f>
        <v>12</v>
      </c>
      <c r="G29" s="38">
        <f t="shared" si="9"/>
        <v>657.82112599348704</v>
      </c>
      <c r="H29" s="39">
        <f t="shared" si="3"/>
        <v>568.35</v>
      </c>
      <c r="I29" s="39">
        <f t="shared" si="4"/>
        <v>89.471125993487021</v>
      </c>
      <c r="J29" s="40">
        <f t="shared" si="6"/>
        <v>64865.006488078172</v>
      </c>
      <c r="K29" s="41"/>
      <c r="L29" s="42"/>
      <c r="M29" s="42"/>
      <c r="N29" s="42"/>
      <c r="O29" s="42"/>
      <c r="P29" s="46"/>
      <c r="Q29" s="23"/>
      <c r="U29" s="180"/>
    </row>
    <row r="30" spans="1:21" hidden="1">
      <c r="A30" s="237">
        <v>38214</v>
      </c>
      <c r="B30" s="25">
        <v>20</v>
      </c>
      <c r="C30" s="35" t="s">
        <v>25</v>
      </c>
      <c r="D30" s="36" t="str">
        <f t="shared" si="7"/>
        <v>'</v>
      </c>
      <c r="E30" s="37">
        <f t="shared" si="8"/>
        <v>38214</v>
      </c>
      <c r="F30" s="6">
        <f>IF(MAX(F$9:F29)&gt;=L$5,0,IF(B30&gt;=MONTH($N$5),F29+1,0))</f>
        <v>13</v>
      </c>
      <c r="G30" s="38">
        <f t="shared" si="9"/>
        <v>657.82112599348704</v>
      </c>
      <c r="H30" s="39">
        <f t="shared" si="3"/>
        <v>567.57000000000005</v>
      </c>
      <c r="I30" s="39">
        <f t="shared" si="4"/>
        <v>90.251125993486994</v>
      </c>
      <c r="J30" s="40">
        <f>J29-I30</f>
        <v>64774.755362084688</v>
      </c>
      <c r="K30" s="41"/>
      <c r="L30" s="42"/>
      <c r="M30" s="42"/>
      <c r="N30" s="42"/>
      <c r="O30" s="42"/>
      <c r="P30" s="46"/>
      <c r="Q30" s="23"/>
      <c r="U30" s="180"/>
    </row>
    <row r="31" spans="1:21" hidden="1">
      <c r="A31" s="237">
        <v>38245</v>
      </c>
      <c r="B31" s="25">
        <v>21</v>
      </c>
      <c r="C31" s="35" t="s">
        <v>26</v>
      </c>
      <c r="D31" s="36" t="str">
        <f t="shared" si="7"/>
        <v>'</v>
      </c>
      <c r="E31" s="37">
        <f t="shared" si="8"/>
        <v>38214</v>
      </c>
      <c r="F31" s="6">
        <f>IF(MAX(F$9:F30)&gt;=L$5,0,IF(B31&gt;=MONTH($N$5),F30+1,0))</f>
        <v>14</v>
      </c>
      <c r="G31" s="38">
        <f t="shared" si="9"/>
        <v>657.82112599348704</v>
      </c>
      <c r="H31" s="39">
        <f t="shared" si="3"/>
        <v>566.78</v>
      </c>
      <c r="I31" s="39">
        <f t="shared" si="4"/>
        <v>91.041125993487071</v>
      </c>
      <c r="J31" s="40">
        <f t="shared" ref="J31:J166" si="10">J30-I31</f>
        <v>64683.714236091204</v>
      </c>
      <c r="K31" s="41"/>
      <c r="L31" s="42"/>
      <c r="M31" s="42"/>
      <c r="N31" s="42"/>
      <c r="O31" s="42"/>
      <c r="P31" s="46"/>
      <c r="Q31" s="23"/>
      <c r="U31" s="180"/>
    </row>
    <row r="32" spans="1:21" hidden="1">
      <c r="A32" s="237">
        <v>38275</v>
      </c>
      <c r="B32" s="25">
        <v>22</v>
      </c>
      <c r="C32" s="35" t="s">
        <v>27</v>
      </c>
      <c r="D32" s="36" t="str">
        <f t="shared" si="7"/>
        <v>'</v>
      </c>
      <c r="E32" s="37">
        <f t="shared" si="8"/>
        <v>38214</v>
      </c>
      <c r="F32" s="6">
        <f>IF(MAX(F$9:F31)&gt;=L$5,0,IF(B32&gt;=MONTH($N$5),F31+1,0))</f>
        <v>15</v>
      </c>
      <c r="G32" s="38">
        <f t="shared" si="9"/>
        <v>657.82112599348704</v>
      </c>
      <c r="H32" s="39">
        <f t="shared" si="3"/>
        <v>565.98</v>
      </c>
      <c r="I32" s="39">
        <f t="shared" si="4"/>
        <v>91.841125993487026</v>
      </c>
      <c r="J32" s="40">
        <f t="shared" si="10"/>
        <v>64591.873110097717</v>
      </c>
      <c r="K32" s="41"/>
      <c r="L32" s="42"/>
      <c r="M32" s="42"/>
      <c r="N32" s="42"/>
      <c r="O32" s="42"/>
      <c r="P32" s="46"/>
      <c r="Q32" s="23"/>
      <c r="U32" s="180"/>
    </row>
    <row r="33" spans="1:21" hidden="1">
      <c r="A33" s="237">
        <v>38306</v>
      </c>
      <c r="B33" s="25">
        <v>23</v>
      </c>
      <c r="C33" s="35" t="s">
        <v>28</v>
      </c>
      <c r="D33" s="36" t="str">
        <f t="shared" si="7"/>
        <v>'</v>
      </c>
      <c r="E33" s="37">
        <f t="shared" si="8"/>
        <v>38214</v>
      </c>
      <c r="F33" s="6">
        <f>IF(MAX(F$9:F32)&gt;=L$5,0,IF(B33&gt;=MONTH($N$5),F32+1,0))</f>
        <v>16</v>
      </c>
      <c r="G33" s="38">
        <f t="shared" si="9"/>
        <v>657.82112599348704</v>
      </c>
      <c r="H33" s="39">
        <f t="shared" si="3"/>
        <v>565.17999999999995</v>
      </c>
      <c r="I33" s="39">
        <f t="shared" si="4"/>
        <v>92.641125993487094</v>
      </c>
      <c r="J33" s="40">
        <f t="shared" si="10"/>
        <v>64499.231984104226</v>
      </c>
      <c r="K33" s="41"/>
      <c r="L33" s="42"/>
      <c r="M33" s="42"/>
      <c r="N33" s="42"/>
      <c r="O33" s="42"/>
      <c r="P33" s="46"/>
      <c r="Q33" s="23"/>
      <c r="U33" s="180"/>
    </row>
    <row r="34" spans="1:21" hidden="1">
      <c r="A34" s="237">
        <v>38336</v>
      </c>
      <c r="B34" s="25">
        <v>24</v>
      </c>
      <c r="C34" s="35" t="s">
        <v>29</v>
      </c>
      <c r="D34" s="36" t="str">
        <f t="shared" si="7"/>
        <v>'</v>
      </c>
      <c r="E34" s="37">
        <f t="shared" si="8"/>
        <v>38214</v>
      </c>
      <c r="F34" s="53">
        <f>IF(MAX(F$9:F33)&gt;=L$5,0,IF(B34&gt;=MONTH($N$5),F33+1,0))</f>
        <v>17</v>
      </c>
      <c r="G34" s="45">
        <f t="shared" si="9"/>
        <v>657.82112599348704</v>
      </c>
      <c r="H34" s="42">
        <f t="shared" si="3"/>
        <v>564.37</v>
      </c>
      <c r="I34" s="42">
        <f t="shared" si="4"/>
        <v>93.45112599348704</v>
      </c>
      <c r="J34" s="46">
        <f t="shared" si="10"/>
        <v>64405.780858110738</v>
      </c>
      <c r="K34" s="41">
        <f>SUM(H23:H34)</f>
        <v>6824.4199999999992</v>
      </c>
      <c r="L34" s="42">
        <f>SUM(I23:I34)</f>
        <v>1069.4335119218447</v>
      </c>
      <c r="M34" s="42">
        <f>SUM(G23:G34)</f>
        <v>7893.8535119218441</v>
      </c>
      <c r="N34" s="42">
        <f>K34+N22</f>
        <v>9699.8799999999992</v>
      </c>
      <c r="O34" s="42">
        <f>L34+O22</f>
        <v>1483.07914188928</v>
      </c>
      <c r="P34" s="46">
        <f>M34+P22</f>
        <v>11182.95914188928</v>
      </c>
      <c r="Q34" s="23"/>
      <c r="U34" s="180"/>
    </row>
    <row r="35" spans="1:21" hidden="1">
      <c r="A35" s="237">
        <v>38367</v>
      </c>
      <c r="B35" s="25">
        <v>25</v>
      </c>
      <c r="C35" s="26" t="s">
        <v>17</v>
      </c>
      <c r="D35" s="47" t="str">
        <f>D23</f>
        <v>'</v>
      </c>
      <c r="E35" s="27">
        <f>E23+365.25</f>
        <v>38579.25</v>
      </c>
      <c r="F35" s="90">
        <f>IF(MAX(F$9:F34)&gt;=L$5,0,IF(B35&gt;=MONTH($N$5),F34+1,0))</f>
        <v>18</v>
      </c>
      <c r="G35" s="28">
        <f t="shared" si="9"/>
        <v>657.82112599348704</v>
      </c>
      <c r="H35" s="29">
        <f t="shared" si="3"/>
        <v>563.54999999999995</v>
      </c>
      <c r="I35" s="29">
        <f t="shared" si="4"/>
        <v>94.27112599348709</v>
      </c>
      <c r="J35" s="30">
        <f t="shared" si="10"/>
        <v>64311.509732117251</v>
      </c>
      <c r="K35" s="31"/>
      <c r="L35" s="32"/>
      <c r="M35" s="32"/>
      <c r="N35" s="32"/>
      <c r="O35" s="32"/>
      <c r="P35" s="48"/>
      <c r="Q35" s="23"/>
      <c r="U35" s="180"/>
    </row>
    <row r="36" spans="1:21" hidden="1">
      <c r="A36" s="237">
        <v>38398</v>
      </c>
      <c r="B36" s="25">
        <v>26</v>
      </c>
      <c r="C36" s="35" t="s">
        <v>19</v>
      </c>
      <c r="D36" s="36" t="str">
        <f t="shared" ref="D36:D46" si="11">D35</f>
        <v>'</v>
      </c>
      <c r="E36" s="37">
        <f t="shared" ref="E36:E46" si="12">E35</f>
        <v>38579.25</v>
      </c>
      <c r="F36" s="6">
        <f>IF(MAX(F$9:F35)&gt;=L$5,0,IF(B36&gt;=MONTH($N$5),F35+1,0))</f>
        <v>19</v>
      </c>
      <c r="G36" s="38">
        <f t="shared" si="9"/>
        <v>657.82112599348704</v>
      </c>
      <c r="H36" s="39">
        <f t="shared" si="3"/>
        <v>562.73</v>
      </c>
      <c r="I36" s="39">
        <f t="shared" si="4"/>
        <v>95.091125993487026</v>
      </c>
      <c r="J36" s="40">
        <f t="shared" si="10"/>
        <v>64216.418606123763</v>
      </c>
      <c r="K36" s="41"/>
      <c r="L36" s="42"/>
      <c r="M36" s="42"/>
      <c r="N36" s="42"/>
      <c r="O36" s="42"/>
      <c r="P36" s="46"/>
      <c r="Q36" s="23"/>
      <c r="U36" s="180"/>
    </row>
    <row r="37" spans="1:21" hidden="1">
      <c r="A37" s="237">
        <v>38426</v>
      </c>
      <c r="B37" s="25">
        <v>27</v>
      </c>
      <c r="C37" s="35" t="s">
        <v>20</v>
      </c>
      <c r="D37" s="36" t="str">
        <f t="shared" si="11"/>
        <v>'</v>
      </c>
      <c r="E37" s="37">
        <f t="shared" si="12"/>
        <v>38579.25</v>
      </c>
      <c r="F37" s="6">
        <f>IF(MAX(F$9:F36)&gt;=L$5,0,IF(B37&gt;=MONTH($N$5),F36+1,0))</f>
        <v>20</v>
      </c>
      <c r="G37" s="38">
        <f t="shared" si="9"/>
        <v>657.82112599348704</v>
      </c>
      <c r="H37" s="39">
        <f t="shared" si="3"/>
        <v>561.89</v>
      </c>
      <c r="I37" s="39">
        <f t="shared" si="4"/>
        <v>95.931125993487058</v>
      </c>
      <c r="J37" s="40">
        <f t="shared" si="10"/>
        <v>64120.487480130279</v>
      </c>
      <c r="K37" s="41"/>
      <c r="L37" s="42"/>
      <c r="M37" s="42"/>
      <c r="N37" s="42"/>
      <c r="O37" s="42"/>
      <c r="P37" s="46"/>
      <c r="Q37" s="23"/>
      <c r="U37" s="180"/>
    </row>
    <row r="38" spans="1:21" hidden="1">
      <c r="A38" s="237">
        <v>38457</v>
      </c>
      <c r="B38" s="25">
        <v>28</v>
      </c>
      <c r="C38" s="35" t="s">
        <v>21</v>
      </c>
      <c r="D38" s="36" t="str">
        <f t="shared" si="11"/>
        <v>'</v>
      </c>
      <c r="E38" s="37">
        <f t="shared" si="12"/>
        <v>38579.25</v>
      </c>
      <c r="F38" s="6">
        <f>IF(MAX(F$9:F37)&gt;=L$5,0,IF(B38&gt;=MONTH($N$5),F37+1,0))</f>
        <v>21</v>
      </c>
      <c r="G38" s="38">
        <f t="shared" si="9"/>
        <v>657.82112599348704</v>
      </c>
      <c r="H38" s="39">
        <f t="shared" si="3"/>
        <v>561.04999999999995</v>
      </c>
      <c r="I38" s="39">
        <f t="shared" si="4"/>
        <v>96.77112599348709</v>
      </c>
      <c r="J38" s="40">
        <f t="shared" si="10"/>
        <v>64023.716354136792</v>
      </c>
      <c r="K38" s="41"/>
      <c r="L38" s="42"/>
      <c r="M38" s="42"/>
      <c r="N38" s="42"/>
      <c r="O38" s="42"/>
      <c r="P38" s="46"/>
      <c r="Q38" s="23"/>
      <c r="U38" s="180"/>
    </row>
    <row r="39" spans="1:21" hidden="1">
      <c r="A39" s="237">
        <v>38487</v>
      </c>
      <c r="B39" s="25">
        <v>29</v>
      </c>
      <c r="C39" s="35" t="s">
        <v>22</v>
      </c>
      <c r="D39" s="36" t="str">
        <f t="shared" si="11"/>
        <v>'</v>
      </c>
      <c r="E39" s="37">
        <f t="shared" si="12"/>
        <v>38579.25</v>
      </c>
      <c r="F39" s="6">
        <f>IF(MAX(F$9:F38)&gt;=L$5,0,IF(B39&gt;=MONTH($N$5),F38+1,0))</f>
        <v>22</v>
      </c>
      <c r="G39" s="38">
        <f t="shared" si="9"/>
        <v>657.82112599348704</v>
      </c>
      <c r="H39" s="39">
        <f t="shared" si="3"/>
        <v>560.21</v>
      </c>
      <c r="I39" s="39">
        <f t="shared" si="4"/>
        <v>97.611125993487008</v>
      </c>
      <c r="J39" s="40">
        <f t="shared" si="10"/>
        <v>63926.105228143308</v>
      </c>
      <c r="K39" s="41"/>
      <c r="L39" s="42"/>
      <c r="M39" s="42"/>
      <c r="N39" s="42"/>
      <c r="O39" s="42"/>
      <c r="P39" s="46"/>
      <c r="Q39" s="23"/>
      <c r="U39" s="180"/>
    </row>
    <row r="40" spans="1:21" hidden="1">
      <c r="A40" s="237">
        <v>38518</v>
      </c>
      <c r="B40" s="25">
        <v>30</v>
      </c>
      <c r="C40" s="35" t="s">
        <v>23</v>
      </c>
      <c r="D40" s="36" t="str">
        <f t="shared" si="11"/>
        <v>'</v>
      </c>
      <c r="E40" s="37">
        <f t="shared" si="12"/>
        <v>38579.25</v>
      </c>
      <c r="F40" s="6">
        <f>IF(MAX(F$9:F39)&gt;=L$5,0,IF(B40&gt;=MONTH($N$5),F39+1,0))</f>
        <v>23</v>
      </c>
      <c r="G40" s="38">
        <f t="shared" si="9"/>
        <v>657.82112599348704</v>
      </c>
      <c r="H40" s="39">
        <f t="shared" si="3"/>
        <v>559.35</v>
      </c>
      <c r="I40" s="39">
        <f t="shared" si="4"/>
        <v>98.471125993487021</v>
      </c>
      <c r="J40" s="40">
        <f t="shared" si="10"/>
        <v>63827.634102149823</v>
      </c>
      <c r="K40" s="41"/>
      <c r="L40" s="42"/>
      <c r="M40" s="42"/>
      <c r="N40" s="42"/>
      <c r="O40" s="42"/>
      <c r="P40" s="46"/>
      <c r="Q40" s="23"/>
      <c r="U40" s="180"/>
    </row>
    <row r="41" spans="1:21" hidden="1">
      <c r="A41" s="237">
        <v>38548</v>
      </c>
      <c r="B41" s="25">
        <v>31</v>
      </c>
      <c r="C41" s="35" t="s">
        <v>24</v>
      </c>
      <c r="D41" s="36" t="str">
        <f t="shared" si="11"/>
        <v>'</v>
      </c>
      <c r="E41" s="37">
        <f t="shared" si="12"/>
        <v>38579.25</v>
      </c>
      <c r="F41" s="6">
        <f>IF(MAX(F$9:F40)&gt;=L$5,0,IF(B41&gt;=MONTH($N$5),F40+1,0))</f>
        <v>24</v>
      </c>
      <c r="G41" s="38">
        <f t="shared" ref="G41:G144" si="13">IF((J40+H41)&lt;(M$5+H41),J40+H41,M$5)</f>
        <v>657.82112599348704</v>
      </c>
      <c r="H41" s="39">
        <f t="shared" si="3"/>
        <v>558.49</v>
      </c>
      <c r="I41" s="39">
        <f t="shared" si="4"/>
        <v>99.331125993487035</v>
      </c>
      <c r="J41" s="40">
        <f t="shared" si="10"/>
        <v>63728.302976156338</v>
      </c>
      <c r="K41" s="41"/>
      <c r="L41" s="42"/>
      <c r="M41" s="42"/>
      <c r="N41" s="42"/>
      <c r="O41" s="42"/>
      <c r="P41" s="46"/>
      <c r="Q41" s="23"/>
      <c r="U41" s="180"/>
    </row>
    <row r="42" spans="1:21" hidden="1">
      <c r="A42" s="237">
        <v>38579</v>
      </c>
      <c r="B42" s="25">
        <v>32</v>
      </c>
      <c r="C42" s="35" t="s">
        <v>25</v>
      </c>
      <c r="D42" s="36" t="str">
        <f t="shared" si="11"/>
        <v>'</v>
      </c>
      <c r="E42" s="37">
        <f t="shared" si="12"/>
        <v>38579.25</v>
      </c>
      <c r="F42" s="6">
        <f>IF(MAX(F$9:F41)&gt;=L$5,0,IF(B42&gt;=MONTH($N$5),F41+1,0))</f>
        <v>25</v>
      </c>
      <c r="G42" s="38">
        <f t="shared" si="13"/>
        <v>657.82112599348704</v>
      </c>
      <c r="H42" s="39">
        <f t="shared" si="3"/>
        <v>557.62</v>
      </c>
      <c r="I42" s="39">
        <f t="shared" si="4"/>
        <v>100.20112599348704</v>
      </c>
      <c r="J42" s="40">
        <f t="shared" si="10"/>
        <v>63628.10185016285</v>
      </c>
      <c r="K42" s="41"/>
      <c r="L42" s="42"/>
      <c r="M42" s="42"/>
      <c r="N42" s="42"/>
      <c r="O42" s="42"/>
      <c r="P42" s="46"/>
      <c r="Q42" s="23"/>
      <c r="U42" s="180"/>
    </row>
    <row r="43" spans="1:21" hidden="1">
      <c r="A43" s="237">
        <v>38610</v>
      </c>
      <c r="B43" s="25">
        <v>33</v>
      </c>
      <c r="C43" s="35" t="s">
        <v>26</v>
      </c>
      <c r="D43" s="36" t="str">
        <f t="shared" si="11"/>
        <v>'</v>
      </c>
      <c r="E43" s="37">
        <f t="shared" si="12"/>
        <v>38579.25</v>
      </c>
      <c r="F43" s="6">
        <f>IF(MAX(F$9:F42)&gt;=L$5,0,IF(B43&gt;=MONTH($N$5),F42+1,0))</f>
        <v>26</v>
      </c>
      <c r="G43" s="38">
        <f t="shared" si="13"/>
        <v>657.82112599348704</v>
      </c>
      <c r="H43" s="39">
        <f t="shared" si="3"/>
        <v>556.75</v>
      </c>
      <c r="I43" s="39">
        <f t="shared" si="4"/>
        <v>101.07112599348704</v>
      </c>
      <c r="J43" s="40">
        <f t="shared" si="10"/>
        <v>63527.030724169359</v>
      </c>
      <c r="K43" s="41"/>
      <c r="L43" s="42"/>
      <c r="M43" s="42"/>
      <c r="N43" s="42"/>
      <c r="O43" s="42"/>
      <c r="P43" s="46"/>
      <c r="Q43" s="23"/>
      <c r="U43" s="180"/>
    </row>
    <row r="44" spans="1:21" hidden="1">
      <c r="A44" s="237">
        <v>38640</v>
      </c>
      <c r="B44" s="25">
        <v>34</v>
      </c>
      <c r="C44" s="35" t="s">
        <v>27</v>
      </c>
      <c r="D44" s="36" t="str">
        <f t="shared" si="11"/>
        <v>'</v>
      </c>
      <c r="E44" s="37">
        <f t="shared" si="12"/>
        <v>38579.25</v>
      </c>
      <c r="F44" s="6">
        <f>IF(MAX(F$9:F43)&gt;=L$5,0,IF(B44&gt;=MONTH($N$5),F43+1,0))</f>
        <v>27</v>
      </c>
      <c r="G44" s="38">
        <f t="shared" si="13"/>
        <v>657.82112599348704</v>
      </c>
      <c r="H44" s="39">
        <f t="shared" ref="H44:H147" si="14">IF(F44&gt;0,IF(J43&gt;0,ROUND(-IPMT(K$5/12,F44,L$5,J$5,,),2),0),0)</f>
        <v>555.86</v>
      </c>
      <c r="I44" s="39">
        <f t="shared" si="4"/>
        <v>101.96112599348703</v>
      </c>
      <c r="J44" s="40">
        <f t="shared" si="10"/>
        <v>63425.069598175869</v>
      </c>
      <c r="K44" s="41"/>
      <c r="L44" s="42"/>
      <c r="M44" s="42"/>
      <c r="N44" s="42"/>
      <c r="O44" s="42"/>
      <c r="P44" s="46"/>
      <c r="Q44" s="23"/>
      <c r="U44" s="180"/>
    </row>
    <row r="45" spans="1:21" hidden="1">
      <c r="A45" s="237">
        <v>38671</v>
      </c>
      <c r="B45" s="25">
        <v>35</v>
      </c>
      <c r="C45" s="35" t="s">
        <v>28</v>
      </c>
      <c r="D45" s="36" t="str">
        <f t="shared" si="11"/>
        <v>'</v>
      </c>
      <c r="E45" s="37">
        <f t="shared" si="12"/>
        <v>38579.25</v>
      </c>
      <c r="F45" s="6">
        <f>IF(MAX(F$9:F44)&gt;=L$5,0,IF(B45&gt;=MONTH($N$5),F44+1,0))</f>
        <v>28</v>
      </c>
      <c r="G45" s="38">
        <f t="shared" si="13"/>
        <v>657.82112599348704</v>
      </c>
      <c r="H45" s="39">
        <f t="shared" si="14"/>
        <v>554.97</v>
      </c>
      <c r="I45" s="39">
        <f t="shared" si="4"/>
        <v>102.85112599348702</v>
      </c>
      <c r="J45" s="40">
        <f t="shared" si="10"/>
        <v>63322.21847218238</v>
      </c>
      <c r="K45" s="41"/>
      <c r="L45" s="42"/>
      <c r="M45" s="42"/>
      <c r="N45" s="42"/>
      <c r="O45" s="42"/>
      <c r="P45" s="46"/>
      <c r="Q45" s="23"/>
      <c r="U45" s="180"/>
    </row>
    <row r="46" spans="1:21" hidden="1">
      <c r="A46" s="237">
        <v>38701</v>
      </c>
      <c r="B46" s="25">
        <v>36</v>
      </c>
      <c r="C46" s="35" t="s">
        <v>29</v>
      </c>
      <c r="D46" s="36" t="str">
        <f t="shared" si="11"/>
        <v>'</v>
      </c>
      <c r="E46" s="37">
        <f t="shared" si="12"/>
        <v>38579.25</v>
      </c>
      <c r="F46" s="53">
        <f>IF(MAX(F$9:F45)&gt;=L$5,0,IF(B46&gt;=MONTH($N$5),F45+1,0))</f>
        <v>29</v>
      </c>
      <c r="G46" s="45">
        <f t="shared" si="13"/>
        <v>657.82112599348704</v>
      </c>
      <c r="H46" s="42">
        <f t="shared" si="14"/>
        <v>554.07000000000005</v>
      </c>
      <c r="I46" s="42">
        <f t="shared" si="4"/>
        <v>103.75112599348699</v>
      </c>
      <c r="J46" s="46">
        <f t="shared" si="10"/>
        <v>63218.467346188896</v>
      </c>
      <c r="K46" s="41">
        <f>SUM(H35:H46)</f>
        <v>6706.54</v>
      </c>
      <c r="L46" s="42">
        <f>SUM(I35:I46)</f>
        <v>1187.3135119218443</v>
      </c>
      <c r="M46" s="42">
        <f>SUM(G35:G46)</f>
        <v>7893.8535119218441</v>
      </c>
      <c r="N46" s="42">
        <f>K46+N34</f>
        <v>16406.419999999998</v>
      </c>
      <c r="O46" s="42">
        <f>L46+O34</f>
        <v>2670.3926538111245</v>
      </c>
      <c r="P46" s="46">
        <f>M46+P34</f>
        <v>19076.812653811125</v>
      </c>
      <c r="Q46" s="23"/>
      <c r="U46" s="180"/>
    </row>
    <row r="47" spans="1:21" hidden="1">
      <c r="A47" s="237">
        <v>38732</v>
      </c>
      <c r="B47" s="25">
        <v>37</v>
      </c>
      <c r="C47" s="26" t="s">
        <v>17</v>
      </c>
      <c r="D47" s="47" t="str">
        <f>D35</f>
        <v>'</v>
      </c>
      <c r="E47" s="27">
        <f>E35+365.25</f>
        <v>38944.5</v>
      </c>
      <c r="F47" s="90">
        <f>IF(MAX(F$9:F46)&gt;=L$5,0,IF(B47&gt;=MONTH($N$5),F46+1,0))</f>
        <v>30</v>
      </c>
      <c r="G47" s="28">
        <f t="shared" si="13"/>
        <v>657.82112599348704</v>
      </c>
      <c r="H47" s="29">
        <f t="shared" si="14"/>
        <v>553.16</v>
      </c>
      <c r="I47" s="29">
        <f t="shared" si="4"/>
        <v>104.66112599348708</v>
      </c>
      <c r="J47" s="30">
        <f t="shared" si="10"/>
        <v>63113.806220195409</v>
      </c>
      <c r="K47" s="31"/>
      <c r="L47" s="32"/>
      <c r="M47" s="32"/>
      <c r="N47" s="32"/>
      <c r="O47" s="32"/>
      <c r="P47" s="48"/>
      <c r="Q47" s="23"/>
      <c r="U47" s="180"/>
    </row>
    <row r="48" spans="1:21" hidden="1">
      <c r="A48" s="237">
        <v>38763</v>
      </c>
      <c r="B48" s="25">
        <v>38</v>
      </c>
      <c r="C48" s="35" t="s">
        <v>19</v>
      </c>
      <c r="D48" s="36" t="str">
        <f t="shared" ref="D48:D58" si="15">D47</f>
        <v>'</v>
      </c>
      <c r="E48" s="37">
        <f t="shared" ref="E48:E58" si="16">E47</f>
        <v>38944.5</v>
      </c>
      <c r="F48" s="6">
        <f>IF(MAX(F$9:F47)&gt;=L$5,0,IF(B48&gt;=MONTH($N$5),F47+1,0))</f>
        <v>31</v>
      </c>
      <c r="G48" s="38">
        <f t="shared" si="13"/>
        <v>657.82112599348704</v>
      </c>
      <c r="H48" s="39">
        <f t="shared" si="14"/>
        <v>552.25</v>
      </c>
      <c r="I48" s="39">
        <f t="shared" si="4"/>
        <v>105.57112599348704</v>
      </c>
      <c r="J48" s="40">
        <f t="shared" si="10"/>
        <v>63008.235094201918</v>
      </c>
      <c r="K48" s="41"/>
      <c r="L48" s="42"/>
      <c r="M48" s="42"/>
      <c r="N48" s="42"/>
      <c r="O48" s="42"/>
      <c r="P48" s="46"/>
      <c r="Q48" s="23"/>
      <c r="U48" s="180"/>
    </row>
    <row r="49" spans="1:21" hidden="1">
      <c r="A49" s="237">
        <v>38791</v>
      </c>
      <c r="B49" s="25">
        <v>39</v>
      </c>
      <c r="C49" s="35" t="s">
        <v>20</v>
      </c>
      <c r="D49" s="36" t="str">
        <f t="shared" si="15"/>
        <v>'</v>
      </c>
      <c r="E49" s="37">
        <f t="shared" si="16"/>
        <v>38944.5</v>
      </c>
      <c r="F49" s="6">
        <f>IF(MAX(F$9:F48)&gt;=L$5,0,IF(B49&gt;=MONTH($N$5),F48+1,0))</f>
        <v>32</v>
      </c>
      <c r="G49" s="38">
        <f t="shared" si="13"/>
        <v>657.82112599348704</v>
      </c>
      <c r="H49" s="39">
        <f t="shared" si="14"/>
        <v>551.32000000000005</v>
      </c>
      <c r="I49" s="39">
        <f t="shared" si="4"/>
        <v>106.50112599348699</v>
      </c>
      <c r="J49" s="40">
        <f t="shared" si="10"/>
        <v>62901.733968208435</v>
      </c>
      <c r="K49" s="41"/>
      <c r="L49" s="42"/>
      <c r="M49" s="42"/>
      <c r="N49" s="42"/>
      <c r="O49" s="42"/>
      <c r="P49" s="46"/>
      <c r="Q49" s="23"/>
      <c r="U49" s="180"/>
    </row>
    <row r="50" spans="1:21" hidden="1">
      <c r="A50" s="237">
        <v>38822</v>
      </c>
      <c r="B50" s="25">
        <v>40</v>
      </c>
      <c r="C50" s="35" t="s">
        <v>21</v>
      </c>
      <c r="D50" s="36" t="str">
        <f t="shared" si="15"/>
        <v>'</v>
      </c>
      <c r="E50" s="37">
        <f t="shared" si="16"/>
        <v>38944.5</v>
      </c>
      <c r="F50" s="6">
        <f>IF(MAX(F$9:F49)&gt;=L$5,0,IF(B50&gt;=MONTH($N$5),F49+1,0))</f>
        <v>33</v>
      </c>
      <c r="G50" s="38">
        <f t="shared" si="13"/>
        <v>657.82112599348704</v>
      </c>
      <c r="H50" s="39">
        <f t="shared" si="14"/>
        <v>550.39</v>
      </c>
      <c r="I50" s="39">
        <f t="shared" si="4"/>
        <v>107.43112599348706</v>
      </c>
      <c r="J50" s="40">
        <f t="shared" si="10"/>
        <v>62794.302842214951</v>
      </c>
      <c r="K50" s="41"/>
      <c r="L50" s="42"/>
      <c r="M50" s="42"/>
      <c r="N50" s="42"/>
      <c r="O50" s="42"/>
      <c r="P50" s="46"/>
      <c r="Q50" s="23"/>
      <c r="U50" s="180"/>
    </row>
    <row r="51" spans="1:21" hidden="1">
      <c r="A51" s="237">
        <v>38852</v>
      </c>
      <c r="B51" s="25">
        <v>41</v>
      </c>
      <c r="C51" s="35" t="s">
        <v>22</v>
      </c>
      <c r="D51" s="36" t="str">
        <f t="shared" si="15"/>
        <v>'</v>
      </c>
      <c r="E51" s="37">
        <f t="shared" si="16"/>
        <v>38944.5</v>
      </c>
      <c r="F51" s="6">
        <f>IF(MAX(F$9:F50)&gt;=L$5,0,IF(B51&gt;=MONTH($N$5),F50+1,0))</f>
        <v>34</v>
      </c>
      <c r="G51" s="38">
        <f t="shared" si="13"/>
        <v>657.82112599348704</v>
      </c>
      <c r="H51" s="39">
        <f t="shared" si="14"/>
        <v>549.45000000000005</v>
      </c>
      <c r="I51" s="39">
        <f t="shared" si="4"/>
        <v>108.371125993487</v>
      </c>
      <c r="J51" s="40">
        <f t="shared" si="10"/>
        <v>62685.931716221465</v>
      </c>
      <c r="K51" s="41"/>
      <c r="L51" s="42"/>
      <c r="M51" s="42"/>
      <c r="N51" s="42"/>
      <c r="O51" s="42"/>
      <c r="P51" s="46"/>
      <c r="Q51" s="23"/>
      <c r="U51" s="180"/>
    </row>
    <row r="52" spans="1:21" hidden="1">
      <c r="A52" s="237">
        <v>38883</v>
      </c>
      <c r="B52" s="25">
        <v>42</v>
      </c>
      <c r="C52" s="35" t="s">
        <v>23</v>
      </c>
      <c r="D52" s="36" t="str">
        <f t="shared" si="15"/>
        <v>'</v>
      </c>
      <c r="E52" s="37">
        <f t="shared" si="16"/>
        <v>38944.5</v>
      </c>
      <c r="F52" s="6">
        <f>IF(MAX(F$9:F51)&gt;=L$5,0,IF(B52&gt;=MONTH($N$5),F51+1,0))</f>
        <v>35</v>
      </c>
      <c r="G52" s="38">
        <f t="shared" si="13"/>
        <v>657.82112599348704</v>
      </c>
      <c r="H52" s="39">
        <f t="shared" si="14"/>
        <v>548.5</v>
      </c>
      <c r="I52" s="39">
        <f t="shared" si="4"/>
        <v>109.32112599348704</v>
      </c>
      <c r="J52" s="40">
        <f t="shared" si="10"/>
        <v>62576.610590227974</v>
      </c>
      <c r="K52" s="41"/>
      <c r="L52" s="42"/>
      <c r="M52" s="42"/>
      <c r="N52" s="42"/>
      <c r="O52" s="42"/>
      <c r="P52" s="46"/>
      <c r="Q52" s="23"/>
      <c r="U52" s="180"/>
    </row>
    <row r="53" spans="1:21" hidden="1">
      <c r="A53" s="237">
        <v>38913</v>
      </c>
      <c r="B53" s="25">
        <v>43</v>
      </c>
      <c r="C53" s="35" t="s">
        <v>24</v>
      </c>
      <c r="D53" s="36" t="str">
        <f t="shared" si="15"/>
        <v>'</v>
      </c>
      <c r="E53" s="37">
        <f t="shared" si="16"/>
        <v>38944.5</v>
      </c>
      <c r="F53" s="6">
        <f>IF(MAX(F$9:F52)&gt;=L$5,0,IF(B53&gt;=MONTH($N$5),F52+1,0))</f>
        <v>36</v>
      </c>
      <c r="G53" s="38">
        <f t="shared" si="13"/>
        <v>657.82112599348704</v>
      </c>
      <c r="H53" s="39">
        <f t="shared" si="14"/>
        <v>547.54999999999995</v>
      </c>
      <c r="I53" s="39">
        <f t="shared" si="4"/>
        <v>110.27112599348709</v>
      </c>
      <c r="J53" s="40">
        <f t="shared" si="10"/>
        <v>62466.339464234487</v>
      </c>
      <c r="K53" s="41"/>
      <c r="L53" s="42"/>
      <c r="M53" s="42"/>
      <c r="N53" s="42"/>
      <c r="O53" s="42"/>
      <c r="P53" s="46"/>
      <c r="Q53" s="23"/>
      <c r="U53" s="180"/>
    </row>
    <row r="54" spans="1:21" hidden="1">
      <c r="A54" s="237">
        <v>38944</v>
      </c>
      <c r="B54" s="25">
        <v>44</v>
      </c>
      <c r="C54" s="35" t="s">
        <v>25</v>
      </c>
      <c r="D54" s="36" t="str">
        <f t="shared" si="15"/>
        <v>'</v>
      </c>
      <c r="E54" s="37">
        <f t="shared" si="16"/>
        <v>38944.5</v>
      </c>
      <c r="F54" s="6">
        <f>IF(MAX(F$9:F53)&gt;=L$5,0,IF(B54&gt;=MONTH($N$5),F53+1,0))</f>
        <v>37</v>
      </c>
      <c r="G54" s="38">
        <f t="shared" si="13"/>
        <v>657.82112599348704</v>
      </c>
      <c r="H54" s="39">
        <f t="shared" si="14"/>
        <v>546.58000000000004</v>
      </c>
      <c r="I54" s="39">
        <f t="shared" si="4"/>
        <v>111.241125993487</v>
      </c>
      <c r="J54" s="40">
        <f t="shared" si="10"/>
        <v>62355.098338240998</v>
      </c>
      <c r="K54" s="41"/>
      <c r="L54" s="42"/>
      <c r="M54" s="42"/>
      <c r="N54" s="42"/>
      <c r="O54" s="42"/>
      <c r="P54" s="46"/>
      <c r="Q54" s="23"/>
      <c r="U54" s="180"/>
    </row>
    <row r="55" spans="1:21" hidden="1">
      <c r="A55" s="237">
        <v>38975</v>
      </c>
      <c r="B55" s="25">
        <v>45</v>
      </c>
      <c r="C55" s="35" t="s">
        <v>26</v>
      </c>
      <c r="D55" s="36" t="str">
        <f t="shared" si="15"/>
        <v>'</v>
      </c>
      <c r="E55" s="37">
        <f t="shared" si="16"/>
        <v>38944.5</v>
      </c>
      <c r="F55" s="6">
        <f>IF(MAX(F$9:F54)&gt;=L$5,0,IF(B55&gt;=MONTH($N$5),F54+1,0))</f>
        <v>38</v>
      </c>
      <c r="G55" s="38">
        <f t="shared" si="13"/>
        <v>657.82112599348704</v>
      </c>
      <c r="H55" s="39">
        <f t="shared" si="14"/>
        <v>545.61</v>
      </c>
      <c r="I55" s="39">
        <f t="shared" si="4"/>
        <v>112.21112599348703</v>
      </c>
      <c r="J55" s="40">
        <f t="shared" si="10"/>
        <v>62242.887212247508</v>
      </c>
      <c r="K55" s="41"/>
      <c r="L55" s="42"/>
      <c r="M55" s="42"/>
      <c r="N55" s="42"/>
      <c r="O55" s="42"/>
      <c r="P55" s="46"/>
      <c r="Q55" s="23"/>
      <c r="U55" s="180"/>
    </row>
    <row r="56" spans="1:21" hidden="1">
      <c r="A56" s="237">
        <v>39005</v>
      </c>
      <c r="B56" s="25">
        <v>46</v>
      </c>
      <c r="C56" s="35" t="s">
        <v>27</v>
      </c>
      <c r="D56" s="36" t="str">
        <f t="shared" si="15"/>
        <v>'</v>
      </c>
      <c r="E56" s="37">
        <f t="shared" si="16"/>
        <v>38944.5</v>
      </c>
      <c r="F56" s="6">
        <f>IF(MAX(F$9:F55)&gt;=L$5,0,IF(B56&gt;=MONTH($N$5),F55+1,0))</f>
        <v>39</v>
      </c>
      <c r="G56" s="38">
        <f t="shared" si="13"/>
        <v>657.82112599348704</v>
      </c>
      <c r="H56" s="39">
        <f t="shared" si="14"/>
        <v>544.63</v>
      </c>
      <c r="I56" s="39">
        <f t="shared" si="4"/>
        <v>113.19112599348705</v>
      </c>
      <c r="J56" s="40">
        <f t="shared" si="10"/>
        <v>62129.696086254022</v>
      </c>
      <c r="K56" s="41"/>
      <c r="L56" s="42"/>
      <c r="M56" s="42"/>
      <c r="N56" s="42"/>
      <c r="O56" s="42"/>
      <c r="P56" s="46"/>
      <c r="Q56" s="23"/>
      <c r="U56" s="180"/>
    </row>
    <row r="57" spans="1:21" hidden="1">
      <c r="A57" s="237">
        <v>39036</v>
      </c>
      <c r="B57" s="25">
        <v>47</v>
      </c>
      <c r="C57" s="35" t="s">
        <v>28</v>
      </c>
      <c r="D57" s="36" t="str">
        <f t="shared" si="15"/>
        <v>'</v>
      </c>
      <c r="E57" s="37">
        <f t="shared" si="16"/>
        <v>38944.5</v>
      </c>
      <c r="F57" s="6">
        <f>IF(MAX(F$9:F56)&gt;=L$5,0,IF(B57&gt;=MONTH($N$5),F56+1,0))</f>
        <v>40</v>
      </c>
      <c r="G57" s="38">
        <f t="shared" si="13"/>
        <v>657.82112599348704</v>
      </c>
      <c r="H57" s="39">
        <f t="shared" si="14"/>
        <v>543.63</v>
      </c>
      <c r="I57" s="39">
        <f t="shared" si="4"/>
        <v>114.19112599348705</v>
      </c>
      <c r="J57" s="40">
        <f t="shared" si="10"/>
        <v>62015.504960260536</v>
      </c>
      <c r="K57" s="41"/>
      <c r="L57" s="42"/>
      <c r="M57" s="42"/>
      <c r="N57" s="42"/>
      <c r="O57" s="42"/>
      <c r="P57" s="46"/>
      <c r="Q57" s="23"/>
      <c r="U57" s="180"/>
    </row>
    <row r="58" spans="1:21" hidden="1">
      <c r="A58" s="237">
        <v>39066</v>
      </c>
      <c r="B58" s="25">
        <v>48</v>
      </c>
      <c r="C58" s="35" t="s">
        <v>29</v>
      </c>
      <c r="D58" s="36" t="str">
        <f t="shared" si="15"/>
        <v>'</v>
      </c>
      <c r="E58" s="37">
        <f t="shared" si="16"/>
        <v>38944.5</v>
      </c>
      <c r="F58" s="53">
        <f>IF(MAX(F$9:F57)&gt;=L$5,0,IF(B58&gt;=MONTH($N$5),F57+1,0))</f>
        <v>41</v>
      </c>
      <c r="G58" s="45">
        <f t="shared" si="13"/>
        <v>657.82112599348704</v>
      </c>
      <c r="H58" s="42">
        <f t="shared" si="14"/>
        <v>542.64</v>
      </c>
      <c r="I58" s="42">
        <f t="shared" si="4"/>
        <v>115.18112599348706</v>
      </c>
      <c r="J58" s="46">
        <f t="shared" si="10"/>
        <v>61900.323834267052</v>
      </c>
      <c r="K58" s="41">
        <f>SUM(H47:H58)</f>
        <v>6575.71</v>
      </c>
      <c r="L58" s="42">
        <f>SUM(I47:I58)</f>
        <v>1318.1435119218445</v>
      </c>
      <c r="M58" s="42">
        <f>SUM(G47:G58)</f>
        <v>7893.8535119218441</v>
      </c>
      <c r="N58" s="42">
        <f>K58+N46</f>
        <v>22982.129999999997</v>
      </c>
      <c r="O58" s="42">
        <f>L58+O46</f>
        <v>3988.536165732969</v>
      </c>
      <c r="P58" s="46">
        <f>M58+P46</f>
        <v>26970.666165732968</v>
      </c>
      <c r="Q58" s="23"/>
      <c r="U58" s="180"/>
    </row>
    <row r="59" spans="1:21" hidden="1">
      <c r="A59" s="237">
        <v>39097</v>
      </c>
      <c r="B59" s="25">
        <v>49</v>
      </c>
      <c r="C59" s="26" t="s">
        <v>17</v>
      </c>
      <c r="D59" s="47" t="str">
        <f>D47</f>
        <v>'</v>
      </c>
      <c r="E59" s="27">
        <f>E47+365.25</f>
        <v>39309.75</v>
      </c>
      <c r="F59" s="90">
        <f>IF(MAX(F$9:F58)&gt;=L$5,0,IF(B59&gt;=MONTH($N$5),F58+1,0))</f>
        <v>42</v>
      </c>
      <c r="G59" s="28">
        <f t="shared" si="13"/>
        <v>657.82112599348704</v>
      </c>
      <c r="H59" s="29">
        <f t="shared" si="14"/>
        <v>541.63</v>
      </c>
      <c r="I59" s="29">
        <f t="shared" si="4"/>
        <v>116.19112599348705</v>
      </c>
      <c r="J59" s="30">
        <f t="shared" si="10"/>
        <v>61784.132708273566</v>
      </c>
      <c r="K59" s="31"/>
      <c r="L59" s="32"/>
      <c r="M59" s="32"/>
      <c r="N59" s="32"/>
      <c r="O59" s="32"/>
      <c r="P59" s="48"/>
      <c r="Q59" s="23"/>
      <c r="U59" s="180"/>
    </row>
    <row r="60" spans="1:21" hidden="1">
      <c r="A60" s="237">
        <v>39128</v>
      </c>
      <c r="B60" s="25">
        <v>50</v>
      </c>
      <c r="C60" s="35" t="s">
        <v>19</v>
      </c>
      <c r="D60" s="36" t="str">
        <f t="shared" ref="D60:D70" si="17">D59</f>
        <v>'</v>
      </c>
      <c r="E60" s="37">
        <f t="shared" ref="E60:E70" si="18">E59</f>
        <v>39309.75</v>
      </c>
      <c r="F60" s="6">
        <f>IF(MAX(F$9:F59)&gt;=L$5,0,IF(B60&gt;=MONTH($N$5),F59+1,0))</f>
        <v>43</v>
      </c>
      <c r="G60" s="38">
        <f t="shared" si="13"/>
        <v>657.82112599348704</v>
      </c>
      <c r="H60" s="39">
        <f t="shared" si="14"/>
        <v>540.61</v>
      </c>
      <c r="I60" s="39">
        <f t="shared" si="4"/>
        <v>117.21112599348703</v>
      </c>
      <c r="J60" s="40">
        <f t="shared" si="10"/>
        <v>61666.921582280076</v>
      </c>
      <c r="K60" s="41"/>
      <c r="L60" s="42"/>
      <c r="M60" s="42"/>
      <c r="N60" s="42"/>
      <c r="O60" s="42"/>
      <c r="P60" s="46"/>
      <c r="Q60" s="23"/>
      <c r="U60" s="180"/>
    </row>
    <row r="61" spans="1:21" hidden="1">
      <c r="A61" s="237">
        <v>39156</v>
      </c>
      <c r="B61" s="25">
        <v>51</v>
      </c>
      <c r="C61" s="35" t="s">
        <v>20</v>
      </c>
      <c r="D61" s="36" t="str">
        <f t="shared" si="17"/>
        <v>'</v>
      </c>
      <c r="E61" s="37">
        <f t="shared" si="18"/>
        <v>39309.75</v>
      </c>
      <c r="F61" s="6">
        <f>IF(MAX(F$9:F60)&gt;=L$5,0,IF(B61&gt;=MONTH($N$5),F60+1,0))</f>
        <v>44</v>
      </c>
      <c r="G61" s="38">
        <f t="shared" si="13"/>
        <v>657.82112599348704</v>
      </c>
      <c r="H61" s="39">
        <f t="shared" si="14"/>
        <v>539.59</v>
      </c>
      <c r="I61" s="39">
        <f t="shared" si="4"/>
        <v>118.23112599348701</v>
      </c>
      <c r="J61" s="40">
        <f t="shared" si="10"/>
        <v>61548.690456286589</v>
      </c>
      <c r="K61" s="41"/>
      <c r="L61" s="42"/>
      <c r="M61" s="42"/>
      <c r="N61" s="42"/>
      <c r="O61" s="42"/>
      <c r="P61" s="46"/>
      <c r="Q61" s="23"/>
      <c r="U61" s="180"/>
    </row>
    <row r="62" spans="1:21" hidden="1">
      <c r="A62" s="237">
        <v>39187</v>
      </c>
      <c r="B62" s="25">
        <v>52</v>
      </c>
      <c r="C62" s="35" t="s">
        <v>21</v>
      </c>
      <c r="D62" s="36" t="str">
        <f t="shared" si="17"/>
        <v>'</v>
      </c>
      <c r="E62" s="37">
        <f t="shared" si="18"/>
        <v>39309.75</v>
      </c>
      <c r="F62" s="6">
        <f>IF(MAX(F$9:F61)&gt;=L$5,0,IF(B62&gt;=MONTH($N$5),F61+1,0))</f>
        <v>45</v>
      </c>
      <c r="G62" s="38">
        <f t="shared" si="13"/>
        <v>657.82112599348704</v>
      </c>
      <c r="H62" s="39">
        <f t="shared" si="14"/>
        <v>538.54999999999995</v>
      </c>
      <c r="I62" s="39">
        <f t="shared" si="4"/>
        <v>119.27112599348709</v>
      </c>
      <c r="J62" s="40">
        <f t="shared" si="10"/>
        <v>61429.419330293102</v>
      </c>
      <c r="K62" s="41"/>
      <c r="L62" s="42"/>
      <c r="M62" s="42"/>
      <c r="N62" s="42"/>
      <c r="O62" s="42"/>
      <c r="P62" s="46"/>
      <c r="Q62" s="23"/>
      <c r="U62" s="180"/>
    </row>
    <row r="63" spans="1:21" hidden="1">
      <c r="A63" s="237">
        <v>39217</v>
      </c>
      <c r="B63" s="25">
        <v>53</v>
      </c>
      <c r="C63" s="35" t="s">
        <v>22</v>
      </c>
      <c r="D63" s="36" t="str">
        <f t="shared" si="17"/>
        <v>'</v>
      </c>
      <c r="E63" s="37">
        <f t="shared" si="18"/>
        <v>39309.75</v>
      </c>
      <c r="F63" s="6">
        <f>IF(MAX(F$9:F62)&gt;=L$5,0,IF(B63&gt;=MONTH($N$5),F62+1,0))</f>
        <v>46</v>
      </c>
      <c r="G63" s="38">
        <f t="shared" si="13"/>
        <v>657.82112599348704</v>
      </c>
      <c r="H63" s="39">
        <f t="shared" si="14"/>
        <v>537.51</v>
      </c>
      <c r="I63" s="39">
        <f t="shared" si="4"/>
        <v>120.31112599348705</v>
      </c>
      <c r="J63" s="40">
        <f t="shared" si="10"/>
        <v>61309.108204299613</v>
      </c>
      <c r="K63" s="41"/>
      <c r="L63" s="42"/>
      <c r="M63" s="42"/>
      <c r="N63" s="42"/>
      <c r="O63" s="42"/>
      <c r="P63" s="46"/>
      <c r="Q63" s="23"/>
      <c r="U63" s="180"/>
    </row>
    <row r="64" spans="1:21" hidden="1">
      <c r="A64" s="237">
        <v>39248</v>
      </c>
      <c r="B64" s="25">
        <v>54</v>
      </c>
      <c r="C64" s="35" t="s">
        <v>23</v>
      </c>
      <c r="D64" s="36" t="str">
        <f t="shared" si="17"/>
        <v>'</v>
      </c>
      <c r="E64" s="37">
        <f t="shared" si="18"/>
        <v>39309.75</v>
      </c>
      <c r="F64" s="6">
        <f>IF(MAX(F$9:F63)&gt;=L$5,0,IF(B64&gt;=MONTH($N$5),F63+1,0))</f>
        <v>47</v>
      </c>
      <c r="G64" s="38">
        <f t="shared" si="13"/>
        <v>657.82112599348704</v>
      </c>
      <c r="H64" s="39">
        <f t="shared" si="14"/>
        <v>536.45000000000005</v>
      </c>
      <c r="I64" s="39">
        <f t="shared" si="4"/>
        <v>121.371125993487</v>
      </c>
      <c r="J64" s="40">
        <f t="shared" si="10"/>
        <v>61187.737078306127</v>
      </c>
      <c r="K64" s="41"/>
      <c r="L64" s="42"/>
      <c r="M64" s="42"/>
      <c r="N64" s="42"/>
      <c r="O64" s="42"/>
      <c r="P64" s="46"/>
      <c r="Q64" s="23"/>
      <c r="U64" s="180"/>
    </row>
    <row r="65" spans="1:21" hidden="1">
      <c r="A65" s="237">
        <v>39278</v>
      </c>
      <c r="B65" s="25">
        <v>55</v>
      </c>
      <c r="C65" s="35" t="s">
        <v>24</v>
      </c>
      <c r="D65" s="36" t="str">
        <f t="shared" si="17"/>
        <v>'</v>
      </c>
      <c r="E65" s="37">
        <f t="shared" si="18"/>
        <v>39309.75</v>
      </c>
      <c r="F65" s="6">
        <f>IF(MAX(F$9:F64)&gt;=L$5,0,IF(B65&gt;=MONTH($N$5),F64+1,0))</f>
        <v>48</v>
      </c>
      <c r="G65" s="38">
        <f t="shared" si="13"/>
        <v>657.82112599348704</v>
      </c>
      <c r="H65" s="39">
        <f t="shared" si="14"/>
        <v>535.39</v>
      </c>
      <c r="I65" s="39">
        <f t="shared" si="4"/>
        <v>122.43112599348706</v>
      </c>
      <c r="J65" s="40">
        <f t="shared" si="10"/>
        <v>61065.305952312643</v>
      </c>
      <c r="K65" s="41"/>
      <c r="L65" s="42"/>
      <c r="M65" s="42"/>
      <c r="N65" s="42"/>
      <c r="O65" s="42"/>
      <c r="P65" s="46"/>
      <c r="Q65" s="23"/>
      <c r="U65" s="180"/>
    </row>
    <row r="66" spans="1:21" hidden="1">
      <c r="A66" s="237">
        <v>39309</v>
      </c>
      <c r="B66" s="25">
        <v>56</v>
      </c>
      <c r="C66" s="35" t="s">
        <v>25</v>
      </c>
      <c r="D66" s="36" t="str">
        <f t="shared" si="17"/>
        <v>'</v>
      </c>
      <c r="E66" s="37">
        <f t="shared" si="18"/>
        <v>39309.75</v>
      </c>
      <c r="F66" s="6">
        <f>IF(MAX(F$9:F65)&gt;=L$5,0,IF(B66&gt;=MONTH($N$5),F65+1,0))</f>
        <v>49</v>
      </c>
      <c r="G66" s="38">
        <f t="shared" si="13"/>
        <v>657.82112599348704</v>
      </c>
      <c r="H66" s="39">
        <f t="shared" si="14"/>
        <v>534.32000000000005</v>
      </c>
      <c r="I66" s="39">
        <f t="shared" si="4"/>
        <v>123.50112599348699</v>
      </c>
      <c r="J66" s="40">
        <f t="shared" si="10"/>
        <v>60941.804826319159</v>
      </c>
      <c r="K66" s="41"/>
      <c r="L66" s="42"/>
      <c r="M66" s="42"/>
      <c r="N66" s="42"/>
      <c r="O66" s="42"/>
      <c r="P66" s="46"/>
      <c r="Q66" s="23"/>
      <c r="U66" s="180"/>
    </row>
    <row r="67" spans="1:21" hidden="1">
      <c r="A67" s="237">
        <v>39340</v>
      </c>
      <c r="B67" s="25">
        <v>57</v>
      </c>
      <c r="C67" s="35" t="s">
        <v>26</v>
      </c>
      <c r="D67" s="36" t="str">
        <f t="shared" si="17"/>
        <v>'</v>
      </c>
      <c r="E67" s="37">
        <f t="shared" si="18"/>
        <v>39309.75</v>
      </c>
      <c r="F67" s="6">
        <f>IF(MAX(F$9:F66)&gt;=L$5,0,IF(B67&gt;=MONTH($N$5),F66+1,0))</f>
        <v>50</v>
      </c>
      <c r="G67" s="38">
        <f t="shared" si="13"/>
        <v>657.82112599348704</v>
      </c>
      <c r="H67" s="39">
        <f t="shared" si="14"/>
        <v>533.24</v>
      </c>
      <c r="I67" s="39">
        <f t="shared" si="4"/>
        <v>124.58112599348703</v>
      </c>
      <c r="J67" s="40">
        <f t="shared" si="10"/>
        <v>60817.223700325674</v>
      </c>
      <c r="K67" s="41"/>
      <c r="L67" s="42"/>
      <c r="M67" s="42"/>
      <c r="N67" s="42"/>
      <c r="O67" s="42"/>
      <c r="P67" s="46"/>
      <c r="Q67" s="23"/>
      <c r="U67" s="180"/>
    </row>
    <row r="68" spans="1:21" hidden="1">
      <c r="A68" s="237">
        <v>39370</v>
      </c>
      <c r="B68" s="25">
        <v>58</v>
      </c>
      <c r="C68" s="35" t="s">
        <v>27</v>
      </c>
      <c r="D68" s="36" t="str">
        <f t="shared" si="17"/>
        <v>'</v>
      </c>
      <c r="E68" s="37">
        <f t="shared" si="18"/>
        <v>39309.75</v>
      </c>
      <c r="F68" s="6">
        <f>IF(MAX(F$9:F67)&gt;=L$5,0,IF(B68&gt;=MONTH($N$5),F67+1,0))</f>
        <v>51</v>
      </c>
      <c r="G68" s="38">
        <f t="shared" si="13"/>
        <v>657.82112599348704</v>
      </c>
      <c r="H68" s="39">
        <f t="shared" si="14"/>
        <v>532.15</v>
      </c>
      <c r="I68" s="39">
        <f t="shared" si="4"/>
        <v>125.67112599348707</v>
      </c>
      <c r="J68" s="40">
        <f t="shared" si="10"/>
        <v>60691.552574332185</v>
      </c>
      <c r="K68" s="41"/>
      <c r="L68" s="42"/>
      <c r="M68" s="42"/>
      <c r="N68" s="42"/>
      <c r="O68" s="42"/>
      <c r="P68" s="46"/>
      <c r="Q68" s="23"/>
      <c r="U68" s="180"/>
    </row>
    <row r="69" spans="1:21" hidden="1">
      <c r="A69" s="237">
        <v>39401</v>
      </c>
      <c r="B69" s="25">
        <v>59</v>
      </c>
      <c r="C69" s="35" t="s">
        <v>28</v>
      </c>
      <c r="D69" s="36" t="str">
        <f t="shared" si="17"/>
        <v>'</v>
      </c>
      <c r="E69" s="37">
        <f t="shared" si="18"/>
        <v>39309.75</v>
      </c>
      <c r="F69" s="6">
        <f>IF(MAX(F$9:F68)&gt;=L$5,0,IF(B69&gt;=MONTH($N$5),F68+1,0))</f>
        <v>52</v>
      </c>
      <c r="G69" s="38">
        <f t="shared" si="13"/>
        <v>657.82112599348704</v>
      </c>
      <c r="H69" s="39">
        <f t="shared" si="14"/>
        <v>531.04999999999995</v>
      </c>
      <c r="I69" s="39">
        <f t="shared" si="4"/>
        <v>126.77112599348709</v>
      </c>
      <c r="J69" s="40">
        <f t="shared" si="10"/>
        <v>60564.781448338697</v>
      </c>
      <c r="K69" s="41"/>
      <c r="L69" s="42"/>
      <c r="M69" s="42"/>
      <c r="N69" s="42"/>
      <c r="O69" s="42"/>
      <c r="P69" s="46"/>
      <c r="Q69" s="23"/>
      <c r="U69" s="180"/>
    </row>
    <row r="70" spans="1:21" hidden="1">
      <c r="A70" s="237">
        <v>39431</v>
      </c>
      <c r="B70" s="25">
        <v>60</v>
      </c>
      <c r="C70" s="50" t="s">
        <v>29</v>
      </c>
      <c r="D70" s="51" t="str">
        <f t="shared" si="17"/>
        <v>'</v>
      </c>
      <c r="E70" s="52">
        <f t="shared" si="18"/>
        <v>39309.75</v>
      </c>
      <c r="F70" s="53">
        <f>IF(MAX(F$9:F69)&gt;=L$5,0,IF(B70&gt;=MONTH($N$5),F69+1,0))</f>
        <v>53</v>
      </c>
      <c r="G70" s="54">
        <f t="shared" si="13"/>
        <v>657.82112599348704</v>
      </c>
      <c r="H70" s="55">
        <f t="shared" si="14"/>
        <v>529.94000000000005</v>
      </c>
      <c r="I70" s="55">
        <f t="shared" si="4"/>
        <v>127.88112599348699</v>
      </c>
      <c r="J70" s="56">
        <f t="shared" si="10"/>
        <v>60436.900322345209</v>
      </c>
      <c r="K70" s="57">
        <f>SUM(H59:H70)</f>
        <v>6430.43</v>
      </c>
      <c r="L70" s="55">
        <f>SUM(I59:I70)</f>
        <v>1463.4235119218442</v>
      </c>
      <c r="M70" s="55">
        <f>SUM(G59:G70)</f>
        <v>7893.8535119218441</v>
      </c>
      <c r="N70" s="55">
        <f>K70+N58</f>
        <v>29412.559999999998</v>
      </c>
      <c r="O70" s="55">
        <f>L70+O58</f>
        <v>5451.9596776548133</v>
      </c>
      <c r="P70" s="56">
        <f>M70+P58</f>
        <v>34864.519677654811</v>
      </c>
      <c r="Q70" s="23"/>
      <c r="U70" s="180"/>
    </row>
    <row r="71" spans="1:21" hidden="1">
      <c r="A71" s="237">
        <v>39462</v>
      </c>
      <c r="B71" s="25">
        <v>25</v>
      </c>
      <c r="C71" s="26" t="s">
        <v>17</v>
      </c>
      <c r="D71" s="47" t="str">
        <f>D59</f>
        <v>'</v>
      </c>
      <c r="E71" s="27">
        <f>E59+365.25</f>
        <v>39675</v>
      </c>
      <c r="F71" s="90">
        <f>IF(MAX(F$9:F70)&gt;=L$5,0,IF(B71&gt;=MONTH($N$5),F70+1,0))</f>
        <v>54</v>
      </c>
      <c r="G71" s="28">
        <f t="shared" si="13"/>
        <v>657.82112599348704</v>
      </c>
      <c r="H71" s="29">
        <f t="shared" si="14"/>
        <v>528.82000000000005</v>
      </c>
      <c r="I71" s="29">
        <f t="shared" ref="I71:I106" si="19">G71-H71</f>
        <v>129.00112599348699</v>
      </c>
      <c r="J71" s="30">
        <f t="shared" ref="J71:J106" si="20">J70-I71</f>
        <v>60307.899196351726</v>
      </c>
      <c r="K71" s="31"/>
      <c r="L71" s="32"/>
      <c r="M71" s="32"/>
      <c r="N71" s="32"/>
      <c r="O71" s="32"/>
      <c r="P71" s="48"/>
      <c r="Q71" s="23"/>
      <c r="U71" s="180"/>
    </row>
    <row r="72" spans="1:21" hidden="1">
      <c r="A72" s="237">
        <v>39493</v>
      </c>
      <c r="B72" s="25">
        <v>26</v>
      </c>
      <c r="C72" s="35" t="s">
        <v>19</v>
      </c>
      <c r="D72" s="36" t="str">
        <f t="shared" ref="D72:E82" si="21">D71</f>
        <v>'</v>
      </c>
      <c r="E72" s="37">
        <f t="shared" si="21"/>
        <v>39675</v>
      </c>
      <c r="F72" s="6">
        <f>IF(MAX(F$9:F71)&gt;=L$5,0,IF(B72&gt;=MONTH($N$5),F71+1,0))</f>
        <v>55</v>
      </c>
      <c r="G72" s="38">
        <f t="shared" si="13"/>
        <v>657.82112599348704</v>
      </c>
      <c r="H72" s="39">
        <f t="shared" si="14"/>
        <v>527.69000000000005</v>
      </c>
      <c r="I72" s="39">
        <f t="shared" si="19"/>
        <v>130.13112599348699</v>
      </c>
      <c r="J72" s="40">
        <f t="shared" si="20"/>
        <v>60177.768070358237</v>
      </c>
      <c r="K72" s="41"/>
      <c r="L72" s="42"/>
      <c r="M72" s="42"/>
      <c r="N72" s="42"/>
      <c r="O72" s="42"/>
      <c r="P72" s="46"/>
      <c r="Q72" s="23"/>
      <c r="U72" s="180"/>
    </row>
    <row r="73" spans="1:21" hidden="1">
      <c r="A73" s="237">
        <v>39522</v>
      </c>
      <c r="B73" s="25">
        <v>27</v>
      </c>
      <c r="C73" s="35" t="s">
        <v>20</v>
      </c>
      <c r="D73" s="36" t="str">
        <f t="shared" si="21"/>
        <v>'</v>
      </c>
      <c r="E73" s="37">
        <f t="shared" si="21"/>
        <v>39675</v>
      </c>
      <c r="F73" s="6">
        <f>IF(MAX(F$9:F72)&gt;=L$5,0,IF(B73&gt;=MONTH($N$5),F72+1,0))</f>
        <v>56</v>
      </c>
      <c r="G73" s="38">
        <f t="shared" si="13"/>
        <v>657.82112599348704</v>
      </c>
      <c r="H73" s="39">
        <f t="shared" si="14"/>
        <v>526.55999999999995</v>
      </c>
      <c r="I73" s="39">
        <f t="shared" si="19"/>
        <v>131.2611259934871</v>
      </c>
      <c r="J73" s="40">
        <f t="shared" si="20"/>
        <v>60046.506944364752</v>
      </c>
      <c r="K73" s="41"/>
      <c r="L73" s="42"/>
      <c r="M73" s="42"/>
      <c r="N73" s="42"/>
      <c r="O73" s="42"/>
      <c r="P73" s="46"/>
      <c r="Q73" s="23"/>
      <c r="U73" s="180"/>
    </row>
    <row r="74" spans="1:21" hidden="1">
      <c r="A74" s="237">
        <v>39553</v>
      </c>
      <c r="B74" s="25">
        <v>28</v>
      </c>
      <c r="C74" s="35" t="s">
        <v>21</v>
      </c>
      <c r="D74" s="36" t="str">
        <f t="shared" si="21"/>
        <v>'</v>
      </c>
      <c r="E74" s="37">
        <f t="shared" si="21"/>
        <v>39675</v>
      </c>
      <c r="F74" s="6">
        <f>IF(MAX(F$9:F73)&gt;=L$5,0,IF(B74&gt;=MONTH($N$5),F73+1,0))</f>
        <v>57</v>
      </c>
      <c r="G74" s="38">
        <f t="shared" si="13"/>
        <v>657.82112599348704</v>
      </c>
      <c r="H74" s="39">
        <f t="shared" si="14"/>
        <v>525.41</v>
      </c>
      <c r="I74" s="39">
        <f t="shared" si="19"/>
        <v>132.41112599348708</v>
      </c>
      <c r="J74" s="40">
        <f t="shared" si="20"/>
        <v>59914.095818371265</v>
      </c>
      <c r="K74" s="41"/>
      <c r="L74" s="42"/>
      <c r="M74" s="42"/>
      <c r="N74" s="42"/>
      <c r="O74" s="42"/>
      <c r="P74" s="46"/>
      <c r="Q74" s="23"/>
      <c r="U74" s="180"/>
    </row>
    <row r="75" spans="1:21" hidden="1">
      <c r="A75" s="237">
        <v>39583</v>
      </c>
      <c r="B75" s="25">
        <v>29</v>
      </c>
      <c r="C75" s="35" t="s">
        <v>22</v>
      </c>
      <c r="D75" s="36" t="str">
        <f t="shared" si="21"/>
        <v>'</v>
      </c>
      <c r="E75" s="37">
        <f t="shared" si="21"/>
        <v>39675</v>
      </c>
      <c r="F75" s="6">
        <f>IF(MAX(F$9:F74)&gt;=L$5,0,IF(B75&gt;=MONTH($N$5),F74+1,0))</f>
        <v>58</v>
      </c>
      <c r="G75" s="38">
        <f t="shared" si="13"/>
        <v>657.82112599348704</v>
      </c>
      <c r="H75" s="39">
        <f t="shared" si="14"/>
        <v>524.25</v>
      </c>
      <c r="I75" s="39">
        <f t="shared" si="19"/>
        <v>133.57112599348704</v>
      </c>
      <c r="J75" s="40">
        <f t="shared" si="20"/>
        <v>59780.524692377774</v>
      </c>
      <c r="K75" s="41"/>
      <c r="L75" s="42"/>
      <c r="M75" s="42"/>
      <c r="N75" s="42"/>
      <c r="O75" s="42"/>
      <c r="P75" s="46"/>
      <c r="Q75" s="23"/>
      <c r="U75" s="180"/>
    </row>
    <row r="76" spans="1:21" hidden="1">
      <c r="A76" s="237">
        <v>39614</v>
      </c>
      <c r="B76" s="25">
        <v>30</v>
      </c>
      <c r="C76" s="35" t="s">
        <v>23</v>
      </c>
      <c r="D76" s="36" t="str">
        <f t="shared" si="21"/>
        <v>'</v>
      </c>
      <c r="E76" s="37">
        <f t="shared" si="21"/>
        <v>39675</v>
      </c>
      <c r="F76" s="6">
        <f>IF(MAX(F$9:F75)&gt;=L$5,0,IF(B76&gt;=MONTH($N$5),F75+1,0))</f>
        <v>59</v>
      </c>
      <c r="G76" s="38">
        <f t="shared" si="13"/>
        <v>657.82112599348704</v>
      </c>
      <c r="H76" s="39">
        <f t="shared" si="14"/>
        <v>523.08000000000004</v>
      </c>
      <c r="I76" s="39">
        <f t="shared" si="19"/>
        <v>134.741125993487</v>
      </c>
      <c r="J76" s="40">
        <f t="shared" si="20"/>
        <v>59645.783566384285</v>
      </c>
      <c r="K76" s="41"/>
      <c r="L76" s="42"/>
      <c r="M76" s="42"/>
      <c r="N76" s="42"/>
      <c r="O76" s="42"/>
      <c r="P76" s="46"/>
      <c r="Q76" s="23"/>
      <c r="U76" s="180"/>
    </row>
    <row r="77" spans="1:21" hidden="1">
      <c r="A77" s="237">
        <v>39644</v>
      </c>
      <c r="B77" s="25">
        <v>31</v>
      </c>
      <c r="C77" s="35" t="s">
        <v>24</v>
      </c>
      <c r="D77" s="36" t="str">
        <f t="shared" si="21"/>
        <v>'</v>
      </c>
      <c r="E77" s="37">
        <f t="shared" si="21"/>
        <v>39675</v>
      </c>
      <c r="F77" s="6">
        <f>IF(MAX(F$9:F76)&gt;=L$5,0,IF(B77&gt;=MONTH($N$5),F76+1,0))</f>
        <v>60</v>
      </c>
      <c r="G77" s="38">
        <f t="shared" ref="G77:G112" si="22">IF((J76+H77)&lt;(M$5+H77),J76+H77,M$5)</f>
        <v>657.82112599348704</v>
      </c>
      <c r="H77" s="39">
        <f t="shared" si="14"/>
        <v>521.9</v>
      </c>
      <c r="I77" s="39">
        <f t="shared" si="19"/>
        <v>135.92112599348707</v>
      </c>
      <c r="J77" s="40">
        <f t="shared" si="20"/>
        <v>59509.862440390796</v>
      </c>
      <c r="K77" s="41"/>
      <c r="L77" s="42"/>
      <c r="M77" s="42"/>
      <c r="N77" s="42"/>
      <c r="O77" s="42"/>
      <c r="P77" s="46"/>
      <c r="Q77" s="23"/>
      <c r="U77" s="180"/>
    </row>
    <row r="78" spans="1:21" hidden="1">
      <c r="A78" s="237">
        <v>39675</v>
      </c>
      <c r="B78" s="25">
        <v>32</v>
      </c>
      <c r="C78" s="35" t="s">
        <v>25</v>
      </c>
      <c r="D78" s="36" t="str">
        <f t="shared" si="21"/>
        <v>'</v>
      </c>
      <c r="E78" s="37">
        <f t="shared" si="21"/>
        <v>39675</v>
      </c>
      <c r="F78" s="6">
        <f>IF(MAX(F$9:F77)&gt;=L$5,0,IF(B78&gt;=MONTH($N$5),F77+1,0))</f>
        <v>61</v>
      </c>
      <c r="G78" s="38">
        <f t="shared" si="22"/>
        <v>657.82112599348704</v>
      </c>
      <c r="H78" s="39">
        <f t="shared" si="14"/>
        <v>520.71</v>
      </c>
      <c r="I78" s="39">
        <f t="shared" si="19"/>
        <v>137.11112599348701</v>
      </c>
      <c r="J78" s="40">
        <f t="shared" si="20"/>
        <v>59372.751314397312</v>
      </c>
      <c r="K78" s="41"/>
      <c r="L78" s="42"/>
      <c r="M78" s="42"/>
      <c r="N78" s="42"/>
      <c r="O78" s="42"/>
      <c r="P78" s="46"/>
      <c r="Q78" s="23"/>
      <c r="U78" s="180"/>
    </row>
    <row r="79" spans="1:21" hidden="1">
      <c r="A79" s="237">
        <v>39706</v>
      </c>
      <c r="B79" s="25">
        <v>33</v>
      </c>
      <c r="C79" s="35" t="s">
        <v>26</v>
      </c>
      <c r="D79" s="36" t="str">
        <f t="shared" si="21"/>
        <v>'</v>
      </c>
      <c r="E79" s="37">
        <f t="shared" si="21"/>
        <v>39675</v>
      </c>
      <c r="F79" s="6">
        <f>IF(MAX(F$9:F78)&gt;=L$5,0,IF(B79&gt;=MONTH($N$5),F78+1,0))</f>
        <v>62</v>
      </c>
      <c r="G79" s="38">
        <f t="shared" si="22"/>
        <v>657.82112599348704</v>
      </c>
      <c r="H79" s="39">
        <f t="shared" si="14"/>
        <v>519.51</v>
      </c>
      <c r="I79" s="39">
        <f t="shared" si="19"/>
        <v>138.31112599348705</v>
      </c>
      <c r="J79" s="40">
        <f t="shared" si="20"/>
        <v>59234.440188403823</v>
      </c>
      <c r="K79" s="41"/>
      <c r="L79" s="42"/>
      <c r="M79" s="42"/>
      <c r="N79" s="42"/>
      <c r="O79" s="42"/>
      <c r="P79" s="46"/>
      <c r="Q79" s="23"/>
      <c r="U79" s="180"/>
    </row>
    <row r="80" spans="1:21" hidden="1">
      <c r="A80" s="237">
        <v>39736</v>
      </c>
      <c r="B80" s="25">
        <v>34</v>
      </c>
      <c r="C80" s="35" t="s">
        <v>27</v>
      </c>
      <c r="D80" s="36" t="str">
        <f t="shared" si="21"/>
        <v>'</v>
      </c>
      <c r="E80" s="37">
        <f t="shared" si="21"/>
        <v>39675</v>
      </c>
      <c r="F80" s="6">
        <f>IF(MAX(F$9:F79)&gt;=L$5,0,IF(B80&gt;=MONTH($N$5),F79+1,0))</f>
        <v>63</v>
      </c>
      <c r="G80" s="38">
        <f t="shared" si="22"/>
        <v>657.82112599348704</v>
      </c>
      <c r="H80" s="39">
        <f t="shared" ref="H80:H115" si="23">IF(F80&gt;0,IF(J79&gt;0,ROUND(-IPMT(K$5/12,F80,L$5,J$5,,),2),0),0)</f>
        <v>518.29999999999995</v>
      </c>
      <c r="I80" s="39">
        <f t="shared" si="19"/>
        <v>139.52112599348709</v>
      </c>
      <c r="J80" s="40">
        <f t="shared" si="20"/>
        <v>59094.919062410336</v>
      </c>
      <c r="K80" s="41"/>
      <c r="L80" s="42"/>
      <c r="M80" s="42"/>
      <c r="N80" s="42"/>
      <c r="O80" s="42"/>
      <c r="P80" s="46"/>
      <c r="Q80" s="23"/>
      <c r="U80" s="180"/>
    </row>
    <row r="81" spans="1:21" hidden="1">
      <c r="A81" s="237">
        <v>39767</v>
      </c>
      <c r="B81" s="25">
        <v>35</v>
      </c>
      <c r="C81" s="35" t="s">
        <v>28</v>
      </c>
      <c r="D81" s="36" t="str">
        <f t="shared" si="21"/>
        <v>'</v>
      </c>
      <c r="E81" s="37">
        <f t="shared" si="21"/>
        <v>39675</v>
      </c>
      <c r="F81" s="6">
        <f>IF(MAX(F$9:F80)&gt;=L$5,0,IF(B81&gt;=MONTH($N$5),F80+1,0))</f>
        <v>64</v>
      </c>
      <c r="G81" s="38">
        <f t="shared" si="22"/>
        <v>657.82112599348704</v>
      </c>
      <c r="H81" s="39">
        <f t="shared" si="23"/>
        <v>517.08000000000004</v>
      </c>
      <c r="I81" s="39">
        <f t="shared" si="19"/>
        <v>140.741125993487</v>
      </c>
      <c r="J81" s="40">
        <f t="shared" si="20"/>
        <v>58954.177936416847</v>
      </c>
      <c r="K81" s="41"/>
      <c r="L81" s="42"/>
      <c r="M81" s="42"/>
      <c r="N81" s="42"/>
      <c r="O81" s="42"/>
      <c r="P81" s="46"/>
      <c r="Q81" s="23"/>
      <c r="U81" s="180"/>
    </row>
    <row r="82" spans="1:21" hidden="1">
      <c r="A82" s="237">
        <v>39797</v>
      </c>
      <c r="B82" s="25">
        <v>36</v>
      </c>
      <c r="C82" s="35" t="s">
        <v>29</v>
      </c>
      <c r="D82" s="36" t="str">
        <f t="shared" si="21"/>
        <v>'</v>
      </c>
      <c r="E82" s="37">
        <f t="shared" si="21"/>
        <v>39675</v>
      </c>
      <c r="F82" s="53">
        <f>IF(MAX(F$9:F81)&gt;=L$5,0,IF(B82&gt;=MONTH($N$5),F81+1,0))</f>
        <v>65</v>
      </c>
      <c r="G82" s="45">
        <f t="shared" si="22"/>
        <v>657.82112599348704</v>
      </c>
      <c r="H82" s="42">
        <f t="shared" si="23"/>
        <v>515.85</v>
      </c>
      <c r="I82" s="42">
        <f t="shared" si="19"/>
        <v>141.97112599348702</v>
      </c>
      <c r="J82" s="46">
        <f t="shared" si="20"/>
        <v>58812.206810423362</v>
      </c>
      <c r="K82" s="41">
        <f>SUM(H71:H82)</f>
        <v>6269.1600000000008</v>
      </c>
      <c r="L82" s="42">
        <f>SUM(I71:I82)</f>
        <v>1624.6935119218447</v>
      </c>
      <c r="M82" s="42">
        <f>SUM(G71:G82)</f>
        <v>7893.8535119218441</v>
      </c>
      <c r="N82" s="42">
        <f>K82+N70</f>
        <v>35681.72</v>
      </c>
      <c r="O82" s="42">
        <f>L82+O70</f>
        <v>7076.6531895766584</v>
      </c>
      <c r="P82" s="46">
        <f>M82+P70</f>
        <v>42758.373189576654</v>
      </c>
      <c r="Q82" s="23"/>
      <c r="U82" s="180"/>
    </row>
    <row r="83" spans="1:21" hidden="1">
      <c r="A83" s="237">
        <v>39828</v>
      </c>
      <c r="B83" s="25">
        <v>37</v>
      </c>
      <c r="C83" s="26" t="s">
        <v>17</v>
      </c>
      <c r="D83" s="47" t="str">
        <f>D71</f>
        <v>'</v>
      </c>
      <c r="E83" s="27">
        <f>E71+365.25</f>
        <v>40040.25</v>
      </c>
      <c r="F83" s="90">
        <f>IF(MAX(F$9:F82)&gt;=L$5,0,IF(B83&gt;=MONTH($N$5),F82+1,0))</f>
        <v>66</v>
      </c>
      <c r="G83" s="28">
        <f t="shared" si="22"/>
        <v>657.82112599348704</v>
      </c>
      <c r="H83" s="29">
        <f t="shared" si="23"/>
        <v>514.61</v>
      </c>
      <c r="I83" s="29">
        <f t="shared" si="19"/>
        <v>143.21112599348703</v>
      </c>
      <c r="J83" s="30">
        <f t="shared" si="20"/>
        <v>58668.995684429872</v>
      </c>
      <c r="K83" s="31"/>
      <c r="L83" s="32"/>
      <c r="M83" s="32"/>
      <c r="N83" s="32"/>
      <c r="O83" s="32"/>
      <c r="P83" s="48"/>
      <c r="Q83" s="23"/>
      <c r="U83" s="180"/>
    </row>
    <row r="84" spans="1:21" hidden="1">
      <c r="A84" s="237">
        <v>39859</v>
      </c>
      <c r="B84" s="25">
        <v>38</v>
      </c>
      <c r="C84" s="35" t="s">
        <v>19</v>
      </c>
      <c r="D84" s="36" t="str">
        <f t="shared" ref="D84:E94" si="24">D83</f>
        <v>'</v>
      </c>
      <c r="E84" s="37">
        <f t="shared" si="24"/>
        <v>40040.25</v>
      </c>
      <c r="F84" s="6">
        <f>IF(MAX(F$9:F83)&gt;=L$5,0,IF(B84&gt;=MONTH($N$5),F83+1,0))</f>
        <v>67</v>
      </c>
      <c r="G84" s="38">
        <f t="shared" si="22"/>
        <v>657.82112599348704</v>
      </c>
      <c r="H84" s="39">
        <f t="shared" si="23"/>
        <v>513.35</v>
      </c>
      <c r="I84" s="39">
        <f t="shared" si="19"/>
        <v>144.47112599348702</v>
      </c>
      <c r="J84" s="40">
        <f t="shared" si="20"/>
        <v>58524.524558436387</v>
      </c>
      <c r="K84" s="41"/>
      <c r="L84" s="42"/>
      <c r="M84" s="42"/>
      <c r="N84" s="42"/>
      <c r="O84" s="42"/>
      <c r="P84" s="46"/>
      <c r="Q84" s="23"/>
      <c r="U84" s="180"/>
    </row>
    <row r="85" spans="1:21" hidden="1">
      <c r="A85" s="237">
        <v>39887</v>
      </c>
      <c r="B85" s="25">
        <v>39</v>
      </c>
      <c r="C85" s="35" t="s">
        <v>20</v>
      </c>
      <c r="D85" s="36" t="str">
        <f t="shared" si="24"/>
        <v>'</v>
      </c>
      <c r="E85" s="37">
        <f t="shared" si="24"/>
        <v>40040.25</v>
      </c>
      <c r="F85" s="6">
        <f>IF(MAX(F$9:F84)&gt;=L$5,0,IF(B85&gt;=MONTH($N$5),F84+1,0))</f>
        <v>68</v>
      </c>
      <c r="G85" s="38">
        <f t="shared" si="22"/>
        <v>657.82112599348704</v>
      </c>
      <c r="H85" s="39">
        <f t="shared" si="23"/>
        <v>512.09</v>
      </c>
      <c r="I85" s="39">
        <f t="shared" si="19"/>
        <v>145.73112599348701</v>
      </c>
      <c r="J85" s="40">
        <f t="shared" si="20"/>
        <v>58378.793432442901</v>
      </c>
      <c r="K85" s="41"/>
      <c r="L85" s="42"/>
      <c r="M85" s="42"/>
      <c r="N85" s="42"/>
      <c r="O85" s="42"/>
      <c r="P85" s="46"/>
      <c r="Q85" s="23"/>
      <c r="U85" s="180"/>
    </row>
    <row r="86" spans="1:21" hidden="1">
      <c r="A86" s="237">
        <v>39918</v>
      </c>
      <c r="B86" s="25">
        <v>40</v>
      </c>
      <c r="C86" s="35" t="s">
        <v>21</v>
      </c>
      <c r="D86" s="36" t="str">
        <f t="shared" si="24"/>
        <v>'</v>
      </c>
      <c r="E86" s="37">
        <f t="shared" si="24"/>
        <v>40040.25</v>
      </c>
      <c r="F86" s="6">
        <f>IF(MAX(F$9:F85)&gt;=L$5,0,IF(B86&gt;=MONTH($N$5),F85+1,0))</f>
        <v>69</v>
      </c>
      <c r="G86" s="38">
        <f t="shared" si="22"/>
        <v>657.82112599348704</v>
      </c>
      <c r="H86" s="39">
        <f t="shared" si="23"/>
        <v>510.81</v>
      </c>
      <c r="I86" s="39">
        <f t="shared" si="19"/>
        <v>147.01112599348704</v>
      </c>
      <c r="J86" s="40">
        <f t="shared" si="20"/>
        <v>58231.782306449415</v>
      </c>
      <c r="K86" s="41"/>
      <c r="L86" s="42"/>
      <c r="M86" s="42"/>
      <c r="N86" s="42"/>
      <c r="O86" s="42"/>
      <c r="P86" s="46"/>
      <c r="Q86" s="23"/>
      <c r="U86" s="180"/>
    </row>
    <row r="87" spans="1:21" hidden="1">
      <c r="A87" s="237">
        <v>39948</v>
      </c>
      <c r="B87" s="25">
        <v>41</v>
      </c>
      <c r="C87" s="35" t="s">
        <v>22</v>
      </c>
      <c r="D87" s="36" t="str">
        <f t="shared" si="24"/>
        <v>'</v>
      </c>
      <c r="E87" s="37">
        <f t="shared" si="24"/>
        <v>40040.25</v>
      </c>
      <c r="F87" s="6">
        <f>IF(MAX(F$9:F86)&gt;=L$5,0,IF(B87&gt;=MONTH($N$5),F86+1,0))</f>
        <v>70</v>
      </c>
      <c r="G87" s="38">
        <f t="shared" si="22"/>
        <v>657.82112599348704</v>
      </c>
      <c r="H87" s="39">
        <f t="shared" si="23"/>
        <v>509.53</v>
      </c>
      <c r="I87" s="39">
        <f t="shared" si="19"/>
        <v>148.29112599348707</v>
      </c>
      <c r="J87" s="40">
        <f t="shared" si="20"/>
        <v>58083.491180455931</v>
      </c>
      <c r="K87" s="41"/>
      <c r="L87" s="42"/>
      <c r="M87" s="42"/>
      <c r="N87" s="42"/>
      <c r="O87" s="42"/>
      <c r="P87" s="46"/>
      <c r="Q87" s="23"/>
      <c r="U87" s="180"/>
    </row>
    <row r="88" spans="1:21" hidden="1">
      <c r="A88" s="237">
        <v>39979</v>
      </c>
      <c r="B88" s="25">
        <v>42</v>
      </c>
      <c r="C88" s="35" t="s">
        <v>23</v>
      </c>
      <c r="D88" s="36" t="str">
        <f t="shared" si="24"/>
        <v>'</v>
      </c>
      <c r="E88" s="37">
        <f t="shared" si="24"/>
        <v>40040.25</v>
      </c>
      <c r="F88" s="6">
        <f>IF(MAX(F$9:F87)&gt;=L$5,0,IF(B88&gt;=MONTH($N$5),F87+1,0))</f>
        <v>71</v>
      </c>
      <c r="G88" s="38">
        <f t="shared" si="22"/>
        <v>657.82112599348704</v>
      </c>
      <c r="H88" s="39">
        <f t="shared" si="23"/>
        <v>508.23</v>
      </c>
      <c r="I88" s="39">
        <f t="shared" si="19"/>
        <v>149.59112599348703</v>
      </c>
      <c r="J88" s="40">
        <f t="shared" si="20"/>
        <v>57933.900054462443</v>
      </c>
      <c r="K88" s="41"/>
      <c r="L88" s="42"/>
      <c r="M88" s="42"/>
      <c r="N88" s="42"/>
      <c r="O88" s="42"/>
      <c r="P88" s="46"/>
      <c r="Q88" s="23"/>
      <c r="U88" s="180"/>
    </row>
    <row r="89" spans="1:21" hidden="1">
      <c r="A89" s="237">
        <v>40009</v>
      </c>
      <c r="B89" s="25">
        <v>43</v>
      </c>
      <c r="C89" s="35" t="s">
        <v>24</v>
      </c>
      <c r="D89" s="36" t="str">
        <f t="shared" si="24"/>
        <v>'</v>
      </c>
      <c r="E89" s="37">
        <f t="shared" si="24"/>
        <v>40040.25</v>
      </c>
      <c r="F89" s="6">
        <f>IF(MAX(F$9:F88)&gt;=L$5,0,IF(B89&gt;=MONTH($N$5),F88+1,0))</f>
        <v>72</v>
      </c>
      <c r="G89" s="38">
        <f t="shared" si="22"/>
        <v>657.82112599348704</v>
      </c>
      <c r="H89" s="39">
        <f t="shared" si="23"/>
        <v>506.92</v>
      </c>
      <c r="I89" s="39">
        <f t="shared" si="19"/>
        <v>150.90112599348703</v>
      </c>
      <c r="J89" s="40">
        <f t="shared" si="20"/>
        <v>57782.998928468958</v>
      </c>
      <c r="K89" s="41"/>
      <c r="L89" s="42"/>
      <c r="M89" s="42"/>
      <c r="N89" s="42"/>
      <c r="O89" s="42"/>
      <c r="P89" s="46"/>
      <c r="Q89" s="23"/>
      <c r="U89" s="180"/>
    </row>
    <row r="90" spans="1:21" hidden="1">
      <c r="A90" s="237">
        <v>40040</v>
      </c>
      <c r="B90" s="25">
        <v>44</v>
      </c>
      <c r="C90" s="35" t="s">
        <v>25</v>
      </c>
      <c r="D90" s="36" t="str">
        <f t="shared" si="24"/>
        <v>'</v>
      </c>
      <c r="E90" s="37">
        <f t="shared" si="24"/>
        <v>40040.25</v>
      </c>
      <c r="F90" s="6">
        <f>IF(MAX(F$9:F89)&gt;=L$5,0,IF(B90&gt;=MONTH($N$5),F89+1,0))</f>
        <v>73</v>
      </c>
      <c r="G90" s="38">
        <f t="shared" si="22"/>
        <v>657.82112599348704</v>
      </c>
      <c r="H90" s="39">
        <f t="shared" si="23"/>
        <v>505.6</v>
      </c>
      <c r="I90" s="39">
        <f t="shared" si="19"/>
        <v>152.22112599348702</v>
      </c>
      <c r="J90" s="40">
        <f t="shared" si="20"/>
        <v>57630.777802475473</v>
      </c>
      <c r="K90" s="41"/>
      <c r="L90" s="42"/>
      <c r="M90" s="42"/>
      <c r="N90" s="42"/>
      <c r="O90" s="42"/>
      <c r="P90" s="46"/>
      <c r="Q90" s="23"/>
      <c r="U90" s="180"/>
    </row>
    <row r="91" spans="1:21" hidden="1">
      <c r="A91" s="237">
        <v>40071</v>
      </c>
      <c r="B91" s="25">
        <v>45</v>
      </c>
      <c r="C91" s="35" t="s">
        <v>26</v>
      </c>
      <c r="D91" s="36" t="str">
        <f t="shared" si="24"/>
        <v>'</v>
      </c>
      <c r="E91" s="37">
        <f t="shared" si="24"/>
        <v>40040.25</v>
      </c>
      <c r="F91" s="6">
        <f>IF(MAX(F$9:F90)&gt;=L$5,0,IF(B91&gt;=MONTH($N$5),F90+1,0))</f>
        <v>74</v>
      </c>
      <c r="G91" s="38">
        <f t="shared" si="22"/>
        <v>657.82112599348704</v>
      </c>
      <c r="H91" s="39">
        <f t="shared" si="23"/>
        <v>504.27</v>
      </c>
      <c r="I91" s="39">
        <f t="shared" si="19"/>
        <v>153.55112599348706</v>
      </c>
      <c r="J91" s="40">
        <f t="shared" si="20"/>
        <v>57477.226676481987</v>
      </c>
      <c r="K91" s="41"/>
      <c r="L91" s="42"/>
      <c r="M91" s="42"/>
      <c r="N91" s="42"/>
      <c r="O91" s="42"/>
      <c r="P91" s="46"/>
      <c r="Q91" s="23"/>
      <c r="U91" s="180"/>
    </row>
    <row r="92" spans="1:21" hidden="1">
      <c r="A92" s="237">
        <v>40101</v>
      </c>
      <c r="B92" s="25">
        <v>46</v>
      </c>
      <c r="C92" s="35" t="s">
        <v>27</v>
      </c>
      <c r="D92" s="36" t="str">
        <f t="shared" si="24"/>
        <v>'</v>
      </c>
      <c r="E92" s="37">
        <f t="shared" si="24"/>
        <v>40040.25</v>
      </c>
      <c r="F92" s="6">
        <f>IF(MAX(F$9:F91)&gt;=L$5,0,IF(B92&gt;=MONTH($N$5),F91+1,0))</f>
        <v>75</v>
      </c>
      <c r="G92" s="38">
        <f t="shared" si="22"/>
        <v>657.82112599348704</v>
      </c>
      <c r="H92" s="39">
        <f t="shared" si="23"/>
        <v>502.93</v>
      </c>
      <c r="I92" s="39">
        <f t="shared" si="19"/>
        <v>154.89112599348704</v>
      </c>
      <c r="J92" s="40">
        <f t="shared" si="20"/>
        <v>57322.335550488497</v>
      </c>
      <c r="K92" s="41"/>
      <c r="L92" s="42"/>
      <c r="M92" s="42"/>
      <c r="N92" s="42"/>
      <c r="O92" s="42"/>
      <c r="P92" s="46"/>
      <c r="Q92" s="23"/>
      <c r="U92" s="180"/>
    </row>
    <row r="93" spans="1:21" hidden="1">
      <c r="A93" s="237">
        <v>40132</v>
      </c>
      <c r="B93" s="25">
        <v>47</v>
      </c>
      <c r="C93" s="35" t="s">
        <v>28</v>
      </c>
      <c r="D93" s="36" t="str">
        <f t="shared" si="24"/>
        <v>'</v>
      </c>
      <c r="E93" s="37">
        <f t="shared" si="24"/>
        <v>40040.25</v>
      </c>
      <c r="F93" s="6">
        <f>IF(MAX(F$9:F92)&gt;=L$5,0,IF(B93&gt;=MONTH($N$5),F92+1,0))</f>
        <v>76</v>
      </c>
      <c r="G93" s="38">
        <f t="shared" si="22"/>
        <v>657.82112599348704</v>
      </c>
      <c r="H93" s="39">
        <f t="shared" si="23"/>
        <v>501.57</v>
      </c>
      <c r="I93" s="39">
        <f t="shared" si="19"/>
        <v>156.25112599348705</v>
      </c>
      <c r="J93" s="40">
        <f t="shared" si="20"/>
        <v>57166.084424495013</v>
      </c>
      <c r="K93" s="41"/>
      <c r="L93" s="42"/>
      <c r="M93" s="42"/>
      <c r="N93" s="42"/>
      <c r="O93" s="42"/>
      <c r="P93" s="46"/>
      <c r="Q93" s="23"/>
      <c r="U93" s="180"/>
    </row>
    <row r="94" spans="1:21" hidden="1">
      <c r="A94" s="237">
        <v>40162</v>
      </c>
      <c r="B94" s="25">
        <v>48</v>
      </c>
      <c r="C94" s="35" t="s">
        <v>29</v>
      </c>
      <c r="D94" s="36" t="str">
        <f t="shared" si="24"/>
        <v>'</v>
      </c>
      <c r="E94" s="37">
        <f t="shared" si="24"/>
        <v>40040.25</v>
      </c>
      <c r="F94" s="53">
        <f>IF(MAX(F$9:F93)&gt;=L$5,0,IF(B94&gt;=MONTH($N$5),F93+1,0))</f>
        <v>77</v>
      </c>
      <c r="G94" s="45">
        <f t="shared" si="22"/>
        <v>657.82112599348704</v>
      </c>
      <c r="H94" s="42">
        <f t="shared" si="23"/>
        <v>500.2</v>
      </c>
      <c r="I94" s="42">
        <f t="shared" si="19"/>
        <v>157.62112599348706</v>
      </c>
      <c r="J94" s="46">
        <f t="shared" si="20"/>
        <v>57008.463298501527</v>
      </c>
      <c r="K94" s="41">
        <f>SUM(H83:H94)</f>
        <v>6090.11</v>
      </c>
      <c r="L94" s="42">
        <f>SUM(I83:I94)</f>
        <v>1803.7435119218446</v>
      </c>
      <c r="M94" s="42">
        <f>SUM(G83:G94)</f>
        <v>7893.8535119218441</v>
      </c>
      <c r="N94" s="42">
        <f>K94+N82</f>
        <v>41771.83</v>
      </c>
      <c r="O94" s="42">
        <f>L94+O82</f>
        <v>8880.3967014985028</v>
      </c>
      <c r="P94" s="46">
        <f>M94+P82</f>
        <v>50652.226701498497</v>
      </c>
      <c r="Q94" s="23"/>
      <c r="U94" s="180"/>
    </row>
    <row r="95" spans="1:21" hidden="1">
      <c r="A95" s="237">
        <v>40193</v>
      </c>
      <c r="B95" s="25">
        <v>49</v>
      </c>
      <c r="C95" s="26" t="s">
        <v>17</v>
      </c>
      <c r="D95" s="47" t="str">
        <f>D83</f>
        <v>'</v>
      </c>
      <c r="E95" s="27">
        <f>E83+365.25</f>
        <v>40405.5</v>
      </c>
      <c r="F95" s="90">
        <f>IF(MAX(F$9:F94)&gt;=L$5,0,IF(B95&gt;=MONTH($N$5),F94+1,0))</f>
        <v>78</v>
      </c>
      <c r="G95" s="28">
        <f t="shared" si="22"/>
        <v>657.82112599348704</v>
      </c>
      <c r="H95" s="29">
        <f t="shared" si="23"/>
        <v>498.82</v>
      </c>
      <c r="I95" s="29">
        <f t="shared" si="19"/>
        <v>159.00112599348705</v>
      </c>
      <c r="J95" s="30">
        <f t="shared" si="20"/>
        <v>56849.462172508043</v>
      </c>
      <c r="K95" s="31"/>
      <c r="L95" s="32"/>
      <c r="M95" s="32"/>
      <c r="N95" s="32"/>
      <c r="O95" s="32"/>
      <c r="P95" s="48"/>
      <c r="Q95" s="23"/>
      <c r="U95" s="180"/>
    </row>
    <row r="96" spans="1:21" hidden="1">
      <c r="A96" s="237">
        <v>40224</v>
      </c>
      <c r="B96" s="25">
        <v>50</v>
      </c>
      <c r="C96" s="35" t="s">
        <v>19</v>
      </c>
      <c r="D96" s="36" t="str">
        <f t="shared" ref="D96:E106" si="25">D95</f>
        <v>'</v>
      </c>
      <c r="E96" s="37">
        <f t="shared" si="25"/>
        <v>40405.5</v>
      </c>
      <c r="F96" s="6">
        <f>IF(MAX(F$9:F95)&gt;=L$5,0,IF(B96&gt;=MONTH($N$5),F95+1,0))</f>
        <v>79</v>
      </c>
      <c r="G96" s="38">
        <f t="shared" si="22"/>
        <v>657.82112599348704</v>
      </c>
      <c r="H96" s="39">
        <f t="shared" si="23"/>
        <v>497.43</v>
      </c>
      <c r="I96" s="39">
        <f t="shared" si="19"/>
        <v>160.39112599348704</v>
      </c>
      <c r="J96" s="40">
        <f t="shared" si="20"/>
        <v>56689.071046514553</v>
      </c>
      <c r="K96" s="41"/>
      <c r="L96" s="42"/>
      <c r="M96" s="42"/>
      <c r="N96" s="42"/>
      <c r="O96" s="42"/>
      <c r="P96" s="46"/>
      <c r="Q96" s="23"/>
      <c r="U96" s="180"/>
    </row>
    <row r="97" spans="1:21" hidden="1">
      <c r="A97" s="237">
        <v>40252</v>
      </c>
      <c r="B97" s="25">
        <v>51</v>
      </c>
      <c r="C97" s="35" t="s">
        <v>20</v>
      </c>
      <c r="D97" s="36" t="str">
        <f t="shared" si="25"/>
        <v>'</v>
      </c>
      <c r="E97" s="37">
        <f t="shared" si="25"/>
        <v>40405.5</v>
      </c>
      <c r="F97" s="6">
        <f>IF(MAX(F$9:F96)&gt;=L$5,0,IF(B97&gt;=MONTH($N$5),F96+1,0))</f>
        <v>80</v>
      </c>
      <c r="G97" s="38">
        <f t="shared" si="22"/>
        <v>657.82112599348704</v>
      </c>
      <c r="H97" s="39">
        <f t="shared" si="23"/>
        <v>496.03</v>
      </c>
      <c r="I97" s="39">
        <f t="shared" si="19"/>
        <v>161.79112599348707</v>
      </c>
      <c r="J97" s="40">
        <f t="shared" si="20"/>
        <v>56527.279920521069</v>
      </c>
      <c r="K97" s="41"/>
      <c r="L97" s="42"/>
      <c r="M97" s="42"/>
      <c r="N97" s="42"/>
      <c r="O97" s="42"/>
      <c r="P97" s="46"/>
      <c r="Q97" s="23"/>
      <c r="U97" s="180"/>
    </row>
    <row r="98" spans="1:21" hidden="1">
      <c r="A98" s="237">
        <v>40283</v>
      </c>
      <c r="B98" s="25">
        <v>52</v>
      </c>
      <c r="C98" s="35" t="s">
        <v>21</v>
      </c>
      <c r="D98" s="36" t="str">
        <f t="shared" si="25"/>
        <v>'</v>
      </c>
      <c r="E98" s="37">
        <f t="shared" si="25"/>
        <v>40405.5</v>
      </c>
      <c r="F98" s="6">
        <f>IF(MAX(F$9:F97)&gt;=L$5,0,IF(B98&gt;=MONTH($N$5),F97+1,0))</f>
        <v>81</v>
      </c>
      <c r="G98" s="38">
        <f t="shared" si="22"/>
        <v>657.82112599348704</v>
      </c>
      <c r="H98" s="39">
        <f t="shared" si="23"/>
        <v>494.61</v>
      </c>
      <c r="I98" s="39">
        <f t="shared" si="19"/>
        <v>163.21112599348703</v>
      </c>
      <c r="J98" s="40">
        <f t="shared" si="20"/>
        <v>56364.068794527579</v>
      </c>
      <c r="K98" s="41"/>
      <c r="L98" s="42"/>
      <c r="M98" s="42"/>
      <c r="N98" s="42"/>
      <c r="O98" s="42"/>
      <c r="P98" s="46"/>
      <c r="Q98" s="23"/>
      <c r="U98" s="180"/>
    </row>
    <row r="99" spans="1:21" hidden="1">
      <c r="A99" s="237">
        <v>40313</v>
      </c>
      <c r="B99" s="25">
        <v>53</v>
      </c>
      <c r="C99" s="35" t="s">
        <v>22</v>
      </c>
      <c r="D99" s="36" t="str">
        <f t="shared" si="25"/>
        <v>'</v>
      </c>
      <c r="E99" s="37">
        <f t="shared" si="25"/>
        <v>40405.5</v>
      </c>
      <c r="F99" s="6">
        <f>IF(MAX(F$9:F98)&gt;=L$5,0,IF(B99&gt;=MONTH($N$5),F98+1,0))</f>
        <v>82</v>
      </c>
      <c r="G99" s="38">
        <f t="shared" si="22"/>
        <v>657.82112599348704</v>
      </c>
      <c r="H99" s="39">
        <f t="shared" si="23"/>
        <v>493.19</v>
      </c>
      <c r="I99" s="39">
        <f t="shared" si="19"/>
        <v>164.63112599348705</v>
      </c>
      <c r="J99" s="40">
        <f t="shared" si="20"/>
        <v>56199.43766853409</v>
      </c>
      <c r="K99" s="41"/>
      <c r="L99" s="42"/>
      <c r="M99" s="42"/>
      <c r="N99" s="42"/>
      <c r="O99" s="42"/>
      <c r="P99" s="46"/>
      <c r="Q99" s="23"/>
      <c r="U99" s="180"/>
    </row>
    <row r="100" spans="1:21" hidden="1">
      <c r="A100" s="237">
        <v>40344</v>
      </c>
      <c r="B100" s="25">
        <v>54</v>
      </c>
      <c r="C100" s="35" t="s">
        <v>23</v>
      </c>
      <c r="D100" s="36" t="str">
        <f t="shared" si="25"/>
        <v>'</v>
      </c>
      <c r="E100" s="37">
        <f t="shared" si="25"/>
        <v>40405.5</v>
      </c>
      <c r="F100" s="6">
        <f>IF(MAX(F$9:F99)&gt;=L$5,0,IF(B100&gt;=MONTH($N$5),F99+1,0))</f>
        <v>83</v>
      </c>
      <c r="G100" s="38">
        <f t="shared" si="22"/>
        <v>657.82112599348704</v>
      </c>
      <c r="H100" s="39">
        <f t="shared" si="23"/>
        <v>491.74</v>
      </c>
      <c r="I100" s="39">
        <f t="shared" si="19"/>
        <v>166.08112599348703</v>
      </c>
      <c r="J100" s="40">
        <f t="shared" si="20"/>
        <v>56033.356542540605</v>
      </c>
      <c r="K100" s="41"/>
      <c r="L100" s="42"/>
      <c r="M100" s="42"/>
      <c r="N100" s="42"/>
      <c r="O100" s="42"/>
      <c r="P100" s="46"/>
      <c r="Q100" s="23"/>
      <c r="U100" s="180"/>
    </row>
    <row r="101" spans="1:21" hidden="1">
      <c r="A101" s="237">
        <v>40374</v>
      </c>
      <c r="B101" s="25">
        <v>55</v>
      </c>
      <c r="C101" s="35" t="s">
        <v>24</v>
      </c>
      <c r="D101" s="36" t="str">
        <f t="shared" si="25"/>
        <v>'</v>
      </c>
      <c r="E101" s="37">
        <f t="shared" si="25"/>
        <v>40405.5</v>
      </c>
      <c r="F101" s="6">
        <f>IF(MAX(F$9:F100)&gt;=L$5,0,IF(B101&gt;=MONTH($N$5),F100+1,0))</f>
        <v>84</v>
      </c>
      <c r="G101" s="38">
        <f t="shared" si="22"/>
        <v>657.82112599348704</v>
      </c>
      <c r="H101" s="39">
        <f t="shared" si="23"/>
        <v>490.29</v>
      </c>
      <c r="I101" s="39">
        <f t="shared" si="19"/>
        <v>167.53112599348702</v>
      </c>
      <c r="J101" s="40">
        <f t="shared" si="20"/>
        <v>55865.825416547115</v>
      </c>
      <c r="K101" s="41"/>
      <c r="L101" s="42"/>
      <c r="M101" s="42"/>
      <c r="N101" s="42"/>
      <c r="O101" s="42"/>
      <c r="P101" s="46"/>
      <c r="Q101" s="23"/>
      <c r="U101" s="180"/>
    </row>
    <row r="102" spans="1:21" hidden="1">
      <c r="A102" s="237">
        <v>40405</v>
      </c>
      <c r="B102" s="25">
        <v>56</v>
      </c>
      <c r="C102" s="35" t="s">
        <v>25</v>
      </c>
      <c r="D102" s="36" t="str">
        <f t="shared" si="25"/>
        <v>'</v>
      </c>
      <c r="E102" s="37">
        <f t="shared" si="25"/>
        <v>40405.5</v>
      </c>
      <c r="F102" s="6">
        <f>IF(MAX(F$9:F101)&gt;=L$5,0,IF(B102&gt;=MONTH($N$5),F101+1,0))</f>
        <v>85</v>
      </c>
      <c r="G102" s="38">
        <f t="shared" si="22"/>
        <v>657.82112599348704</v>
      </c>
      <c r="H102" s="39">
        <f t="shared" si="23"/>
        <v>488.83</v>
      </c>
      <c r="I102" s="39">
        <f t="shared" si="19"/>
        <v>168.99112599348706</v>
      </c>
      <c r="J102" s="40">
        <f t="shared" si="20"/>
        <v>55696.834290553626</v>
      </c>
      <c r="K102" s="41"/>
      <c r="L102" s="42"/>
      <c r="M102" s="42"/>
      <c r="N102" s="42"/>
      <c r="O102" s="42"/>
      <c r="P102" s="46"/>
      <c r="Q102" s="23"/>
      <c r="U102" s="180"/>
    </row>
    <row r="103" spans="1:21" hidden="1">
      <c r="A103" s="237">
        <v>40436</v>
      </c>
      <c r="B103" s="25">
        <v>57</v>
      </c>
      <c r="C103" s="35" t="s">
        <v>26</v>
      </c>
      <c r="D103" s="36" t="str">
        <f t="shared" si="25"/>
        <v>'</v>
      </c>
      <c r="E103" s="37">
        <f t="shared" si="25"/>
        <v>40405.5</v>
      </c>
      <c r="F103" s="6">
        <f>IF(MAX(F$9:F102)&gt;=L$5,0,IF(B103&gt;=MONTH($N$5),F102+1,0))</f>
        <v>86</v>
      </c>
      <c r="G103" s="38">
        <f t="shared" si="22"/>
        <v>657.82112599348704</v>
      </c>
      <c r="H103" s="39">
        <f t="shared" si="23"/>
        <v>487.35</v>
      </c>
      <c r="I103" s="39">
        <f t="shared" si="19"/>
        <v>170.47112599348702</v>
      </c>
      <c r="J103" s="40">
        <f t="shared" si="20"/>
        <v>55526.363164560142</v>
      </c>
      <c r="K103" s="41"/>
      <c r="L103" s="42"/>
      <c r="M103" s="42"/>
      <c r="N103" s="42"/>
      <c r="O103" s="42"/>
      <c r="P103" s="46"/>
      <c r="Q103" s="23"/>
      <c r="U103" s="180"/>
    </row>
    <row r="104" spans="1:21" hidden="1">
      <c r="A104" s="237">
        <v>40466</v>
      </c>
      <c r="B104" s="25">
        <v>58</v>
      </c>
      <c r="C104" s="35" t="s">
        <v>27</v>
      </c>
      <c r="D104" s="36" t="str">
        <f t="shared" si="25"/>
        <v>'</v>
      </c>
      <c r="E104" s="37">
        <f t="shared" si="25"/>
        <v>40405.5</v>
      </c>
      <c r="F104" s="6">
        <f>IF(MAX(F$9:F103)&gt;=L$5,0,IF(B104&gt;=MONTH($N$5),F103+1,0))</f>
        <v>87</v>
      </c>
      <c r="G104" s="38">
        <f t="shared" si="22"/>
        <v>657.82112599348704</v>
      </c>
      <c r="H104" s="39">
        <f t="shared" si="23"/>
        <v>485.86</v>
      </c>
      <c r="I104" s="39">
        <f t="shared" si="19"/>
        <v>171.96112599348703</v>
      </c>
      <c r="J104" s="40">
        <f t="shared" si="20"/>
        <v>55354.402038566652</v>
      </c>
      <c r="K104" s="41"/>
      <c r="L104" s="42"/>
      <c r="M104" s="42"/>
      <c r="N104" s="42"/>
      <c r="O104" s="42"/>
      <c r="P104" s="46"/>
      <c r="Q104" s="23"/>
      <c r="U104" s="180"/>
    </row>
    <row r="105" spans="1:21" hidden="1">
      <c r="A105" s="237">
        <v>40497</v>
      </c>
      <c r="B105" s="25">
        <v>59</v>
      </c>
      <c r="C105" s="35" t="s">
        <v>28</v>
      </c>
      <c r="D105" s="36" t="str">
        <f t="shared" si="25"/>
        <v>'</v>
      </c>
      <c r="E105" s="37">
        <f t="shared" si="25"/>
        <v>40405.5</v>
      </c>
      <c r="F105" s="6">
        <f>IF(MAX(F$9:F104)&gt;=L$5,0,IF(B105&gt;=MONTH($N$5),F104+1,0))</f>
        <v>88</v>
      </c>
      <c r="G105" s="38">
        <f t="shared" si="22"/>
        <v>657.82112599348704</v>
      </c>
      <c r="H105" s="39">
        <f t="shared" si="23"/>
        <v>484.35</v>
      </c>
      <c r="I105" s="39">
        <f t="shared" si="19"/>
        <v>173.47112599348702</v>
      </c>
      <c r="J105" s="40">
        <f t="shared" si="20"/>
        <v>55180.930912573167</v>
      </c>
      <c r="K105" s="41"/>
      <c r="L105" s="42"/>
      <c r="M105" s="42"/>
      <c r="N105" s="42"/>
      <c r="O105" s="42"/>
      <c r="P105" s="46"/>
      <c r="Q105" s="23"/>
      <c r="U105" s="180"/>
    </row>
    <row r="106" spans="1:21" hidden="1">
      <c r="A106" s="237">
        <v>40527</v>
      </c>
      <c r="B106" s="25">
        <v>60</v>
      </c>
      <c r="C106" s="50" t="s">
        <v>29</v>
      </c>
      <c r="D106" s="51" t="str">
        <f t="shared" si="25"/>
        <v>'</v>
      </c>
      <c r="E106" s="52">
        <f t="shared" si="25"/>
        <v>40405.5</v>
      </c>
      <c r="F106" s="53">
        <f>IF(MAX(F$9:F105)&gt;=L$5,0,IF(B106&gt;=MONTH($N$5),F105+1,0))</f>
        <v>89</v>
      </c>
      <c r="G106" s="54">
        <f t="shared" si="22"/>
        <v>657.82112599348704</v>
      </c>
      <c r="H106" s="55">
        <f t="shared" si="23"/>
        <v>482.83</v>
      </c>
      <c r="I106" s="55">
        <f t="shared" si="19"/>
        <v>174.99112599348706</v>
      </c>
      <c r="J106" s="56">
        <f t="shared" si="20"/>
        <v>55005.939786579678</v>
      </c>
      <c r="K106" s="57">
        <f>SUM(H95:H106)</f>
        <v>5891.33</v>
      </c>
      <c r="L106" s="55">
        <f>SUM(I95:I106)</f>
        <v>2002.5235119218444</v>
      </c>
      <c r="M106" s="55">
        <f>SUM(G95:G106)</f>
        <v>7893.8535119218441</v>
      </c>
      <c r="N106" s="55">
        <f>K106+N94</f>
        <v>47663.16</v>
      </c>
      <c r="O106" s="55">
        <f>L106+O94</f>
        <v>10882.920213420348</v>
      </c>
      <c r="P106" s="56">
        <f>M106+P94</f>
        <v>58546.08021342034</v>
      </c>
      <c r="Q106" s="23"/>
      <c r="U106" s="180"/>
    </row>
    <row r="107" spans="1:21" hidden="1">
      <c r="A107" s="237">
        <v>40558</v>
      </c>
      <c r="B107" s="25">
        <v>25</v>
      </c>
      <c r="C107" s="26" t="s">
        <v>17</v>
      </c>
      <c r="D107" s="47" t="str">
        <f>D95</f>
        <v>'</v>
      </c>
      <c r="E107" s="27">
        <f>E95+365.25</f>
        <v>40770.75</v>
      </c>
      <c r="F107" s="90">
        <f>IF(MAX(F$9:F106)&gt;=L$5,0,IF(B107&gt;=MONTH($N$5),F106+1,0))</f>
        <v>90</v>
      </c>
      <c r="G107" s="28">
        <f t="shared" si="22"/>
        <v>657.82112599348704</v>
      </c>
      <c r="H107" s="29">
        <f t="shared" si="23"/>
        <v>481.3</v>
      </c>
      <c r="I107" s="29">
        <f t="shared" ref="I107:I142" si="26">G107-H107</f>
        <v>176.52112599348703</v>
      </c>
      <c r="J107" s="30">
        <f t="shared" ref="J107:J142" si="27">J106-I107</f>
        <v>54829.418660586191</v>
      </c>
      <c r="K107" s="31"/>
      <c r="L107" s="32"/>
      <c r="M107" s="32"/>
      <c r="N107" s="32"/>
      <c r="O107" s="32"/>
      <c r="P107" s="48"/>
      <c r="Q107" s="23"/>
      <c r="U107" s="180"/>
    </row>
    <row r="108" spans="1:21" hidden="1">
      <c r="A108" s="237">
        <v>40589</v>
      </c>
      <c r="B108" s="25">
        <v>26</v>
      </c>
      <c r="C108" s="35" t="s">
        <v>19</v>
      </c>
      <c r="D108" s="36" t="str">
        <f t="shared" ref="D108:E108" si="28">D107</f>
        <v>'</v>
      </c>
      <c r="E108" s="37">
        <f t="shared" si="28"/>
        <v>40770.75</v>
      </c>
      <c r="F108" s="6">
        <f>IF(MAX(F$9:F107)&gt;=L$5,0,IF(B108&gt;=MONTH($N$5),F107+1,0))</f>
        <v>91</v>
      </c>
      <c r="G108" s="38">
        <f t="shared" si="22"/>
        <v>657.82112599348704</v>
      </c>
      <c r="H108" s="39">
        <f t="shared" si="23"/>
        <v>479.76</v>
      </c>
      <c r="I108" s="39">
        <f t="shared" si="26"/>
        <v>178.06112599348705</v>
      </c>
      <c r="J108" s="40">
        <f t="shared" si="27"/>
        <v>54651.357534592702</v>
      </c>
      <c r="K108" s="41"/>
      <c r="L108" s="42"/>
      <c r="M108" s="42"/>
      <c r="N108" s="42"/>
      <c r="O108" s="42"/>
      <c r="P108" s="46"/>
      <c r="Q108" s="23"/>
      <c r="U108" s="180"/>
    </row>
    <row r="109" spans="1:21" hidden="1">
      <c r="A109" s="237">
        <v>40617</v>
      </c>
      <c r="B109" s="25">
        <v>27</v>
      </c>
      <c r="C109" s="35" t="s">
        <v>20</v>
      </c>
      <c r="D109" s="36" t="str">
        <f t="shared" ref="D109:E109" si="29">D108</f>
        <v>'</v>
      </c>
      <c r="E109" s="37">
        <f t="shared" si="29"/>
        <v>40770.75</v>
      </c>
      <c r="F109" s="6">
        <f>IF(MAX(F$9:F108)&gt;=L$5,0,IF(B109&gt;=MONTH($N$5),F108+1,0))</f>
        <v>92</v>
      </c>
      <c r="G109" s="38">
        <f t="shared" si="22"/>
        <v>657.82112599348704</v>
      </c>
      <c r="H109" s="39">
        <f t="shared" si="23"/>
        <v>478.2</v>
      </c>
      <c r="I109" s="39">
        <f t="shared" si="26"/>
        <v>179.62112599348706</v>
      </c>
      <c r="J109" s="40">
        <f t="shared" si="27"/>
        <v>54471.736408599216</v>
      </c>
      <c r="K109" s="41"/>
      <c r="L109" s="42"/>
      <c r="M109" s="42"/>
      <c r="N109" s="42"/>
      <c r="O109" s="42"/>
      <c r="P109" s="46"/>
      <c r="Q109" s="23"/>
      <c r="U109" s="180"/>
    </row>
    <row r="110" spans="1:21" hidden="1">
      <c r="A110" s="237">
        <v>40648</v>
      </c>
      <c r="B110" s="25">
        <v>28</v>
      </c>
      <c r="C110" s="35" t="s">
        <v>21</v>
      </c>
      <c r="D110" s="36" t="str">
        <f t="shared" ref="D110:E110" si="30">D109</f>
        <v>'</v>
      </c>
      <c r="E110" s="37">
        <f t="shared" si="30"/>
        <v>40770.75</v>
      </c>
      <c r="F110" s="6">
        <f>IF(MAX(F$9:F109)&gt;=L$5,0,IF(B110&gt;=MONTH($N$5),F109+1,0))</f>
        <v>93</v>
      </c>
      <c r="G110" s="38">
        <f t="shared" si="22"/>
        <v>657.82112599348704</v>
      </c>
      <c r="H110" s="39">
        <f t="shared" si="23"/>
        <v>476.63</v>
      </c>
      <c r="I110" s="39">
        <f t="shared" si="26"/>
        <v>181.19112599348705</v>
      </c>
      <c r="J110" s="40">
        <f t="shared" si="27"/>
        <v>54290.54528260573</v>
      </c>
      <c r="K110" s="41"/>
      <c r="L110" s="42"/>
      <c r="M110" s="42"/>
      <c r="N110" s="42"/>
      <c r="O110" s="42"/>
      <c r="P110" s="46"/>
      <c r="Q110" s="23"/>
      <c r="U110" s="180"/>
    </row>
    <row r="111" spans="1:21" hidden="1">
      <c r="A111" s="237">
        <v>40678</v>
      </c>
      <c r="B111" s="25">
        <v>29</v>
      </c>
      <c r="C111" s="35" t="s">
        <v>22</v>
      </c>
      <c r="D111" s="36" t="str">
        <f t="shared" ref="D111:E111" si="31">D110</f>
        <v>'</v>
      </c>
      <c r="E111" s="37">
        <f t="shared" si="31"/>
        <v>40770.75</v>
      </c>
      <c r="F111" s="6">
        <f>IF(MAX(F$9:F110)&gt;=L$5,0,IF(B111&gt;=MONTH($N$5),F110+1,0))</f>
        <v>94</v>
      </c>
      <c r="G111" s="38">
        <f t="shared" si="22"/>
        <v>657.82112599348704</v>
      </c>
      <c r="H111" s="39">
        <f t="shared" si="23"/>
        <v>475.04</v>
      </c>
      <c r="I111" s="39">
        <f t="shared" si="26"/>
        <v>182.78112599348702</v>
      </c>
      <c r="J111" s="40">
        <f t="shared" si="27"/>
        <v>54107.76415661224</v>
      </c>
      <c r="K111" s="41"/>
      <c r="L111" s="42"/>
      <c r="M111" s="42"/>
      <c r="N111" s="42"/>
      <c r="O111" s="42"/>
      <c r="P111" s="46"/>
      <c r="Q111" s="23"/>
      <c r="U111" s="180"/>
    </row>
    <row r="112" spans="1:21" hidden="1">
      <c r="A112" s="237">
        <v>40709</v>
      </c>
      <c r="B112" s="25">
        <v>30</v>
      </c>
      <c r="C112" s="35" t="s">
        <v>23</v>
      </c>
      <c r="D112" s="36" t="str">
        <f t="shared" ref="D112:E112" si="32">D111</f>
        <v>'</v>
      </c>
      <c r="E112" s="37">
        <f t="shared" si="32"/>
        <v>40770.75</v>
      </c>
      <c r="F112" s="6">
        <f>IF(MAX(F$9:F111)&gt;=L$5,0,IF(B112&gt;=MONTH($N$5),F111+1,0))</f>
        <v>95</v>
      </c>
      <c r="G112" s="38">
        <f t="shared" si="22"/>
        <v>657.82112599348704</v>
      </c>
      <c r="H112" s="39">
        <f t="shared" si="23"/>
        <v>473.44</v>
      </c>
      <c r="I112" s="39">
        <f t="shared" si="26"/>
        <v>184.38112599348705</v>
      </c>
      <c r="J112" s="40">
        <f t="shared" si="27"/>
        <v>53923.383030618752</v>
      </c>
      <c r="K112" s="41"/>
      <c r="L112" s="42"/>
      <c r="M112" s="42"/>
      <c r="N112" s="42"/>
      <c r="O112" s="42"/>
      <c r="P112" s="46"/>
      <c r="Q112" s="23"/>
      <c r="U112" s="180"/>
    </row>
    <row r="113" spans="1:21" hidden="1">
      <c r="A113" s="237">
        <v>40739</v>
      </c>
      <c r="B113" s="25">
        <v>31</v>
      </c>
      <c r="C113" s="35" t="s">
        <v>24</v>
      </c>
      <c r="D113" s="36" t="str">
        <f t="shared" ref="D113:E113" si="33">D112</f>
        <v>'</v>
      </c>
      <c r="E113" s="37">
        <f t="shared" si="33"/>
        <v>40770.75</v>
      </c>
      <c r="F113" s="6">
        <f>IF(MAX(F$9:F112)&gt;=L$5,0,IF(B113&gt;=MONTH($N$5),F112+1,0))</f>
        <v>96</v>
      </c>
      <c r="G113" s="38">
        <f t="shared" ref="G113:G142" si="34">IF((J112+H113)&lt;(M$5+H113),J112+H113,M$5)</f>
        <v>657.82112599348704</v>
      </c>
      <c r="H113" s="39">
        <f t="shared" si="23"/>
        <v>471.83</v>
      </c>
      <c r="I113" s="39">
        <f t="shared" si="26"/>
        <v>185.99112599348706</v>
      </c>
      <c r="J113" s="40">
        <f t="shared" si="27"/>
        <v>53737.391904625263</v>
      </c>
      <c r="K113" s="41"/>
      <c r="L113" s="42"/>
      <c r="M113" s="42"/>
      <c r="N113" s="42"/>
      <c r="O113" s="42"/>
      <c r="P113" s="46"/>
      <c r="Q113" s="23"/>
      <c r="U113" s="180"/>
    </row>
    <row r="114" spans="1:21" hidden="1">
      <c r="A114" s="237">
        <v>40770</v>
      </c>
      <c r="B114" s="25">
        <v>32</v>
      </c>
      <c r="C114" s="35" t="s">
        <v>25</v>
      </c>
      <c r="D114" s="36" t="str">
        <f t="shared" ref="D114:E114" si="35">D113</f>
        <v>'</v>
      </c>
      <c r="E114" s="37">
        <f t="shared" si="35"/>
        <v>40770.75</v>
      </c>
      <c r="F114" s="6">
        <f>IF(MAX(F$9:F113)&gt;=L$5,0,IF(B114&gt;=MONTH($N$5),F113+1,0))</f>
        <v>97</v>
      </c>
      <c r="G114" s="38">
        <f t="shared" si="34"/>
        <v>657.82112599348704</v>
      </c>
      <c r="H114" s="39">
        <f t="shared" si="23"/>
        <v>470.2</v>
      </c>
      <c r="I114" s="39">
        <f t="shared" si="26"/>
        <v>187.62112599348706</v>
      </c>
      <c r="J114" s="40">
        <f t="shared" si="27"/>
        <v>53549.770778631777</v>
      </c>
      <c r="K114" s="41"/>
      <c r="L114" s="42"/>
      <c r="M114" s="42"/>
      <c r="N114" s="42"/>
      <c r="O114" s="42"/>
      <c r="P114" s="46"/>
      <c r="Q114" s="23"/>
      <c r="U114" s="180"/>
    </row>
    <row r="115" spans="1:21" hidden="1">
      <c r="A115" s="237">
        <v>40801</v>
      </c>
      <c r="B115" s="25">
        <v>33</v>
      </c>
      <c r="C115" s="35" t="s">
        <v>26</v>
      </c>
      <c r="D115" s="36" t="str">
        <f t="shared" ref="D115:E115" si="36">D114</f>
        <v>'</v>
      </c>
      <c r="E115" s="37">
        <f t="shared" si="36"/>
        <v>40770.75</v>
      </c>
      <c r="F115" s="6">
        <f>IF(MAX(F$9:F114)&gt;=L$5,0,IF(B115&gt;=MONTH($N$5),F114+1,0))</f>
        <v>98</v>
      </c>
      <c r="G115" s="38">
        <f t="shared" si="34"/>
        <v>657.82112599348704</v>
      </c>
      <c r="H115" s="39">
        <f t="shared" si="23"/>
        <v>468.56</v>
      </c>
      <c r="I115" s="39">
        <f t="shared" si="26"/>
        <v>189.26112599348704</v>
      </c>
      <c r="J115" s="40">
        <f t="shared" si="27"/>
        <v>53360.509652638291</v>
      </c>
      <c r="K115" s="41"/>
      <c r="L115" s="42"/>
      <c r="M115" s="42"/>
      <c r="N115" s="42"/>
      <c r="O115" s="42"/>
      <c r="P115" s="46"/>
      <c r="Q115" s="23"/>
      <c r="U115" s="180"/>
    </row>
    <row r="116" spans="1:21" hidden="1">
      <c r="A116" s="237">
        <v>40831</v>
      </c>
      <c r="B116" s="25">
        <v>34</v>
      </c>
      <c r="C116" s="35" t="s">
        <v>27</v>
      </c>
      <c r="D116" s="36" t="str">
        <f t="shared" ref="D116:E116" si="37">D115</f>
        <v>'</v>
      </c>
      <c r="E116" s="37">
        <f t="shared" si="37"/>
        <v>40770.75</v>
      </c>
      <c r="F116" s="6">
        <f>IF(MAX(F$9:F115)&gt;=L$5,0,IF(B116&gt;=MONTH($N$5),F115+1,0))</f>
        <v>99</v>
      </c>
      <c r="G116" s="38">
        <f t="shared" si="34"/>
        <v>657.82112599348704</v>
      </c>
      <c r="H116" s="39">
        <f t="shared" ref="H116:H142" si="38">IF(F116&gt;0,IF(J115&gt;0,ROUND(-IPMT(K$5/12,F116,L$5,J$5,,),2),0),0)</f>
        <v>466.9</v>
      </c>
      <c r="I116" s="39">
        <f t="shared" si="26"/>
        <v>190.92112599348707</v>
      </c>
      <c r="J116" s="40">
        <f t="shared" si="27"/>
        <v>53169.588526644802</v>
      </c>
      <c r="K116" s="41"/>
      <c r="L116" s="42"/>
      <c r="M116" s="42"/>
      <c r="N116" s="42"/>
      <c r="O116" s="42"/>
      <c r="P116" s="46"/>
      <c r="Q116" s="23"/>
      <c r="U116" s="180"/>
    </row>
    <row r="117" spans="1:21" hidden="1">
      <c r="A117" s="237">
        <v>40862</v>
      </c>
      <c r="B117" s="25">
        <v>35</v>
      </c>
      <c r="C117" s="35" t="s">
        <v>28</v>
      </c>
      <c r="D117" s="36" t="str">
        <f t="shared" ref="D117:E117" si="39">D116</f>
        <v>'</v>
      </c>
      <c r="E117" s="37">
        <f t="shared" si="39"/>
        <v>40770.75</v>
      </c>
      <c r="F117" s="6">
        <f>IF(MAX(F$9:F116)&gt;=L$5,0,IF(B117&gt;=MONTH($N$5),F116+1,0))</f>
        <v>100</v>
      </c>
      <c r="G117" s="38">
        <f t="shared" si="34"/>
        <v>657.82112599348704</v>
      </c>
      <c r="H117" s="39">
        <f t="shared" si="38"/>
        <v>465.23</v>
      </c>
      <c r="I117" s="39">
        <f t="shared" si="26"/>
        <v>192.59112599348703</v>
      </c>
      <c r="J117" s="40">
        <f t="shared" si="27"/>
        <v>52976.997400651315</v>
      </c>
      <c r="K117" s="41"/>
      <c r="L117" s="42"/>
      <c r="M117" s="42"/>
      <c r="N117" s="42"/>
      <c r="O117" s="42"/>
      <c r="P117" s="46"/>
      <c r="Q117" s="23"/>
      <c r="U117" s="180"/>
    </row>
    <row r="118" spans="1:21" hidden="1">
      <c r="A118" s="237">
        <v>40892</v>
      </c>
      <c r="B118" s="25">
        <v>36</v>
      </c>
      <c r="C118" s="35" t="s">
        <v>29</v>
      </c>
      <c r="D118" s="36" t="str">
        <f t="shared" ref="D118:E118" si="40">D117</f>
        <v>'</v>
      </c>
      <c r="E118" s="37">
        <f t="shared" si="40"/>
        <v>40770.75</v>
      </c>
      <c r="F118" s="53">
        <f>IF(MAX(F$9:F117)&gt;=L$5,0,IF(B118&gt;=MONTH($N$5),F117+1,0))</f>
        <v>101</v>
      </c>
      <c r="G118" s="45">
        <f t="shared" si="34"/>
        <v>657.82112599348704</v>
      </c>
      <c r="H118" s="42">
        <f t="shared" si="38"/>
        <v>463.55</v>
      </c>
      <c r="I118" s="42">
        <f t="shared" si="26"/>
        <v>194.27112599348703</v>
      </c>
      <c r="J118" s="46">
        <f t="shared" si="27"/>
        <v>52782.726274657827</v>
      </c>
      <c r="K118" s="41">
        <f>SUM(H107:H118)</f>
        <v>5670.64</v>
      </c>
      <c r="L118" s="42">
        <f>SUM(I107:I118)</f>
        <v>2223.2135119218447</v>
      </c>
      <c r="M118" s="42">
        <f>SUM(G107:G118)</f>
        <v>7893.8535119218441</v>
      </c>
      <c r="N118" s="42">
        <f>K118+N106</f>
        <v>53333.8</v>
      </c>
      <c r="O118" s="42">
        <f>L118+O106</f>
        <v>13106.133725342192</v>
      </c>
      <c r="P118" s="46">
        <f>M118+P106</f>
        <v>66439.933725342184</v>
      </c>
      <c r="Q118" s="23"/>
      <c r="U118" s="180"/>
    </row>
    <row r="119" spans="1:21" hidden="1">
      <c r="A119" s="237">
        <v>40923</v>
      </c>
      <c r="B119" s="25">
        <v>37</v>
      </c>
      <c r="C119" s="26" t="s">
        <v>17</v>
      </c>
      <c r="D119" s="47" t="str">
        <f>D107</f>
        <v>'</v>
      </c>
      <c r="E119" s="27">
        <f>E107+365.25</f>
        <v>41136</v>
      </c>
      <c r="F119" s="90">
        <f>IF(MAX(F$9:F118)&gt;=L$5,0,IF(B119&gt;=MONTH($N$5),F118+1,0))</f>
        <v>102</v>
      </c>
      <c r="G119" s="28">
        <f t="shared" si="34"/>
        <v>657.82112599348704</v>
      </c>
      <c r="H119" s="29">
        <f t="shared" si="38"/>
        <v>461.85</v>
      </c>
      <c r="I119" s="29">
        <f t="shared" si="26"/>
        <v>195.97112599348702</v>
      </c>
      <c r="J119" s="30">
        <f t="shared" si="27"/>
        <v>52586.755148664342</v>
      </c>
      <c r="K119" s="31"/>
      <c r="L119" s="32"/>
      <c r="M119" s="32"/>
      <c r="N119" s="32"/>
      <c r="O119" s="32"/>
      <c r="P119" s="48"/>
      <c r="Q119" s="23"/>
      <c r="U119" s="180"/>
    </row>
    <row r="120" spans="1:21" hidden="1">
      <c r="A120" s="237">
        <v>40954</v>
      </c>
      <c r="B120" s="25">
        <v>38</v>
      </c>
      <c r="C120" s="35" t="s">
        <v>19</v>
      </c>
      <c r="D120" s="36" t="str">
        <f t="shared" ref="D120:E120" si="41">D119</f>
        <v>'</v>
      </c>
      <c r="E120" s="37">
        <f t="shared" si="41"/>
        <v>41136</v>
      </c>
      <c r="F120" s="6">
        <f>IF(MAX(F$9:F119)&gt;=L$5,0,IF(B120&gt;=MONTH($N$5),F119+1,0))</f>
        <v>103</v>
      </c>
      <c r="G120" s="38">
        <f t="shared" si="34"/>
        <v>657.82112599348704</v>
      </c>
      <c r="H120" s="39">
        <f t="shared" si="38"/>
        <v>460.13</v>
      </c>
      <c r="I120" s="39">
        <f t="shared" si="26"/>
        <v>197.69112599348705</v>
      </c>
      <c r="J120" s="40">
        <f t="shared" si="27"/>
        <v>52389.064022670857</v>
      </c>
      <c r="K120" s="41"/>
      <c r="L120" s="42"/>
      <c r="M120" s="42"/>
      <c r="N120" s="42"/>
      <c r="O120" s="42"/>
      <c r="P120" s="46"/>
      <c r="Q120" s="23"/>
      <c r="U120" s="180"/>
    </row>
    <row r="121" spans="1:21" hidden="1">
      <c r="A121" s="237">
        <v>40983</v>
      </c>
      <c r="B121" s="25">
        <v>39</v>
      </c>
      <c r="C121" s="35" t="s">
        <v>20</v>
      </c>
      <c r="D121" s="36" t="str">
        <f t="shared" ref="D121:E121" si="42">D120</f>
        <v>'</v>
      </c>
      <c r="E121" s="37">
        <f t="shared" si="42"/>
        <v>41136</v>
      </c>
      <c r="F121" s="6">
        <f>IF(MAX(F$9:F120)&gt;=L$5,0,IF(B121&gt;=MONTH($N$5),F120+1,0))</f>
        <v>104</v>
      </c>
      <c r="G121" s="38">
        <f t="shared" si="34"/>
        <v>657.82112599348704</v>
      </c>
      <c r="H121" s="39">
        <f t="shared" si="38"/>
        <v>458.4</v>
      </c>
      <c r="I121" s="39">
        <f t="shared" si="26"/>
        <v>199.42112599348707</v>
      </c>
      <c r="J121" s="40">
        <f t="shared" si="27"/>
        <v>52189.642896677367</v>
      </c>
      <c r="K121" s="41"/>
      <c r="L121" s="42"/>
      <c r="M121" s="42"/>
      <c r="N121" s="42"/>
      <c r="O121" s="42"/>
      <c r="P121" s="46"/>
      <c r="Q121" s="23"/>
      <c r="U121" s="180"/>
    </row>
    <row r="122" spans="1:21" hidden="1">
      <c r="A122" s="237">
        <v>41014</v>
      </c>
      <c r="B122" s="25">
        <v>40</v>
      </c>
      <c r="C122" s="35" t="s">
        <v>21</v>
      </c>
      <c r="D122" s="36" t="str">
        <f t="shared" ref="D122:E122" si="43">D121</f>
        <v>'</v>
      </c>
      <c r="E122" s="37">
        <f t="shared" si="43"/>
        <v>41136</v>
      </c>
      <c r="F122" s="6">
        <f>IF(MAX(F$9:F121)&gt;=L$5,0,IF(B122&gt;=MONTH($N$5),F121+1,0))</f>
        <v>105</v>
      </c>
      <c r="G122" s="38">
        <f t="shared" si="34"/>
        <v>657.82112599348704</v>
      </c>
      <c r="H122" s="39">
        <f t="shared" si="38"/>
        <v>456.66</v>
      </c>
      <c r="I122" s="39">
        <f t="shared" si="26"/>
        <v>201.16112599348702</v>
      </c>
      <c r="J122" s="40">
        <f t="shared" si="27"/>
        <v>51988.48177068388</v>
      </c>
      <c r="K122" s="41"/>
      <c r="L122" s="42"/>
      <c r="M122" s="42"/>
      <c r="N122" s="42"/>
      <c r="O122" s="42"/>
      <c r="P122" s="46"/>
      <c r="Q122" s="23"/>
      <c r="U122" s="180"/>
    </row>
    <row r="123" spans="1:21" hidden="1">
      <c r="A123" s="237">
        <v>41044</v>
      </c>
      <c r="B123" s="25">
        <v>41</v>
      </c>
      <c r="C123" s="35" t="s">
        <v>22</v>
      </c>
      <c r="D123" s="36" t="str">
        <f t="shared" ref="D123:E123" si="44">D122</f>
        <v>'</v>
      </c>
      <c r="E123" s="37">
        <f t="shared" si="44"/>
        <v>41136</v>
      </c>
      <c r="F123" s="6">
        <f>IF(MAX(F$9:F122)&gt;=L$5,0,IF(B123&gt;=MONTH($N$5),F122+1,0))</f>
        <v>106</v>
      </c>
      <c r="G123" s="38">
        <f t="shared" si="34"/>
        <v>657.82112599348704</v>
      </c>
      <c r="H123" s="39">
        <f t="shared" si="38"/>
        <v>454.9</v>
      </c>
      <c r="I123" s="39">
        <f t="shared" si="26"/>
        <v>202.92112599348707</v>
      </c>
      <c r="J123" s="40">
        <f t="shared" si="27"/>
        <v>51785.560644690391</v>
      </c>
      <c r="K123" s="41"/>
      <c r="L123" s="42"/>
      <c r="M123" s="42"/>
      <c r="N123" s="42"/>
      <c r="O123" s="42"/>
      <c r="P123" s="46"/>
      <c r="Q123" s="23"/>
      <c r="U123" s="180"/>
    </row>
    <row r="124" spans="1:21" hidden="1">
      <c r="A124" s="237">
        <v>41075</v>
      </c>
      <c r="B124" s="25">
        <v>42</v>
      </c>
      <c r="C124" s="35" t="s">
        <v>23</v>
      </c>
      <c r="D124" s="36" t="str">
        <f t="shared" ref="D124:E124" si="45">D123</f>
        <v>'</v>
      </c>
      <c r="E124" s="37">
        <f t="shared" si="45"/>
        <v>41136</v>
      </c>
      <c r="F124" s="6">
        <f>IF(MAX(F$9:F123)&gt;=L$5,0,IF(B124&gt;=MONTH($N$5),F123+1,0))</f>
        <v>107</v>
      </c>
      <c r="G124" s="38">
        <f t="shared" si="34"/>
        <v>657.82112599348704</v>
      </c>
      <c r="H124" s="39">
        <f t="shared" si="38"/>
        <v>453.12</v>
      </c>
      <c r="I124" s="39">
        <f t="shared" si="26"/>
        <v>204.70112599348704</v>
      </c>
      <c r="J124" s="40">
        <f t="shared" si="27"/>
        <v>51580.859518696903</v>
      </c>
      <c r="K124" s="41"/>
      <c r="L124" s="42"/>
      <c r="M124" s="42"/>
      <c r="N124" s="42"/>
      <c r="O124" s="42"/>
      <c r="P124" s="46"/>
      <c r="Q124" s="23"/>
      <c r="U124" s="180"/>
    </row>
    <row r="125" spans="1:21" hidden="1">
      <c r="A125" s="237">
        <v>41105</v>
      </c>
      <c r="B125" s="25">
        <v>43</v>
      </c>
      <c r="C125" s="35" t="s">
        <v>24</v>
      </c>
      <c r="D125" s="36" t="str">
        <f t="shared" ref="D125:E125" si="46">D124</f>
        <v>'</v>
      </c>
      <c r="E125" s="37">
        <f t="shared" si="46"/>
        <v>41136</v>
      </c>
      <c r="F125" s="6">
        <f>IF(MAX(F$9:F124)&gt;=L$5,0,IF(B125&gt;=MONTH($N$5),F124+1,0))</f>
        <v>108</v>
      </c>
      <c r="G125" s="38">
        <f t="shared" si="34"/>
        <v>657.82112599348704</v>
      </c>
      <c r="H125" s="39">
        <f t="shared" si="38"/>
        <v>451.33</v>
      </c>
      <c r="I125" s="39">
        <f t="shared" si="26"/>
        <v>206.49112599348706</v>
      </c>
      <c r="J125" s="40">
        <f t="shared" si="27"/>
        <v>51374.368392703414</v>
      </c>
      <c r="K125" s="41"/>
      <c r="L125" s="42"/>
      <c r="M125" s="42"/>
      <c r="N125" s="42"/>
      <c r="O125" s="42"/>
      <c r="P125" s="46"/>
      <c r="Q125" s="23"/>
      <c r="U125" s="180"/>
    </row>
    <row r="126" spans="1:21" hidden="1">
      <c r="A126" s="237">
        <v>41136</v>
      </c>
      <c r="B126" s="25">
        <v>44</v>
      </c>
      <c r="C126" s="35" t="s">
        <v>25</v>
      </c>
      <c r="D126" s="36" t="str">
        <f t="shared" ref="D126:E126" si="47">D125</f>
        <v>'</v>
      </c>
      <c r="E126" s="37">
        <f t="shared" si="47"/>
        <v>41136</v>
      </c>
      <c r="F126" s="6">
        <f>IF(MAX(F$9:F125)&gt;=L$5,0,IF(B126&gt;=MONTH($N$5),F125+1,0))</f>
        <v>109</v>
      </c>
      <c r="G126" s="38">
        <f t="shared" si="34"/>
        <v>657.82112599348704</v>
      </c>
      <c r="H126" s="39">
        <f t="shared" si="38"/>
        <v>449.53</v>
      </c>
      <c r="I126" s="39">
        <f t="shared" si="26"/>
        <v>208.29112599348707</v>
      </c>
      <c r="J126" s="40">
        <f t="shared" si="27"/>
        <v>51166.07726670993</v>
      </c>
      <c r="K126" s="41"/>
      <c r="L126" s="42"/>
      <c r="M126" s="42"/>
      <c r="N126" s="42"/>
      <c r="O126" s="42"/>
      <c r="P126" s="46"/>
      <c r="Q126" s="23"/>
      <c r="U126" s="180"/>
    </row>
    <row r="127" spans="1:21" hidden="1">
      <c r="A127" s="237">
        <v>41167</v>
      </c>
      <c r="B127" s="25">
        <v>45</v>
      </c>
      <c r="C127" s="35" t="s">
        <v>26</v>
      </c>
      <c r="D127" s="36" t="str">
        <f t="shared" ref="D127:E127" si="48">D126</f>
        <v>'</v>
      </c>
      <c r="E127" s="37">
        <f t="shared" si="48"/>
        <v>41136</v>
      </c>
      <c r="F127" s="6">
        <f>IF(MAX(F$9:F126)&gt;=L$5,0,IF(B127&gt;=MONTH($N$5),F126+1,0))</f>
        <v>110</v>
      </c>
      <c r="G127" s="38">
        <f t="shared" si="34"/>
        <v>657.82112599348704</v>
      </c>
      <c r="H127" s="39">
        <f t="shared" si="38"/>
        <v>447.7</v>
      </c>
      <c r="I127" s="39">
        <f t="shared" si="26"/>
        <v>210.12112599348706</v>
      </c>
      <c r="J127" s="40">
        <f t="shared" si="27"/>
        <v>50955.956140716444</v>
      </c>
      <c r="K127" s="41"/>
      <c r="L127" s="42"/>
      <c r="M127" s="42"/>
      <c r="N127" s="42"/>
      <c r="O127" s="42"/>
      <c r="P127" s="46"/>
      <c r="Q127" s="23"/>
      <c r="U127" s="180"/>
    </row>
    <row r="128" spans="1:21" hidden="1">
      <c r="A128" s="237">
        <v>41197</v>
      </c>
      <c r="B128" s="25">
        <v>46</v>
      </c>
      <c r="C128" s="35" t="s">
        <v>27</v>
      </c>
      <c r="D128" s="36" t="str">
        <f t="shared" ref="D128:E128" si="49">D127</f>
        <v>'</v>
      </c>
      <c r="E128" s="37">
        <f t="shared" si="49"/>
        <v>41136</v>
      </c>
      <c r="F128" s="6">
        <f>IF(MAX(F$9:F127)&gt;=L$5,0,IF(B128&gt;=MONTH($N$5),F127+1,0))</f>
        <v>111</v>
      </c>
      <c r="G128" s="38">
        <f t="shared" si="34"/>
        <v>657.82112599348704</v>
      </c>
      <c r="H128" s="39">
        <f t="shared" si="38"/>
        <v>445.86</v>
      </c>
      <c r="I128" s="39">
        <f t="shared" si="26"/>
        <v>211.96112599348703</v>
      </c>
      <c r="J128" s="40">
        <f t="shared" si="27"/>
        <v>50743.995014722954</v>
      </c>
      <c r="K128" s="41"/>
      <c r="L128" s="42"/>
      <c r="M128" s="42"/>
      <c r="N128" s="42"/>
      <c r="O128" s="42"/>
      <c r="P128" s="46"/>
      <c r="Q128" s="23"/>
      <c r="U128" s="180"/>
    </row>
    <row r="129" spans="1:21" hidden="1">
      <c r="A129" s="237">
        <v>41228</v>
      </c>
      <c r="B129" s="25">
        <v>47</v>
      </c>
      <c r="C129" s="35" t="s">
        <v>28</v>
      </c>
      <c r="D129" s="36" t="str">
        <f t="shared" ref="D129:E129" si="50">D128</f>
        <v>'</v>
      </c>
      <c r="E129" s="37">
        <f t="shared" si="50"/>
        <v>41136</v>
      </c>
      <c r="F129" s="6">
        <f>IF(MAX(F$9:F128)&gt;=L$5,0,IF(B129&gt;=MONTH($N$5),F128+1,0))</f>
        <v>112</v>
      </c>
      <c r="G129" s="38">
        <f t="shared" si="34"/>
        <v>657.82112599348704</v>
      </c>
      <c r="H129" s="39">
        <f t="shared" si="38"/>
        <v>444.01</v>
      </c>
      <c r="I129" s="39">
        <f t="shared" si="26"/>
        <v>213.81112599348705</v>
      </c>
      <c r="J129" s="40">
        <f t="shared" si="27"/>
        <v>50530.183888729465</v>
      </c>
      <c r="K129" s="41"/>
      <c r="L129" s="42"/>
      <c r="M129" s="42"/>
      <c r="N129" s="42"/>
      <c r="O129" s="42"/>
      <c r="P129" s="46"/>
      <c r="Q129" s="23"/>
      <c r="U129" s="180"/>
    </row>
    <row r="130" spans="1:21" hidden="1">
      <c r="A130" s="237">
        <v>41258</v>
      </c>
      <c r="B130" s="25">
        <v>48</v>
      </c>
      <c r="C130" s="35" t="s">
        <v>29</v>
      </c>
      <c r="D130" s="36" t="str">
        <f t="shared" ref="D130:E130" si="51">D129</f>
        <v>'</v>
      </c>
      <c r="E130" s="37">
        <f t="shared" si="51"/>
        <v>41136</v>
      </c>
      <c r="F130" s="53">
        <f>IF(MAX(F$9:F129)&gt;=L$5,0,IF(B130&gt;=MONTH($N$5),F129+1,0))</f>
        <v>113</v>
      </c>
      <c r="G130" s="45">
        <f t="shared" si="34"/>
        <v>657.82112599348704</v>
      </c>
      <c r="H130" s="42">
        <f t="shared" si="38"/>
        <v>442.14</v>
      </c>
      <c r="I130" s="42">
        <f t="shared" si="26"/>
        <v>215.68112599348706</v>
      </c>
      <c r="J130" s="46">
        <f t="shared" si="27"/>
        <v>50314.502762735981</v>
      </c>
      <c r="K130" s="41">
        <f>SUM(H119:H130)</f>
        <v>5425.63</v>
      </c>
      <c r="L130" s="42">
        <f>SUM(I119:I130)</f>
        <v>2468.2235119218444</v>
      </c>
      <c r="M130" s="42">
        <f>SUM(G119:G130)</f>
        <v>7893.8535119218441</v>
      </c>
      <c r="N130" s="42">
        <f>K130+N118</f>
        <v>58759.43</v>
      </c>
      <c r="O130" s="42">
        <f>L130+O118</f>
        <v>15574.357237264036</v>
      </c>
      <c r="P130" s="46">
        <f>M130+P118</f>
        <v>74333.787237264027</v>
      </c>
      <c r="Q130" s="23"/>
      <c r="U130" s="180"/>
    </row>
    <row r="131" spans="1:21" hidden="1">
      <c r="A131" s="237">
        <v>41289</v>
      </c>
      <c r="B131" s="25">
        <v>49</v>
      </c>
      <c r="C131" s="26" t="s">
        <v>17</v>
      </c>
      <c r="D131" s="47" t="str">
        <f>D119</f>
        <v>'</v>
      </c>
      <c r="E131" s="27">
        <f>E119+365.25</f>
        <v>41501.25</v>
      </c>
      <c r="F131" s="90">
        <f>IF(MAX(F$9:F130)&gt;=L$5,0,IF(B131&gt;=MONTH($N$5),F130+1,0))</f>
        <v>114</v>
      </c>
      <c r="G131" s="28">
        <f t="shared" si="34"/>
        <v>657.82112599348704</v>
      </c>
      <c r="H131" s="29">
        <f t="shared" si="38"/>
        <v>440.25</v>
      </c>
      <c r="I131" s="29">
        <f t="shared" si="26"/>
        <v>217.57112599348704</v>
      </c>
      <c r="J131" s="30">
        <f t="shared" si="27"/>
        <v>50096.931636742491</v>
      </c>
      <c r="K131" s="31"/>
      <c r="L131" s="32"/>
      <c r="M131" s="32"/>
      <c r="N131" s="32"/>
      <c r="O131" s="32"/>
      <c r="P131" s="48"/>
      <c r="Q131" s="23"/>
      <c r="U131" s="180"/>
    </row>
    <row r="132" spans="1:21" hidden="1">
      <c r="A132" s="237">
        <v>41320</v>
      </c>
      <c r="B132" s="25">
        <v>50</v>
      </c>
      <c r="C132" s="35" t="s">
        <v>19</v>
      </c>
      <c r="D132" s="36" t="str">
        <f t="shared" ref="D132:E132" si="52">D131</f>
        <v>'</v>
      </c>
      <c r="E132" s="37">
        <f t="shared" si="52"/>
        <v>41501.25</v>
      </c>
      <c r="F132" s="6">
        <f>IF(MAX(F$9:F131)&gt;=L$5,0,IF(B132&gt;=MONTH($N$5),F131+1,0))</f>
        <v>115</v>
      </c>
      <c r="G132" s="38">
        <f t="shared" si="34"/>
        <v>657.82112599348704</v>
      </c>
      <c r="H132" s="39">
        <f t="shared" si="38"/>
        <v>438.35</v>
      </c>
      <c r="I132" s="39">
        <f t="shared" si="26"/>
        <v>219.47112599348702</v>
      </c>
      <c r="J132" s="40">
        <f t="shared" si="27"/>
        <v>49877.460510749006</v>
      </c>
      <c r="K132" s="41"/>
      <c r="L132" s="42"/>
      <c r="M132" s="42"/>
      <c r="N132" s="42"/>
      <c r="O132" s="42"/>
      <c r="P132" s="46"/>
      <c r="Q132" s="23"/>
      <c r="U132" s="180"/>
    </row>
    <row r="133" spans="1:21" hidden="1">
      <c r="A133" s="237">
        <v>41348</v>
      </c>
      <c r="B133" s="25">
        <v>51</v>
      </c>
      <c r="C133" s="35" t="s">
        <v>20</v>
      </c>
      <c r="D133" s="36" t="str">
        <f t="shared" ref="D133:E133" si="53">D132</f>
        <v>'</v>
      </c>
      <c r="E133" s="37">
        <f t="shared" si="53"/>
        <v>41501.25</v>
      </c>
      <c r="F133" s="6">
        <f>IF(MAX(F$9:F132)&gt;=L$5,0,IF(B133&gt;=MONTH($N$5),F132+1,0))</f>
        <v>116</v>
      </c>
      <c r="G133" s="38">
        <f t="shared" si="34"/>
        <v>657.82112599348704</v>
      </c>
      <c r="H133" s="39">
        <f t="shared" si="38"/>
        <v>436.43</v>
      </c>
      <c r="I133" s="39">
        <f t="shared" si="26"/>
        <v>221.39112599348704</v>
      </c>
      <c r="J133" s="40">
        <f t="shared" si="27"/>
        <v>49656.069384755516</v>
      </c>
      <c r="K133" s="41"/>
      <c r="L133" s="42"/>
      <c r="M133" s="42"/>
      <c r="N133" s="42"/>
      <c r="O133" s="42"/>
      <c r="P133" s="46"/>
      <c r="Q133" s="23"/>
      <c r="U133" s="180"/>
    </row>
    <row r="134" spans="1:21" hidden="1">
      <c r="A134" s="237">
        <v>41379</v>
      </c>
      <c r="B134" s="25">
        <v>52</v>
      </c>
      <c r="C134" s="35" t="s">
        <v>21</v>
      </c>
      <c r="D134" s="36" t="str">
        <f t="shared" ref="D134:E134" si="54">D133</f>
        <v>'</v>
      </c>
      <c r="E134" s="37">
        <f t="shared" si="54"/>
        <v>41501.25</v>
      </c>
      <c r="F134" s="6">
        <f>IF(MAX(F$9:F133)&gt;=L$5,0,IF(B134&gt;=MONTH($N$5),F133+1,0))</f>
        <v>117</v>
      </c>
      <c r="G134" s="38">
        <f t="shared" si="34"/>
        <v>657.82112599348704</v>
      </c>
      <c r="H134" s="39">
        <f t="shared" si="38"/>
        <v>434.49</v>
      </c>
      <c r="I134" s="39">
        <f t="shared" si="26"/>
        <v>223.33112599348703</v>
      </c>
      <c r="J134" s="40">
        <f t="shared" si="27"/>
        <v>49432.73825876203</v>
      </c>
      <c r="K134" s="41"/>
      <c r="L134" s="42"/>
      <c r="M134" s="42"/>
      <c r="N134" s="42"/>
      <c r="O134" s="42"/>
      <c r="P134" s="46"/>
      <c r="Q134" s="23"/>
      <c r="U134" s="180"/>
    </row>
    <row r="135" spans="1:21" hidden="1">
      <c r="A135" s="237">
        <v>41409</v>
      </c>
      <c r="B135" s="25">
        <v>53</v>
      </c>
      <c r="C135" s="35" t="s">
        <v>22</v>
      </c>
      <c r="D135" s="36" t="str">
        <f t="shared" ref="D135:E135" si="55">D134</f>
        <v>'</v>
      </c>
      <c r="E135" s="37">
        <f t="shared" si="55"/>
        <v>41501.25</v>
      </c>
      <c r="F135" s="6">
        <f>IF(MAX(F$9:F134)&gt;=L$5,0,IF(B135&gt;=MONTH($N$5),F134+1,0))</f>
        <v>118</v>
      </c>
      <c r="G135" s="38">
        <f t="shared" si="34"/>
        <v>657.82112599348704</v>
      </c>
      <c r="H135" s="39">
        <f t="shared" si="38"/>
        <v>432.54</v>
      </c>
      <c r="I135" s="39">
        <f t="shared" si="26"/>
        <v>225.28112599348702</v>
      </c>
      <c r="J135" s="40">
        <f t="shared" si="27"/>
        <v>49207.457132768541</v>
      </c>
      <c r="K135" s="41"/>
      <c r="L135" s="42"/>
      <c r="M135" s="42"/>
      <c r="N135" s="42"/>
      <c r="O135" s="42"/>
      <c r="P135" s="46"/>
      <c r="Q135" s="23"/>
      <c r="U135" s="180"/>
    </row>
    <row r="136" spans="1:21" hidden="1">
      <c r="A136" s="237">
        <v>41440</v>
      </c>
      <c r="B136" s="25">
        <v>54</v>
      </c>
      <c r="C136" s="35" t="s">
        <v>23</v>
      </c>
      <c r="D136" s="36" t="str">
        <f t="shared" ref="D136:E136" si="56">D135</f>
        <v>'</v>
      </c>
      <c r="E136" s="37">
        <f t="shared" si="56"/>
        <v>41501.25</v>
      </c>
      <c r="F136" s="6">
        <f>IF(MAX(F$9:F135)&gt;=L$5,0,IF(B136&gt;=MONTH($N$5),F135+1,0))</f>
        <v>119</v>
      </c>
      <c r="G136" s="38">
        <f t="shared" si="34"/>
        <v>657.82112599348704</v>
      </c>
      <c r="H136" s="39">
        <f t="shared" si="38"/>
        <v>430.57</v>
      </c>
      <c r="I136" s="39">
        <f t="shared" si="26"/>
        <v>227.25112599348705</v>
      </c>
      <c r="J136" s="40">
        <f t="shared" si="27"/>
        <v>48980.206006775057</v>
      </c>
      <c r="K136" s="41"/>
      <c r="L136" s="42"/>
      <c r="M136" s="42"/>
      <c r="N136" s="42"/>
      <c r="O136" s="42"/>
      <c r="P136" s="46"/>
      <c r="Q136" s="23"/>
      <c r="U136" s="180"/>
    </row>
    <row r="137" spans="1:21" hidden="1">
      <c r="A137" s="237">
        <v>41470</v>
      </c>
      <c r="B137" s="25">
        <v>55</v>
      </c>
      <c r="C137" s="35" t="s">
        <v>24</v>
      </c>
      <c r="D137" s="36" t="str">
        <f t="shared" ref="D137:E137" si="57">D136</f>
        <v>'</v>
      </c>
      <c r="E137" s="37">
        <f t="shared" si="57"/>
        <v>41501.25</v>
      </c>
      <c r="F137" s="6">
        <f>IF(MAX(F$9:F136)&gt;=L$5,0,IF(B137&gt;=MONTH($N$5),F136+1,0))</f>
        <v>120</v>
      </c>
      <c r="G137" s="38">
        <f t="shared" si="34"/>
        <v>657.82112599348704</v>
      </c>
      <c r="H137" s="39">
        <f t="shared" si="38"/>
        <v>428.58</v>
      </c>
      <c r="I137" s="39">
        <f t="shared" si="26"/>
        <v>229.24112599348706</v>
      </c>
      <c r="J137" s="40">
        <f t="shared" si="27"/>
        <v>48750.964880781568</v>
      </c>
      <c r="K137" s="41"/>
      <c r="L137" s="42"/>
      <c r="M137" s="42"/>
      <c r="N137" s="42"/>
      <c r="O137" s="42"/>
      <c r="P137" s="46"/>
      <c r="Q137" s="23"/>
      <c r="U137" s="180"/>
    </row>
    <row r="138" spans="1:21" hidden="1">
      <c r="A138" s="237">
        <v>41501</v>
      </c>
      <c r="B138" s="25">
        <v>56</v>
      </c>
      <c r="C138" s="35" t="s">
        <v>25</v>
      </c>
      <c r="D138" s="36" t="str">
        <f t="shared" ref="D138:E138" si="58">D137</f>
        <v>'</v>
      </c>
      <c r="E138" s="37">
        <f t="shared" si="58"/>
        <v>41501.25</v>
      </c>
      <c r="F138" s="6">
        <f>IF(MAX(F$9:F137)&gt;=L$5,0,IF(B138&gt;=MONTH($N$5),F137+1,0))</f>
        <v>121</v>
      </c>
      <c r="G138" s="38">
        <f t="shared" si="34"/>
        <v>657.82112599348704</v>
      </c>
      <c r="H138" s="39">
        <f t="shared" si="38"/>
        <v>426.57</v>
      </c>
      <c r="I138" s="39">
        <f t="shared" si="26"/>
        <v>231.25112599348705</v>
      </c>
      <c r="J138" s="40">
        <f t="shared" si="27"/>
        <v>48519.713754788085</v>
      </c>
      <c r="K138" s="41"/>
      <c r="L138" s="42"/>
      <c r="M138" s="42"/>
      <c r="N138" s="42"/>
      <c r="O138" s="42"/>
      <c r="P138" s="46"/>
      <c r="Q138" s="23"/>
      <c r="U138" s="180"/>
    </row>
    <row r="139" spans="1:21" hidden="1">
      <c r="A139" s="237">
        <v>41532</v>
      </c>
      <c r="B139" s="25">
        <v>57</v>
      </c>
      <c r="C139" s="35" t="s">
        <v>26</v>
      </c>
      <c r="D139" s="36" t="str">
        <f t="shared" ref="D139:E139" si="59">D138</f>
        <v>'</v>
      </c>
      <c r="E139" s="37">
        <f t="shared" si="59"/>
        <v>41501.25</v>
      </c>
      <c r="F139" s="6">
        <f>IF(MAX(F$9:F138)&gt;=L$5,0,IF(B139&gt;=MONTH($N$5),F138+1,0))</f>
        <v>122</v>
      </c>
      <c r="G139" s="38">
        <f t="shared" si="34"/>
        <v>657.82112599348704</v>
      </c>
      <c r="H139" s="39">
        <f t="shared" si="38"/>
        <v>424.55</v>
      </c>
      <c r="I139" s="39">
        <f t="shared" si="26"/>
        <v>233.27112599348703</v>
      </c>
      <c r="J139" s="40">
        <f t="shared" si="27"/>
        <v>48286.442628794597</v>
      </c>
      <c r="K139" s="41"/>
      <c r="L139" s="42"/>
      <c r="M139" s="42"/>
      <c r="N139" s="42"/>
      <c r="O139" s="42"/>
      <c r="P139" s="46"/>
      <c r="Q139" s="23"/>
      <c r="U139" s="180"/>
    </row>
    <row r="140" spans="1:21" hidden="1">
      <c r="A140" s="237">
        <v>41562</v>
      </c>
      <c r="B140" s="25">
        <v>58</v>
      </c>
      <c r="C140" s="35" t="s">
        <v>27</v>
      </c>
      <c r="D140" s="36" t="str">
        <f t="shared" ref="D140:E140" si="60">D139</f>
        <v>'</v>
      </c>
      <c r="E140" s="37">
        <f t="shared" si="60"/>
        <v>41501.25</v>
      </c>
      <c r="F140" s="6">
        <f>IF(MAX(F$9:F139)&gt;=L$5,0,IF(B140&gt;=MONTH($N$5),F139+1,0))</f>
        <v>123</v>
      </c>
      <c r="G140" s="38">
        <f t="shared" si="34"/>
        <v>657.82112599348704</v>
      </c>
      <c r="H140" s="39">
        <f t="shared" si="38"/>
        <v>422.51</v>
      </c>
      <c r="I140" s="39">
        <f t="shared" si="26"/>
        <v>235.31112599348705</v>
      </c>
      <c r="J140" s="40">
        <f t="shared" si="27"/>
        <v>48051.131502801109</v>
      </c>
      <c r="K140" s="41"/>
      <c r="L140" s="42"/>
      <c r="M140" s="42"/>
      <c r="N140" s="42"/>
      <c r="O140" s="42"/>
      <c r="P140" s="46"/>
      <c r="Q140" s="23"/>
      <c r="U140" s="180"/>
    </row>
    <row r="141" spans="1:21" hidden="1">
      <c r="A141" s="237">
        <v>41593</v>
      </c>
      <c r="B141" s="25">
        <v>59</v>
      </c>
      <c r="C141" s="35" t="s">
        <v>28</v>
      </c>
      <c r="D141" s="36" t="str">
        <f t="shared" ref="D141:E141" si="61">D140</f>
        <v>'</v>
      </c>
      <c r="E141" s="37">
        <f t="shared" si="61"/>
        <v>41501.25</v>
      </c>
      <c r="F141" s="6">
        <f>IF(MAX(F$9:F140)&gt;=L$5,0,IF(B141&gt;=MONTH($N$5),F140+1,0))</f>
        <v>124</v>
      </c>
      <c r="G141" s="38">
        <f t="shared" si="34"/>
        <v>657.82112599348704</v>
      </c>
      <c r="H141" s="39">
        <f t="shared" si="38"/>
        <v>420.45</v>
      </c>
      <c r="I141" s="39">
        <f t="shared" si="26"/>
        <v>237.37112599348706</v>
      </c>
      <c r="J141" s="40">
        <f t="shared" si="27"/>
        <v>47813.760376807622</v>
      </c>
      <c r="K141" s="41"/>
      <c r="L141" s="42"/>
      <c r="M141" s="42"/>
      <c r="N141" s="42"/>
      <c r="O141" s="42"/>
      <c r="P141" s="46"/>
      <c r="Q141" s="23"/>
      <c r="U141" s="180"/>
    </row>
    <row r="142" spans="1:21" hidden="1">
      <c r="A142" s="237">
        <v>41623</v>
      </c>
      <c r="B142" s="25">
        <v>60</v>
      </c>
      <c r="C142" s="50" t="s">
        <v>29</v>
      </c>
      <c r="D142" s="51" t="str">
        <f t="shared" ref="D142:E142" si="62">D141</f>
        <v>'</v>
      </c>
      <c r="E142" s="52">
        <f t="shared" si="62"/>
        <v>41501.25</v>
      </c>
      <c r="F142" s="53">
        <f>IF(MAX(F$9:F141)&gt;=L$5,0,IF(B142&gt;=MONTH($N$5),F141+1,0))</f>
        <v>125</v>
      </c>
      <c r="G142" s="54">
        <f t="shared" si="34"/>
        <v>657.82112599348704</v>
      </c>
      <c r="H142" s="55">
        <f t="shared" si="38"/>
        <v>418.37</v>
      </c>
      <c r="I142" s="55">
        <f t="shared" si="26"/>
        <v>239.45112599348704</v>
      </c>
      <c r="J142" s="56">
        <f t="shared" si="27"/>
        <v>47574.309250814134</v>
      </c>
      <c r="K142" s="57">
        <f>SUM(H131:H142)</f>
        <v>5153.66</v>
      </c>
      <c r="L142" s="55">
        <f>SUM(I131:I142)</f>
        <v>2740.1935119218442</v>
      </c>
      <c r="M142" s="55">
        <f>SUM(G131:G142)</f>
        <v>7893.8535119218441</v>
      </c>
      <c r="N142" s="55">
        <f>K142+N130</f>
        <v>63913.09</v>
      </c>
      <c r="O142" s="55">
        <f>L142+O130</f>
        <v>18314.550749185881</v>
      </c>
      <c r="P142" s="56">
        <f>M142+P130</f>
        <v>82227.64074918587</v>
      </c>
      <c r="Q142" s="23"/>
      <c r="U142" s="180"/>
    </row>
    <row r="143" spans="1:21" hidden="1">
      <c r="A143" s="237">
        <v>41654</v>
      </c>
      <c r="B143" s="25">
        <v>49</v>
      </c>
      <c r="C143" s="128" t="s">
        <v>17</v>
      </c>
      <c r="D143" s="129" t="str">
        <f>D131</f>
        <v>'</v>
      </c>
      <c r="E143" s="130">
        <f>E131+365.25</f>
        <v>41866.5</v>
      </c>
      <c r="F143" s="131">
        <f>IF(MAX(F$9:F142)&gt;=L$5,0,IF(B143&gt;=MONTH($N$5),F142+1,0))</f>
        <v>126</v>
      </c>
      <c r="G143" s="132">
        <f t="shared" ref="G143" si="63">IF((J142+H143)&lt;(M$5+H143),J142+H143,M$5)</f>
        <v>657.82112599348704</v>
      </c>
      <c r="H143" s="133">
        <f t="shared" ref="H143" si="64">IF(F143&gt;0,IF(J142&gt;0,ROUND(-IPMT(K$5/12,F143,L$5,J$5,,),2),0),0)</f>
        <v>416.28</v>
      </c>
      <c r="I143" s="133">
        <f t="shared" ref="I143" si="65">G143-H143</f>
        <v>241.54112599348707</v>
      </c>
      <c r="J143" s="134">
        <f t="shared" ref="J143" si="66">J142-I143</f>
        <v>47332.76812482065</v>
      </c>
      <c r="K143" s="249" t="s">
        <v>119</v>
      </c>
      <c r="L143" s="32"/>
      <c r="M143" s="32"/>
      <c r="N143" s="135"/>
      <c r="O143" s="42"/>
      <c r="P143" s="46"/>
      <c r="Q143" s="23"/>
      <c r="R143" s="160" t="s">
        <v>89</v>
      </c>
      <c r="S143" s="161" t="s">
        <v>90</v>
      </c>
      <c r="T143" s="100"/>
    </row>
    <row r="144" spans="1:21" ht="9" hidden="1" thickBot="1">
      <c r="A144" s="237">
        <v>41685</v>
      </c>
      <c r="B144" s="25">
        <v>62</v>
      </c>
      <c r="C144" s="35" t="s">
        <v>19</v>
      </c>
      <c r="D144" s="36" t="str">
        <f t="shared" ref="D144:D154" si="67">D143</f>
        <v>'</v>
      </c>
      <c r="E144" s="37">
        <f t="shared" ref="E144:E154" si="68">E143</f>
        <v>41866.5</v>
      </c>
      <c r="F144" s="6">
        <f>IF(MAX(F$9:F143)&gt;=L$5,0,IF(B144&gt;=MONTH($N$5),F143+1,0))</f>
        <v>127</v>
      </c>
      <c r="G144" s="115">
        <f t="shared" si="13"/>
        <v>657.82112599348704</v>
      </c>
      <c r="H144" s="107">
        <f t="shared" si="14"/>
        <v>414.16</v>
      </c>
      <c r="I144" s="107">
        <f t="shared" si="4"/>
        <v>243.66112599348702</v>
      </c>
      <c r="J144" s="122">
        <f t="shared" si="10"/>
        <v>47089.106998827163</v>
      </c>
      <c r="K144" s="250" t="s">
        <v>66</v>
      </c>
      <c r="L144" s="108"/>
      <c r="M144" s="108"/>
      <c r="N144" s="108"/>
      <c r="O144" s="108"/>
      <c r="P144" s="109"/>
      <c r="Q144" s="110"/>
      <c r="R144" s="111">
        <f>SUM(H145:H514)</f>
        <v>27244.660000000003</v>
      </c>
      <c r="S144" s="112">
        <f>SUM(I145:I514)</f>
        <v>47089.106998827163</v>
      </c>
      <c r="T144" s="113"/>
    </row>
    <row r="145" spans="1:20" hidden="1">
      <c r="A145" s="237">
        <v>41713</v>
      </c>
      <c r="B145" s="25">
        <v>63</v>
      </c>
      <c r="C145" s="35" t="s">
        <v>20</v>
      </c>
      <c r="D145" s="36" t="str">
        <f t="shared" si="67"/>
        <v>'</v>
      </c>
      <c r="E145" s="37">
        <f t="shared" si="68"/>
        <v>41866.5</v>
      </c>
      <c r="F145" s="6">
        <f>IF(MAX(F$9:F144)&gt;=L$5,0,IF(B145&gt;=MONTH($N$5),F144+1,0))</f>
        <v>128</v>
      </c>
      <c r="G145" s="38">
        <f t="shared" ref="G145:G176" si="69">IF((J144+H145)&lt;(M$5+H145),J144+H145,M$5)</f>
        <v>657.82112599348704</v>
      </c>
      <c r="H145" s="39">
        <f t="shared" si="14"/>
        <v>412.03</v>
      </c>
      <c r="I145" s="39">
        <f t="shared" si="4"/>
        <v>245.79112599348707</v>
      </c>
      <c r="J145" s="40">
        <f t="shared" si="10"/>
        <v>46843.315872833678</v>
      </c>
      <c r="K145" s="41"/>
      <c r="L145" s="42"/>
      <c r="M145" s="42"/>
      <c r="N145" s="42"/>
      <c r="O145" s="42"/>
      <c r="P145" s="46"/>
      <c r="Q145" s="23"/>
      <c r="R145" s="223">
        <f>S144*T145</f>
        <v>4708.9106998827165</v>
      </c>
      <c r="S145" s="104" t="s">
        <v>65</v>
      </c>
      <c r="T145" s="106">
        <v>0.1</v>
      </c>
    </row>
    <row r="146" spans="1:20" hidden="1">
      <c r="A146" s="237">
        <v>41744</v>
      </c>
      <c r="B146" s="25">
        <v>64</v>
      </c>
      <c r="C146" s="35" t="s">
        <v>21</v>
      </c>
      <c r="D146" s="36" t="str">
        <f t="shared" si="67"/>
        <v>'</v>
      </c>
      <c r="E146" s="37">
        <f t="shared" si="68"/>
        <v>41866.5</v>
      </c>
      <c r="F146" s="6">
        <f>IF(MAX(F$9:F145)&gt;=L$5,0,IF(B146&gt;=MONTH($N$5),F145+1,0))</f>
        <v>129</v>
      </c>
      <c r="G146" s="38">
        <f t="shared" si="69"/>
        <v>657.82112599348704</v>
      </c>
      <c r="H146" s="39">
        <f t="shared" si="14"/>
        <v>409.88</v>
      </c>
      <c r="I146" s="39">
        <f t="shared" si="4"/>
        <v>247.94112599348705</v>
      </c>
      <c r="J146" s="40">
        <f t="shared" si="10"/>
        <v>46595.374746840193</v>
      </c>
      <c r="K146" s="41"/>
      <c r="L146" s="42"/>
      <c r="M146" s="42"/>
      <c r="N146" s="42"/>
      <c r="O146" s="42"/>
      <c r="P146" s="46"/>
      <c r="Q146" s="23"/>
      <c r="R146" s="114">
        <f>R144-R145</f>
        <v>22535.749300117288</v>
      </c>
      <c r="S146" s="163">
        <f>S144+R145</f>
        <v>51798.017698709882</v>
      </c>
      <c r="T146" s="186">
        <f>R146/S146</f>
        <v>0.43506972469872296</v>
      </c>
    </row>
    <row r="147" spans="1:20" hidden="1">
      <c r="A147" s="237">
        <v>41774</v>
      </c>
      <c r="B147" s="25">
        <v>65</v>
      </c>
      <c r="C147" s="35" t="s">
        <v>22</v>
      </c>
      <c r="D147" s="36" t="str">
        <f t="shared" si="67"/>
        <v>'</v>
      </c>
      <c r="E147" s="37">
        <f t="shared" si="68"/>
        <v>41866.5</v>
      </c>
      <c r="F147" s="6">
        <f>IF(MAX(F$9:F146)&gt;=L$5,0,IF(B147&gt;=MONTH($N$5),F146+1,0))</f>
        <v>130</v>
      </c>
      <c r="G147" s="38">
        <f t="shared" si="69"/>
        <v>657.82112599348704</v>
      </c>
      <c r="H147" s="39">
        <f t="shared" si="14"/>
        <v>407.71</v>
      </c>
      <c r="I147" s="39">
        <f t="shared" si="4"/>
        <v>250.11112599348706</v>
      </c>
      <c r="J147" s="40">
        <f t="shared" si="10"/>
        <v>46345.263620846708</v>
      </c>
      <c r="K147" s="41"/>
      <c r="L147" s="42"/>
      <c r="M147" s="42"/>
      <c r="N147" s="42"/>
      <c r="O147" s="42"/>
      <c r="P147" s="46"/>
      <c r="Q147" s="23"/>
      <c r="R147" s="162" t="s">
        <v>91</v>
      </c>
      <c r="S147" s="164" t="s">
        <v>101</v>
      </c>
      <c r="T147" s="165" t="s">
        <v>94</v>
      </c>
    </row>
    <row r="148" spans="1:20" hidden="1">
      <c r="A148" s="237">
        <v>41805</v>
      </c>
      <c r="B148" s="25">
        <v>66</v>
      </c>
      <c r="C148" s="35" t="s">
        <v>23</v>
      </c>
      <c r="D148" s="36" t="str">
        <f t="shared" si="67"/>
        <v>'</v>
      </c>
      <c r="E148" s="37">
        <f t="shared" si="68"/>
        <v>41866.5</v>
      </c>
      <c r="F148" s="6">
        <f>IF(MAX(F$9:F147)&gt;=L$5,0,IF(B148&gt;=MONTH($N$5),F147+1,0))</f>
        <v>131</v>
      </c>
      <c r="G148" s="38">
        <f t="shared" si="69"/>
        <v>657.82112599348704</v>
      </c>
      <c r="H148" s="39">
        <f t="shared" ref="H148:H178" si="70">IF(F148&gt;0,IF(J147&gt;0,ROUND(-IPMT(K$5/12,F148,L$5,J$5,,),2),0),0)</f>
        <v>405.52</v>
      </c>
      <c r="I148" s="39">
        <f t="shared" ref="I148:I262" si="71">G148-H148</f>
        <v>252.30112599348706</v>
      </c>
      <c r="J148" s="40">
        <f t="shared" si="10"/>
        <v>46092.962494853222</v>
      </c>
      <c r="K148" s="41"/>
      <c r="L148" s="42"/>
      <c r="M148" s="42"/>
      <c r="N148" s="42"/>
      <c r="O148" s="42"/>
      <c r="P148" s="46"/>
      <c r="Q148" s="23"/>
      <c r="R148" s="162" t="s">
        <v>92</v>
      </c>
      <c r="S148" s="164" t="s">
        <v>10</v>
      </c>
      <c r="T148" s="165" t="s">
        <v>95</v>
      </c>
    </row>
    <row r="149" spans="1:20" hidden="1">
      <c r="A149" s="237">
        <v>41835</v>
      </c>
      <c r="B149" s="25">
        <v>67</v>
      </c>
      <c r="C149" s="35" t="s">
        <v>24</v>
      </c>
      <c r="D149" s="36" t="str">
        <f t="shared" si="67"/>
        <v>'</v>
      </c>
      <c r="E149" s="37">
        <f t="shared" si="68"/>
        <v>41866.5</v>
      </c>
      <c r="F149" s="6">
        <f>IF(MAX(F$9:F148)&gt;=L$5,0,IF(B149&gt;=MONTH($N$5),F148+1,0))</f>
        <v>132</v>
      </c>
      <c r="G149" s="38">
        <f t="shared" si="69"/>
        <v>657.82112599348704</v>
      </c>
      <c r="H149" s="39">
        <f t="shared" si="70"/>
        <v>403.31</v>
      </c>
      <c r="I149" s="39">
        <f t="shared" si="71"/>
        <v>254.51112599348704</v>
      </c>
      <c r="J149" s="40">
        <f t="shared" si="10"/>
        <v>45838.451368859736</v>
      </c>
      <c r="K149" s="41"/>
      <c r="L149" s="42"/>
      <c r="M149" s="42"/>
      <c r="N149" s="42"/>
      <c r="O149" s="42"/>
      <c r="P149" s="46"/>
      <c r="Q149" s="23"/>
      <c r="R149" s="157" t="s">
        <v>87</v>
      </c>
      <c r="S149" s="157"/>
      <c r="T149" s="157"/>
    </row>
    <row r="150" spans="1:20" hidden="1">
      <c r="A150" s="237">
        <v>41866</v>
      </c>
      <c r="B150" s="25">
        <v>68</v>
      </c>
      <c r="C150" s="35" t="s">
        <v>25</v>
      </c>
      <c r="D150" s="36" t="str">
        <f t="shared" si="67"/>
        <v>'</v>
      </c>
      <c r="E150" s="37">
        <f t="shared" si="68"/>
        <v>41866.5</v>
      </c>
      <c r="F150" s="6">
        <f>IF(MAX(F$9:F149)&gt;=L$5,0,IF(B150&gt;=MONTH($N$5),F149+1,0))</f>
        <v>133</v>
      </c>
      <c r="G150" s="38">
        <f t="shared" si="69"/>
        <v>657.82112599348704</v>
      </c>
      <c r="H150" s="39">
        <f t="shared" si="70"/>
        <v>401.09</v>
      </c>
      <c r="I150" s="39">
        <f t="shared" si="71"/>
        <v>256.73112599348707</v>
      </c>
      <c r="J150" s="40">
        <f t="shared" si="10"/>
        <v>45581.720242866249</v>
      </c>
      <c r="K150" s="41"/>
      <c r="L150" s="42"/>
      <c r="M150" s="42"/>
      <c r="N150" s="42"/>
      <c r="O150" s="42"/>
      <c r="P150" s="46"/>
      <c r="Q150" s="23"/>
      <c r="R150" s="215" t="s">
        <v>98</v>
      </c>
      <c r="S150" s="216">
        <f>SUM($I$11:$I144)</f>
        <v>18799.753001172852</v>
      </c>
    </row>
    <row r="151" spans="1:20" hidden="1">
      <c r="A151" s="237">
        <v>41897</v>
      </c>
      <c r="B151" s="25">
        <v>69</v>
      </c>
      <c r="C151" s="35" t="s">
        <v>26</v>
      </c>
      <c r="D151" s="36" t="str">
        <f t="shared" si="67"/>
        <v>'</v>
      </c>
      <c r="E151" s="37">
        <f t="shared" si="68"/>
        <v>41866.5</v>
      </c>
      <c r="F151" s="6">
        <f>IF(MAX(F$9:F150)&gt;=L$5,0,IF(B151&gt;=MONTH($N$5),F150+1,0))</f>
        <v>134</v>
      </c>
      <c r="G151" s="38">
        <f t="shared" si="69"/>
        <v>657.82112599348704</v>
      </c>
      <c r="H151" s="39">
        <f t="shared" si="70"/>
        <v>398.84</v>
      </c>
      <c r="I151" s="39">
        <f t="shared" si="71"/>
        <v>258.98112599348707</v>
      </c>
      <c r="J151" s="40">
        <f t="shared" si="10"/>
        <v>45322.739116872763</v>
      </c>
      <c r="K151" s="41"/>
      <c r="L151" s="42"/>
      <c r="M151" s="42"/>
      <c r="N151" s="42"/>
      <c r="O151" s="42"/>
      <c r="P151" s="46"/>
      <c r="Q151" s="23"/>
      <c r="R151" s="215" t="s">
        <v>97</v>
      </c>
      <c r="S151" s="216">
        <f>SUM($H$11:$H144)</f>
        <v>64743.530000000013</v>
      </c>
      <c r="T151" s="183" t="s">
        <v>115</v>
      </c>
    </row>
    <row r="152" spans="1:20" hidden="1">
      <c r="A152" s="237">
        <v>41927</v>
      </c>
      <c r="B152" s="25">
        <v>70</v>
      </c>
      <c r="C152" s="35" t="s">
        <v>27</v>
      </c>
      <c r="D152" s="36" t="str">
        <f t="shared" si="67"/>
        <v>'</v>
      </c>
      <c r="E152" s="37">
        <f t="shared" si="68"/>
        <v>41866.5</v>
      </c>
      <c r="F152" s="6">
        <f>IF(MAX(F$9:F151)&gt;=L$5,0,IF(B152&gt;=MONTH($N$5),F151+1,0))</f>
        <v>135</v>
      </c>
      <c r="G152" s="38">
        <f t="shared" si="69"/>
        <v>657.82112599348704</v>
      </c>
      <c r="H152" s="39">
        <f t="shared" si="70"/>
        <v>396.57</v>
      </c>
      <c r="I152" s="39">
        <f t="shared" si="71"/>
        <v>261.25112599348705</v>
      </c>
      <c r="J152" s="40">
        <f t="shared" si="10"/>
        <v>45061.487990879279</v>
      </c>
      <c r="K152" s="41"/>
      <c r="L152" s="42"/>
      <c r="M152" s="42"/>
      <c r="N152" s="42"/>
      <c r="O152" s="42"/>
      <c r="P152" s="46"/>
      <c r="Q152" s="23"/>
      <c r="R152" s="184" t="s">
        <v>99</v>
      </c>
      <c r="S152" s="185">
        <f>K515</f>
        <v>91988.190000000017</v>
      </c>
      <c r="T152" s="183" t="s">
        <v>88</v>
      </c>
    </row>
    <row r="153" spans="1:20" hidden="1">
      <c r="A153" s="237">
        <v>41958</v>
      </c>
      <c r="B153" s="25">
        <v>71</v>
      </c>
      <c r="C153" s="35" t="s">
        <v>28</v>
      </c>
      <c r="D153" s="36" t="str">
        <f t="shared" si="67"/>
        <v>'</v>
      </c>
      <c r="E153" s="37">
        <f t="shared" si="68"/>
        <v>41866.5</v>
      </c>
      <c r="F153" s="6">
        <f>IF(MAX(F$9:F152)&gt;=L$5,0,IF(B153&gt;=MONTH($N$5),F152+1,0))</f>
        <v>136</v>
      </c>
      <c r="G153" s="38">
        <f t="shared" si="69"/>
        <v>657.82112599348704</v>
      </c>
      <c r="H153" s="39">
        <f t="shared" si="70"/>
        <v>394.29</v>
      </c>
      <c r="I153" s="39">
        <f t="shared" si="71"/>
        <v>263.53112599348702</v>
      </c>
      <c r="J153" s="40">
        <f t="shared" si="10"/>
        <v>44797.956864885789</v>
      </c>
      <c r="K153" s="41"/>
      <c r="L153" s="42"/>
      <c r="M153" s="42"/>
      <c r="N153" s="42"/>
      <c r="O153" s="42"/>
      <c r="P153" s="46"/>
      <c r="Q153" s="23"/>
      <c r="R153" s="217" t="s">
        <v>102</v>
      </c>
      <c r="S153" s="216">
        <f>S152-S151</f>
        <v>27244.660000000003</v>
      </c>
      <c r="T153" s="156">
        <f>T183-T146</f>
        <v>-0.18662042919664273</v>
      </c>
    </row>
    <row r="154" spans="1:20" hidden="1">
      <c r="A154" s="237">
        <v>41988</v>
      </c>
      <c r="B154" s="25">
        <v>72</v>
      </c>
      <c r="C154" s="35" t="s">
        <v>29</v>
      </c>
      <c r="D154" s="36" t="str">
        <f t="shared" si="67"/>
        <v>'</v>
      </c>
      <c r="E154" s="37">
        <f t="shared" si="68"/>
        <v>41866.5</v>
      </c>
      <c r="F154" s="6">
        <f>IF(MAX(F$9:F153)&gt;=L$5,0,IF(B154&gt;=MONTH($N$5),F153+1,0))</f>
        <v>137</v>
      </c>
      <c r="G154" s="45">
        <f t="shared" si="69"/>
        <v>657.82112599348704</v>
      </c>
      <c r="H154" s="42">
        <f t="shared" si="70"/>
        <v>391.98</v>
      </c>
      <c r="I154" s="42">
        <f t="shared" si="71"/>
        <v>265.84112599348703</v>
      </c>
      <c r="J154" s="46">
        <f t="shared" si="10"/>
        <v>44532.115738892302</v>
      </c>
      <c r="K154" s="41">
        <f>SUM(H143:H154)</f>
        <v>4851.66</v>
      </c>
      <c r="L154" s="42">
        <f>SUM(I143:I154)</f>
        <v>3042.1935119218447</v>
      </c>
      <c r="M154" s="42">
        <f>SUM(G143:G154)</f>
        <v>7893.8535119218441</v>
      </c>
      <c r="N154" s="42">
        <f>K154+N70</f>
        <v>34264.22</v>
      </c>
      <c r="O154" s="42">
        <f>L154+O70</f>
        <v>8494.1531895766584</v>
      </c>
      <c r="P154" s="46">
        <f>M154+P70</f>
        <v>42758.373189576654</v>
      </c>
      <c r="Q154" s="23"/>
    </row>
    <row r="155" spans="1:20" hidden="1">
      <c r="A155" s="237">
        <v>42019</v>
      </c>
      <c r="B155" s="25">
        <v>73</v>
      </c>
      <c r="C155" s="26" t="s">
        <v>17</v>
      </c>
      <c r="D155" s="47" t="str">
        <f>D143</f>
        <v>'</v>
      </c>
      <c r="E155" s="27">
        <f>E143+365.25</f>
        <v>42231.75</v>
      </c>
      <c r="F155" s="90">
        <f>IF(MAX(F$9:F154)&gt;=L$5,0,IF(B155&gt;=MONTH($N$5),F154+1,0))</f>
        <v>138</v>
      </c>
      <c r="G155" s="28">
        <f t="shared" si="69"/>
        <v>657.82112599348704</v>
      </c>
      <c r="H155" s="29">
        <f t="shared" si="70"/>
        <v>389.66</v>
      </c>
      <c r="I155" s="29">
        <f t="shared" si="71"/>
        <v>268.16112599348702</v>
      </c>
      <c r="J155" s="30">
        <f t="shared" si="10"/>
        <v>44263.954612898815</v>
      </c>
      <c r="K155" s="31"/>
      <c r="L155" s="32"/>
      <c r="M155" s="32"/>
      <c r="N155" s="32"/>
      <c r="O155" s="32"/>
      <c r="P155" s="48"/>
      <c r="Q155" s="23"/>
    </row>
    <row r="156" spans="1:20" hidden="1">
      <c r="A156" s="237">
        <v>42050</v>
      </c>
      <c r="B156" s="25">
        <v>74</v>
      </c>
      <c r="C156" s="35" t="s">
        <v>19</v>
      </c>
      <c r="D156" s="36" t="str">
        <f t="shared" ref="D156:D166" si="72">D155</f>
        <v>'</v>
      </c>
      <c r="E156" s="37">
        <f t="shared" ref="E156:E166" si="73">E155</f>
        <v>42231.75</v>
      </c>
      <c r="F156" s="6">
        <f>IF(MAX(F$9:F155)&gt;=L$5,0,IF(B156&gt;=MONTH($N$5),F155+1,0))</f>
        <v>139</v>
      </c>
      <c r="G156" s="38">
        <f t="shared" si="69"/>
        <v>657.82112599348704</v>
      </c>
      <c r="H156" s="39">
        <f t="shared" si="70"/>
        <v>387.31</v>
      </c>
      <c r="I156" s="39">
        <f t="shared" si="71"/>
        <v>270.51112599348704</v>
      </c>
      <c r="J156" s="40">
        <f t="shared" si="10"/>
        <v>43993.443486905329</v>
      </c>
      <c r="K156" s="41"/>
      <c r="L156" s="42"/>
      <c r="M156" s="42"/>
      <c r="N156" s="42"/>
      <c r="O156" s="42"/>
      <c r="P156" s="46"/>
      <c r="Q156" s="23"/>
    </row>
    <row r="157" spans="1:20" hidden="1">
      <c r="A157" s="237">
        <v>42078</v>
      </c>
      <c r="B157" s="25">
        <v>75</v>
      </c>
      <c r="C157" s="35" t="s">
        <v>20</v>
      </c>
      <c r="D157" s="36" t="str">
        <f t="shared" si="72"/>
        <v>'</v>
      </c>
      <c r="E157" s="37">
        <f t="shared" si="73"/>
        <v>42231.75</v>
      </c>
      <c r="F157" s="6">
        <f>IF(MAX(F$9:F156)&gt;=L$5,0,IF(B157&gt;=MONTH($N$5),F156+1,0))</f>
        <v>140</v>
      </c>
      <c r="G157" s="38">
        <f t="shared" si="69"/>
        <v>657.82112599348704</v>
      </c>
      <c r="H157" s="39">
        <f t="shared" si="70"/>
        <v>384.94</v>
      </c>
      <c r="I157" s="39">
        <f t="shared" si="71"/>
        <v>272.88112599348705</v>
      </c>
      <c r="J157" s="40">
        <f t="shared" si="10"/>
        <v>43720.562360911841</v>
      </c>
      <c r="K157" s="41"/>
      <c r="L157" s="42"/>
      <c r="M157" s="42"/>
      <c r="N157" s="42"/>
      <c r="O157" s="42"/>
      <c r="P157" s="46"/>
      <c r="Q157" s="23"/>
    </row>
    <row r="158" spans="1:20" hidden="1">
      <c r="A158" s="237">
        <v>42109</v>
      </c>
      <c r="B158" s="25">
        <v>76</v>
      </c>
      <c r="C158" s="35" t="s">
        <v>21</v>
      </c>
      <c r="D158" s="36" t="str">
        <f t="shared" si="72"/>
        <v>'</v>
      </c>
      <c r="E158" s="37">
        <f t="shared" si="73"/>
        <v>42231.75</v>
      </c>
      <c r="F158" s="6">
        <f>IF(MAX(F$9:F157)&gt;=L$5,0,IF(B158&gt;=MONTH($N$5),F157+1,0))</f>
        <v>141</v>
      </c>
      <c r="G158" s="38">
        <f t="shared" si="69"/>
        <v>657.82112599348704</v>
      </c>
      <c r="H158" s="39">
        <f t="shared" si="70"/>
        <v>382.55</v>
      </c>
      <c r="I158" s="39">
        <f t="shared" si="71"/>
        <v>275.27112599348703</v>
      </c>
      <c r="J158" s="40">
        <f t="shared" si="10"/>
        <v>43445.291234918353</v>
      </c>
      <c r="K158" s="41"/>
      <c r="L158" s="42"/>
      <c r="M158" s="42"/>
      <c r="N158" s="42"/>
      <c r="O158" s="42"/>
      <c r="P158" s="46"/>
      <c r="Q158" s="23"/>
    </row>
    <row r="159" spans="1:20" hidden="1">
      <c r="A159" s="237">
        <v>42139</v>
      </c>
      <c r="B159" s="25">
        <v>77</v>
      </c>
      <c r="C159" s="35" t="s">
        <v>22</v>
      </c>
      <c r="D159" s="36" t="str">
        <f t="shared" si="72"/>
        <v>'</v>
      </c>
      <c r="E159" s="37">
        <f t="shared" si="73"/>
        <v>42231.75</v>
      </c>
      <c r="F159" s="6">
        <f>IF(MAX(F$9:F158)&gt;=L$5,0,IF(B159&gt;=MONTH($N$5),F158+1,0))</f>
        <v>142</v>
      </c>
      <c r="G159" s="38">
        <f t="shared" si="69"/>
        <v>657.82112599348704</v>
      </c>
      <c r="H159" s="39">
        <f t="shared" si="70"/>
        <v>380.15</v>
      </c>
      <c r="I159" s="39">
        <f t="shared" si="71"/>
        <v>277.67112599348707</v>
      </c>
      <c r="J159" s="40">
        <f t="shared" si="10"/>
        <v>43167.620108924864</v>
      </c>
      <c r="K159" s="41"/>
      <c r="L159" s="42"/>
      <c r="M159" s="42"/>
      <c r="N159" s="42"/>
      <c r="O159" s="42"/>
      <c r="P159" s="46"/>
      <c r="Q159" s="23"/>
    </row>
    <row r="160" spans="1:20" hidden="1">
      <c r="A160" s="237">
        <v>42170</v>
      </c>
      <c r="B160" s="25">
        <v>78</v>
      </c>
      <c r="C160" s="35" t="s">
        <v>23</v>
      </c>
      <c r="D160" s="36" t="str">
        <f t="shared" si="72"/>
        <v>'</v>
      </c>
      <c r="E160" s="37">
        <f t="shared" si="73"/>
        <v>42231.75</v>
      </c>
      <c r="F160" s="6">
        <f>IF(MAX(F$9:F159)&gt;=L$5,0,IF(B160&gt;=MONTH($N$5),F159+1,0))</f>
        <v>143</v>
      </c>
      <c r="G160" s="38">
        <f t="shared" si="69"/>
        <v>657.82112599348704</v>
      </c>
      <c r="H160" s="39">
        <f t="shared" si="70"/>
        <v>377.72</v>
      </c>
      <c r="I160" s="39">
        <f t="shared" si="71"/>
        <v>280.10112599348702</v>
      </c>
      <c r="J160" s="40">
        <f t="shared" si="10"/>
        <v>42887.518982931375</v>
      </c>
      <c r="K160" s="41"/>
      <c r="L160" s="42"/>
      <c r="M160" s="42"/>
      <c r="N160" s="42"/>
      <c r="O160" s="42"/>
      <c r="P160" s="46"/>
      <c r="Q160" s="23"/>
    </row>
    <row r="161" spans="1:17" hidden="1">
      <c r="A161" s="237">
        <v>42200</v>
      </c>
      <c r="B161" s="25">
        <v>79</v>
      </c>
      <c r="C161" s="35" t="s">
        <v>24</v>
      </c>
      <c r="D161" s="36" t="str">
        <f t="shared" si="72"/>
        <v>'</v>
      </c>
      <c r="E161" s="37">
        <f t="shared" si="73"/>
        <v>42231.75</v>
      </c>
      <c r="F161" s="6">
        <f>IF(MAX(F$9:F160)&gt;=L$5,0,IF(B161&gt;=MONTH($N$5),F160+1,0))</f>
        <v>144</v>
      </c>
      <c r="G161" s="38">
        <f t="shared" si="69"/>
        <v>657.82112599348704</v>
      </c>
      <c r="H161" s="39">
        <f t="shared" si="70"/>
        <v>375.27</v>
      </c>
      <c r="I161" s="39">
        <f t="shared" si="71"/>
        <v>282.55112599348706</v>
      </c>
      <c r="J161" s="40">
        <f t="shared" si="10"/>
        <v>42604.967856937888</v>
      </c>
      <c r="K161" s="41"/>
      <c r="L161" s="42"/>
      <c r="M161" s="42"/>
      <c r="N161" s="42"/>
      <c r="O161" s="42"/>
      <c r="P161" s="46"/>
      <c r="Q161" s="23"/>
    </row>
    <row r="162" spans="1:17" hidden="1">
      <c r="A162" s="237">
        <v>42231</v>
      </c>
      <c r="B162" s="25">
        <v>80</v>
      </c>
      <c r="C162" s="35" t="s">
        <v>25</v>
      </c>
      <c r="D162" s="36" t="str">
        <f t="shared" si="72"/>
        <v>'</v>
      </c>
      <c r="E162" s="37">
        <f t="shared" si="73"/>
        <v>42231.75</v>
      </c>
      <c r="F162" s="6">
        <f>IF(MAX(F$9:F161)&gt;=L$5,0,IF(B162&gt;=MONTH($N$5),F161+1,0))</f>
        <v>145</v>
      </c>
      <c r="G162" s="38">
        <f t="shared" si="69"/>
        <v>657.82112599348704</v>
      </c>
      <c r="H162" s="39">
        <f t="shared" si="70"/>
        <v>372.79</v>
      </c>
      <c r="I162" s="39">
        <f t="shared" si="71"/>
        <v>285.03112599348702</v>
      </c>
      <c r="J162" s="40">
        <f t="shared" si="10"/>
        <v>42319.936730944399</v>
      </c>
      <c r="K162" s="41"/>
      <c r="L162" s="42"/>
      <c r="M162" s="42"/>
      <c r="N162" s="42"/>
      <c r="O162" s="42"/>
      <c r="P162" s="46"/>
      <c r="Q162" s="23"/>
    </row>
    <row r="163" spans="1:17" hidden="1">
      <c r="A163" s="237">
        <v>42262</v>
      </c>
      <c r="B163" s="25">
        <v>81</v>
      </c>
      <c r="C163" s="35" t="s">
        <v>26</v>
      </c>
      <c r="D163" s="36" t="str">
        <f t="shared" si="72"/>
        <v>'</v>
      </c>
      <c r="E163" s="37">
        <f t="shared" si="73"/>
        <v>42231.75</v>
      </c>
      <c r="F163" s="6">
        <f>IF(MAX(F$9:F162)&gt;=L$5,0,IF(B163&gt;=MONTH($N$5),F162+1,0))</f>
        <v>146</v>
      </c>
      <c r="G163" s="38">
        <f t="shared" si="69"/>
        <v>657.82112599348704</v>
      </c>
      <c r="H163" s="39">
        <f t="shared" si="70"/>
        <v>370.3</v>
      </c>
      <c r="I163" s="39">
        <f t="shared" si="71"/>
        <v>287.52112599348703</v>
      </c>
      <c r="J163" s="40">
        <f t="shared" si="10"/>
        <v>42032.415604950911</v>
      </c>
      <c r="K163" s="41"/>
      <c r="L163" s="42"/>
      <c r="M163" s="42"/>
      <c r="N163" s="42"/>
      <c r="O163" s="42"/>
      <c r="P163" s="46"/>
      <c r="Q163" s="23"/>
    </row>
    <row r="164" spans="1:17" hidden="1">
      <c r="A164" s="237">
        <v>42292</v>
      </c>
      <c r="B164" s="25">
        <v>82</v>
      </c>
      <c r="C164" s="35" t="s">
        <v>27</v>
      </c>
      <c r="D164" s="36" t="str">
        <f t="shared" si="72"/>
        <v>'</v>
      </c>
      <c r="E164" s="37">
        <f t="shared" si="73"/>
        <v>42231.75</v>
      </c>
      <c r="F164" s="6">
        <f>IF(MAX(F$9:F163)&gt;=L$5,0,IF(B164&gt;=MONTH($N$5),F163+1,0))</f>
        <v>147</v>
      </c>
      <c r="G164" s="38">
        <f t="shared" si="69"/>
        <v>657.82112599348704</v>
      </c>
      <c r="H164" s="39">
        <f t="shared" si="70"/>
        <v>367.78</v>
      </c>
      <c r="I164" s="39">
        <f t="shared" si="71"/>
        <v>290.04112599348707</v>
      </c>
      <c r="J164" s="40">
        <f t="shared" si="10"/>
        <v>41742.374478957427</v>
      </c>
      <c r="K164" s="41"/>
      <c r="L164" s="42"/>
      <c r="M164" s="42"/>
      <c r="N164" s="42"/>
      <c r="O164" s="42"/>
      <c r="P164" s="46"/>
      <c r="Q164" s="23"/>
    </row>
    <row r="165" spans="1:17" hidden="1">
      <c r="A165" s="237">
        <v>42323</v>
      </c>
      <c r="B165" s="25">
        <v>83</v>
      </c>
      <c r="C165" s="35" t="s">
        <v>28</v>
      </c>
      <c r="D165" s="36" t="str">
        <f t="shared" si="72"/>
        <v>'</v>
      </c>
      <c r="E165" s="37">
        <f t="shared" si="73"/>
        <v>42231.75</v>
      </c>
      <c r="F165" s="6">
        <f>IF(MAX(F$9:F164)&gt;=L$5,0,IF(B165&gt;=MONTH($N$5),F164+1,0))</f>
        <v>148</v>
      </c>
      <c r="G165" s="38">
        <f t="shared" si="69"/>
        <v>657.82112599348704</v>
      </c>
      <c r="H165" s="39">
        <f t="shared" si="70"/>
        <v>365.25</v>
      </c>
      <c r="I165" s="39">
        <f t="shared" si="71"/>
        <v>292.57112599348704</v>
      </c>
      <c r="J165" s="40">
        <f t="shared" si="10"/>
        <v>41449.803352963936</v>
      </c>
      <c r="K165" s="41"/>
      <c r="L165" s="42"/>
      <c r="M165" s="42"/>
      <c r="N165" s="42"/>
      <c r="O165" s="42"/>
      <c r="P165" s="46"/>
      <c r="Q165" s="23"/>
    </row>
    <row r="166" spans="1:17" hidden="1">
      <c r="A166" s="237">
        <v>42353</v>
      </c>
      <c r="B166" s="25">
        <v>84</v>
      </c>
      <c r="C166" s="35" t="s">
        <v>29</v>
      </c>
      <c r="D166" s="36" t="str">
        <f t="shared" si="72"/>
        <v>'</v>
      </c>
      <c r="E166" s="37">
        <f t="shared" si="73"/>
        <v>42231.75</v>
      </c>
      <c r="F166" s="6">
        <f>IF(MAX(F$9:F165)&gt;=L$5,0,IF(B166&gt;=MONTH($N$5),F165+1,0))</f>
        <v>149</v>
      </c>
      <c r="G166" s="45">
        <f t="shared" si="69"/>
        <v>657.82112599348704</v>
      </c>
      <c r="H166" s="42">
        <f t="shared" si="70"/>
        <v>362.69</v>
      </c>
      <c r="I166" s="42">
        <f t="shared" si="71"/>
        <v>295.13112599348705</v>
      </c>
      <c r="J166" s="46">
        <f t="shared" si="10"/>
        <v>41154.672226970448</v>
      </c>
      <c r="K166" s="41">
        <f>SUM(H155:H166)</f>
        <v>4516.41</v>
      </c>
      <c r="L166" s="42">
        <f>SUM(I155:I166)</f>
        <v>3377.4435119218442</v>
      </c>
      <c r="M166" s="42">
        <f>SUM(G155:G166)</f>
        <v>7893.8535119218441</v>
      </c>
      <c r="N166" s="42">
        <f>K166+N154</f>
        <v>38780.630000000005</v>
      </c>
      <c r="O166" s="42">
        <f>L166+O154</f>
        <v>11871.596701498504</v>
      </c>
      <c r="P166" s="46">
        <f>M166+P154</f>
        <v>50652.226701498497</v>
      </c>
      <c r="Q166" s="23"/>
    </row>
    <row r="167" spans="1:17" hidden="1">
      <c r="A167" s="237">
        <v>42384</v>
      </c>
      <c r="B167" s="25">
        <v>85</v>
      </c>
      <c r="C167" s="26" t="s">
        <v>17</v>
      </c>
      <c r="D167" s="47" t="str">
        <f>D155</f>
        <v>'</v>
      </c>
      <c r="E167" s="27">
        <f>E155+365.25</f>
        <v>42597</v>
      </c>
      <c r="F167" s="90">
        <f>IF(MAX(F$9:F166)&gt;=L$5,0,IF(B167&gt;=MONTH($N$5),F166+1,0))</f>
        <v>150</v>
      </c>
      <c r="G167" s="28">
        <f t="shared" si="69"/>
        <v>657.82112599348704</v>
      </c>
      <c r="H167" s="29">
        <f t="shared" si="70"/>
        <v>360.1</v>
      </c>
      <c r="I167" s="29">
        <f t="shared" si="71"/>
        <v>297.72112599348702</v>
      </c>
      <c r="J167" s="30">
        <f t="shared" ref="J167:J262" si="74">J166-I167</f>
        <v>40856.951100976963</v>
      </c>
      <c r="K167" s="31"/>
      <c r="L167" s="32"/>
      <c r="M167" s="32"/>
      <c r="N167" s="32"/>
      <c r="O167" s="32"/>
      <c r="P167" s="48"/>
      <c r="Q167" s="23"/>
    </row>
    <row r="168" spans="1:17" hidden="1">
      <c r="A168" s="237">
        <v>42415</v>
      </c>
      <c r="B168" s="25">
        <v>86</v>
      </c>
      <c r="C168" s="35" t="s">
        <v>19</v>
      </c>
      <c r="D168" s="36" t="str">
        <f t="shared" ref="D168:D178" si="75">D167</f>
        <v>'</v>
      </c>
      <c r="E168" s="37">
        <f t="shared" ref="E168:E178" si="76">E167</f>
        <v>42597</v>
      </c>
      <c r="F168" s="6">
        <f>IF(MAX(F$9:F167)&gt;=L$5,0,IF(B168&gt;=MONTH($N$5),F167+1,0))</f>
        <v>151</v>
      </c>
      <c r="G168" s="38">
        <f t="shared" si="69"/>
        <v>657.82112599348704</v>
      </c>
      <c r="H168" s="39">
        <f t="shared" si="70"/>
        <v>357.5</v>
      </c>
      <c r="I168" s="39">
        <f t="shared" si="71"/>
        <v>300.32112599348704</v>
      </c>
      <c r="J168" s="40">
        <f t="shared" si="74"/>
        <v>40556.629974983472</v>
      </c>
      <c r="K168" s="41"/>
      <c r="L168" s="42"/>
      <c r="M168" s="42"/>
      <c r="N168" s="42"/>
      <c r="O168" s="42"/>
      <c r="P168" s="46"/>
      <c r="Q168" s="23"/>
    </row>
    <row r="169" spans="1:17" hidden="1">
      <c r="A169" s="237">
        <v>42444</v>
      </c>
      <c r="B169" s="25">
        <v>87</v>
      </c>
      <c r="C169" s="35" t="s">
        <v>20</v>
      </c>
      <c r="D169" s="36" t="str">
        <f t="shared" si="75"/>
        <v>'</v>
      </c>
      <c r="E169" s="37">
        <f t="shared" si="76"/>
        <v>42597</v>
      </c>
      <c r="F169" s="6">
        <f>IF(MAX(F$9:F168)&gt;=L$5,0,IF(B169&gt;=MONTH($N$5),F168+1,0))</f>
        <v>152</v>
      </c>
      <c r="G169" s="38">
        <f t="shared" si="69"/>
        <v>657.82112599348704</v>
      </c>
      <c r="H169" s="39">
        <f t="shared" si="70"/>
        <v>354.87</v>
      </c>
      <c r="I169" s="39">
        <f t="shared" si="71"/>
        <v>302.95112599348704</v>
      </c>
      <c r="J169" s="40">
        <f t="shared" si="74"/>
        <v>40253.678848989985</v>
      </c>
      <c r="K169" s="41"/>
      <c r="L169" s="42"/>
      <c r="M169" s="42"/>
      <c r="N169" s="42"/>
      <c r="O169" s="42"/>
      <c r="P169" s="46"/>
      <c r="Q169" s="23"/>
    </row>
    <row r="170" spans="1:17" hidden="1">
      <c r="A170" s="237">
        <v>42475</v>
      </c>
      <c r="B170" s="25">
        <v>88</v>
      </c>
      <c r="C170" s="35" t="s">
        <v>21</v>
      </c>
      <c r="D170" s="36" t="str">
        <f t="shared" si="75"/>
        <v>'</v>
      </c>
      <c r="E170" s="37">
        <f t="shared" si="76"/>
        <v>42597</v>
      </c>
      <c r="F170" s="6">
        <f>IF(MAX(F$9:F169)&gt;=L$5,0,IF(B170&gt;=MONTH($N$5),F169+1,0))</f>
        <v>153</v>
      </c>
      <c r="G170" s="38">
        <f t="shared" si="69"/>
        <v>657.82112599348704</v>
      </c>
      <c r="H170" s="39">
        <f t="shared" si="70"/>
        <v>352.22</v>
      </c>
      <c r="I170" s="39">
        <f t="shared" si="71"/>
        <v>305.60112599348702</v>
      </c>
      <c r="J170" s="40">
        <f t="shared" si="74"/>
        <v>39948.077722996495</v>
      </c>
      <c r="K170" s="41"/>
      <c r="L170" s="42"/>
      <c r="M170" s="42"/>
      <c r="N170" s="42"/>
      <c r="O170" s="42"/>
      <c r="P170" s="46"/>
      <c r="Q170" s="23"/>
    </row>
    <row r="171" spans="1:17" hidden="1">
      <c r="A171" s="237">
        <v>42505</v>
      </c>
      <c r="B171" s="25">
        <v>89</v>
      </c>
      <c r="C171" s="35" t="s">
        <v>22</v>
      </c>
      <c r="D171" s="36" t="str">
        <f t="shared" si="75"/>
        <v>'</v>
      </c>
      <c r="E171" s="37">
        <f t="shared" si="76"/>
        <v>42597</v>
      </c>
      <c r="F171" s="6">
        <f>IF(MAX(F$9:F170)&gt;=L$5,0,IF(B171&gt;=MONTH($N$5),F170+1,0))</f>
        <v>154</v>
      </c>
      <c r="G171" s="38">
        <f t="shared" si="69"/>
        <v>657.82112599348704</v>
      </c>
      <c r="H171" s="39">
        <f t="shared" si="70"/>
        <v>349.55</v>
      </c>
      <c r="I171" s="39">
        <f t="shared" si="71"/>
        <v>308.27112599348703</v>
      </c>
      <c r="J171" s="40">
        <f t="shared" si="74"/>
        <v>39639.806597003007</v>
      </c>
      <c r="K171" s="41"/>
      <c r="L171" s="42"/>
      <c r="M171" s="42"/>
      <c r="N171" s="42"/>
      <c r="O171" s="42"/>
      <c r="P171" s="46"/>
      <c r="Q171" s="23"/>
    </row>
    <row r="172" spans="1:17" hidden="1">
      <c r="A172" s="237">
        <v>42536</v>
      </c>
      <c r="B172" s="25">
        <v>90</v>
      </c>
      <c r="C172" s="35" t="s">
        <v>23</v>
      </c>
      <c r="D172" s="36" t="str">
        <f t="shared" si="75"/>
        <v>'</v>
      </c>
      <c r="E172" s="37">
        <f t="shared" si="76"/>
        <v>42597</v>
      </c>
      <c r="F172" s="6">
        <f>IF(MAX(F$9:F171)&gt;=L$5,0,IF(B172&gt;=MONTH($N$5),F171+1,0))</f>
        <v>155</v>
      </c>
      <c r="G172" s="38">
        <f t="shared" si="69"/>
        <v>657.82112599348704</v>
      </c>
      <c r="H172" s="39">
        <f t="shared" si="70"/>
        <v>346.85</v>
      </c>
      <c r="I172" s="39">
        <f t="shared" si="71"/>
        <v>310.97112599348702</v>
      </c>
      <c r="J172" s="40">
        <f t="shared" si="74"/>
        <v>39328.835471009523</v>
      </c>
      <c r="K172" s="41"/>
      <c r="L172" s="42"/>
      <c r="M172" s="42"/>
      <c r="N172" s="42"/>
      <c r="O172" s="42"/>
      <c r="P172" s="46"/>
      <c r="Q172" s="23"/>
    </row>
    <row r="173" spans="1:17" hidden="1">
      <c r="A173" s="237">
        <v>42566</v>
      </c>
      <c r="B173" s="25">
        <v>91</v>
      </c>
      <c r="C173" s="35" t="s">
        <v>24</v>
      </c>
      <c r="D173" s="36" t="str">
        <f t="shared" si="75"/>
        <v>'</v>
      </c>
      <c r="E173" s="37">
        <f t="shared" si="76"/>
        <v>42597</v>
      </c>
      <c r="F173" s="6">
        <f>IF(MAX(F$9:F172)&gt;=L$5,0,IF(B173&gt;=MONTH($N$5),F172+1,0))</f>
        <v>156</v>
      </c>
      <c r="G173" s="38">
        <f t="shared" si="69"/>
        <v>657.82112599348704</v>
      </c>
      <c r="H173" s="39">
        <f t="shared" si="70"/>
        <v>344.13</v>
      </c>
      <c r="I173" s="39">
        <f t="shared" si="71"/>
        <v>313.69112599348705</v>
      </c>
      <c r="J173" s="40">
        <f t="shared" si="74"/>
        <v>39015.144345016037</v>
      </c>
      <c r="K173" s="41"/>
      <c r="L173" s="42"/>
      <c r="M173" s="42"/>
      <c r="N173" s="42"/>
      <c r="O173" s="42"/>
      <c r="P173" s="46"/>
      <c r="Q173" s="23"/>
    </row>
    <row r="174" spans="1:17" hidden="1">
      <c r="A174" s="237">
        <v>42597</v>
      </c>
      <c r="B174" s="25">
        <v>92</v>
      </c>
      <c r="C174" s="35" t="s">
        <v>25</v>
      </c>
      <c r="D174" s="36" t="str">
        <f t="shared" si="75"/>
        <v>'</v>
      </c>
      <c r="E174" s="37">
        <f t="shared" si="76"/>
        <v>42597</v>
      </c>
      <c r="F174" s="6">
        <f>IF(MAX(F$9:F173)&gt;=L$5,0,IF(B174&gt;=MONTH($N$5),F173+1,0))</f>
        <v>157</v>
      </c>
      <c r="G174" s="38">
        <f t="shared" si="69"/>
        <v>657.82112599348704</v>
      </c>
      <c r="H174" s="39">
        <f t="shared" si="70"/>
        <v>341.38</v>
      </c>
      <c r="I174" s="39">
        <f t="shared" si="71"/>
        <v>316.44112599348705</v>
      </c>
      <c r="J174" s="40">
        <f t="shared" si="74"/>
        <v>38698.703219022551</v>
      </c>
      <c r="K174" s="41"/>
      <c r="L174" s="42"/>
      <c r="M174" s="42"/>
      <c r="N174" s="42"/>
      <c r="O174" s="42"/>
      <c r="P174" s="46"/>
      <c r="Q174" s="23"/>
    </row>
    <row r="175" spans="1:17" hidden="1">
      <c r="A175" s="237">
        <v>42628</v>
      </c>
      <c r="B175" s="25">
        <v>93</v>
      </c>
      <c r="C175" s="35" t="s">
        <v>26</v>
      </c>
      <c r="D175" s="36" t="str">
        <f t="shared" si="75"/>
        <v>'</v>
      </c>
      <c r="E175" s="37">
        <f t="shared" si="76"/>
        <v>42597</v>
      </c>
      <c r="F175" s="6">
        <f>IF(MAX(F$9:F174)&gt;=L$5,0,IF(B175&gt;=MONTH($N$5),F174+1,0))</f>
        <v>158</v>
      </c>
      <c r="G175" s="38">
        <f t="shared" si="69"/>
        <v>657.82112599348704</v>
      </c>
      <c r="H175" s="39">
        <f t="shared" si="70"/>
        <v>338.61</v>
      </c>
      <c r="I175" s="39">
        <f t="shared" si="71"/>
        <v>319.21112599348703</v>
      </c>
      <c r="J175" s="40">
        <f t="shared" si="74"/>
        <v>38379.492093029061</v>
      </c>
      <c r="K175" s="41"/>
      <c r="L175" s="42"/>
      <c r="M175" s="42"/>
      <c r="N175" s="42"/>
      <c r="O175" s="42"/>
      <c r="P175" s="46"/>
      <c r="Q175" s="23"/>
    </row>
    <row r="176" spans="1:17" hidden="1">
      <c r="A176" s="237">
        <v>42658</v>
      </c>
      <c r="B176" s="25">
        <v>94</v>
      </c>
      <c r="C176" s="35" t="s">
        <v>27</v>
      </c>
      <c r="D176" s="36" t="str">
        <f t="shared" si="75"/>
        <v>'</v>
      </c>
      <c r="E176" s="37">
        <f t="shared" si="76"/>
        <v>42597</v>
      </c>
      <c r="F176" s="6">
        <f>IF(MAX(F$9:F175)&gt;=L$5,0,IF(B176&gt;=MONTH($N$5),F175+1,0))</f>
        <v>159</v>
      </c>
      <c r="G176" s="38">
        <f t="shared" si="69"/>
        <v>657.82112599348704</v>
      </c>
      <c r="H176" s="39">
        <f t="shared" si="70"/>
        <v>335.82</v>
      </c>
      <c r="I176" s="39">
        <f t="shared" si="71"/>
        <v>322.00112599348705</v>
      </c>
      <c r="J176" s="40">
        <f t="shared" si="74"/>
        <v>38057.490967035577</v>
      </c>
      <c r="K176" s="41"/>
      <c r="L176" s="42"/>
      <c r="M176" s="42"/>
      <c r="N176" s="42"/>
      <c r="O176" s="42"/>
      <c r="P176" s="46"/>
      <c r="Q176" s="23"/>
    </row>
    <row r="177" spans="1:24" hidden="1">
      <c r="A177" s="237">
        <v>42689</v>
      </c>
      <c r="B177" s="25">
        <v>95</v>
      </c>
      <c r="C177" s="35" t="s">
        <v>28</v>
      </c>
      <c r="D177" s="36" t="str">
        <f t="shared" si="75"/>
        <v>'</v>
      </c>
      <c r="E177" s="37">
        <f t="shared" si="76"/>
        <v>42597</v>
      </c>
      <c r="F177" s="6">
        <f>IF(MAX(F$9:F176)&gt;=L$5,0,IF(B177&gt;=MONTH($N$5),F176+1,0))</f>
        <v>160</v>
      </c>
      <c r="G177" s="38">
        <f t="shared" ref="G177:G262" si="77">IF((J176+H177)&lt;(M$5+H177),J176+H177,M$5)</f>
        <v>657.82112599348704</v>
      </c>
      <c r="H177" s="39">
        <f t="shared" si="70"/>
        <v>333</v>
      </c>
      <c r="I177" s="39">
        <f t="shared" si="71"/>
        <v>324.82112599348704</v>
      </c>
      <c r="J177" s="40">
        <f t="shared" si="74"/>
        <v>37732.669841042087</v>
      </c>
      <c r="K177" s="41"/>
      <c r="L177" s="42"/>
      <c r="M177" s="42"/>
      <c r="N177" s="42"/>
      <c r="O177" s="42"/>
      <c r="P177" s="46"/>
      <c r="Q177" s="23"/>
    </row>
    <row r="178" spans="1:24" hidden="1">
      <c r="A178" s="237">
        <v>42719</v>
      </c>
      <c r="B178" s="25">
        <v>96</v>
      </c>
      <c r="C178" s="35" t="s">
        <v>29</v>
      </c>
      <c r="D178" s="36" t="str">
        <f t="shared" si="75"/>
        <v>'</v>
      </c>
      <c r="E178" s="37">
        <f t="shared" si="76"/>
        <v>42597</v>
      </c>
      <c r="F178" s="6">
        <f>IF(MAX(F$9:F177)&gt;=L$5,0,IF(B178&gt;=MONTH($N$5),F177+1,0))</f>
        <v>161</v>
      </c>
      <c r="G178" s="45">
        <f t="shared" si="77"/>
        <v>657.82112599348704</v>
      </c>
      <c r="H178" s="42">
        <f t="shared" si="70"/>
        <v>330.16</v>
      </c>
      <c r="I178" s="42">
        <f t="shared" si="71"/>
        <v>327.66112599348702</v>
      </c>
      <c r="J178" s="46">
        <f t="shared" si="74"/>
        <v>37405.0087150486</v>
      </c>
      <c r="K178" s="41">
        <f>SUM(H167:H178)</f>
        <v>4144.1900000000005</v>
      </c>
      <c r="L178" s="42">
        <f>SUM(I167:I178)</f>
        <v>3749.6635119218445</v>
      </c>
      <c r="M178" s="42">
        <f>SUM(G167:G178)</f>
        <v>7893.8535119218441</v>
      </c>
      <c r="N178" s="42">
        <f>K178+N166</f>
        <v>42924.820000000007</v>
      </c>
      <c r="O178" s="42">
        <f>L178+O166</f>
        <v>15621.260213420348</v>
      </c>
      <c r="P178" s="46">
        <f>M178+P166</f>
        <v>58546.08021342034</v>
      </c>
      <c r="Q178" s="23"/>
    </row>
    <row r="179" spans="1:24">
      <c r="A179" s="237">
        <v>42750</v>
      </c>
      <c r="B179" s="25">
        <v>73</v>
      </c>
      <c r="C179" s="26" t="s">
        <v>17</v>
      </c>
      <c r="D179" s="47" t="str">
        <f>D167</f>
        <v>'</v>
      </c>
      <c r="E179" s="27">
        <f>E167+365.25</f>
        <v>42962.25</v>
      </c>
      <c r="F179" s="90">
        <f>IF(MAX(F$9:F178)&gt;=L$5,0,IF(B179&gt;=MONTH($N$5),F178+1,0))</f>
        <v>162</v>
      </c>
      <c r="G179" s="28">
        <f t="shared" si="77"/>
        <v>657.82112599348704</v>
      </c>
      <c r="H179" s="29">
        <f t="shared" ref="H179:H238" si="78">IF(F179&gt;0,IF(J178&gt;0,ROUND(-IPMT(K$5/12,F179,L$5,J$5,,),2),0),0)</f>
        <v>327.29000000000002</v>
      </c>
      <c r="I179" s="29">
        <f t="shared" ref="I179:I238" si="79">G179-H179</f>
        <v>330.53112599348702</v>
      </c>
      <c r="J179" s="30">
        <f t="shared" si="74"/>
        <v>37074.47758905511</v>
      </c>
      <c r="K179" s="31"/>
      <c r="L179" s="32"/>
      <c r="M179" s="32"/>
      <c r="N179" s="32"/>
      <c r="O179" s="32"/>
      <c r="P179" s="48"/>
      <c r="Q179" s="23"/>
      <c r="R179" s="157" t="s">
        <v>129</v>
      </c>
      <c r="S179" s="157"/>
      <c r="T179" s="157"/>
      <c r="V179" s="236" t="s">
        <v>13</v>
      </c>
      <c r="W179" s="236"/>
      <c r="X179" s="236"/>
    </row>
    <row r="180" spans="1:24">
      <c r="A180" s="237">
        <v>42781</v>
      </c>
      <c r="B180" s="25">
        <v>74</v>
      </c>
      <c r="C180" s="116" t="s">
        <v>19</v>
      </c>
      <c r="D180" s="117" t="str">
        <f t="shared" ref="D180:E190" si="80">D179</f>
        <v>'</v>
      </c>
      <c r="E180" s="118">
        <f t="shared" si="80"/>
        <v>42962.25</v>
      </c>
      <c r="F180" s="119">
        <f>IF(MAX(F$9:F179)&gt;=L$5,0,IF(B180&gt;=MONTH($N$5),F179+1,0))</f>
        <v>163</v>
      </c>
      <c r="G180" s="264">
        <f t="shared" si="77"/>
        <v>657.82112599348704</v>
      </c>
      <c r="H180" s="103">
        <f t="shared" si="78"/>
        <v>324.39999999999998</v>
      </c>
      <c r="I180" s="103">
        <f t="shared" si="79"/>
        <v>333.42112599348707</v>
      </c>
      <c r="J180" s="120">
        <f t="shared" si="74"/>
        <v>36741.056463061621</v>
      </c>
      <c r="K180" s="249" t="s">
        <v>119</v>
      </c>
      <c r="L180" s="42"/>
      <c r="M180" s="42"/>
      <c r="N180" s="42"/>
      <c r="O180" s="42"/>
      <c r="P180" s="46"/>
      <c r="Q180" s="23"/>
      <c r="R180" s="160" t="s">
        <v>89</v>
      </c>
      <c r="S180" s="161" t="s">
        <v>90</v>
      </c>
      <c r="T180" s="100"/>
      <c r="V180" s="7" t="s">
        <v>91</v>
      </c>
      <c r="X180" s="7" t="s">
        <v>4</v>
      </c>
    </row>
    <row r="181" spans="1:24" ht="9" thickBot="1">
      <c r="A181" s="237">
        <v>42809</v>
      </c>
      <c r="B181" s="25">
        <v>75</v>
      </c>
      <c r="C181" s="258" t="s">
        <v>20</v>
      </c>
      <c r="D181" s="259" t="str">
        <f t="shared" si="80"/>
        <v>'</v>
      </c>
      <c r="E181" s="260">
        <f t="shared" si="80"/>
        <v>42962.25</v>
      </c>
      <c r="F181" s="262">
        <f>IF(MAX(F$9:F180)&gt;=L$5,0,IF(B181&gt;=MONTH($N$5),F180+1,0))</f>
        <v>164</v>
      </c>
      <c r="G181" s="115">
        <f t="shared" si="77"/>
        <v>657.82112599348704</v>
      </c>
      <c r="H181" s="107">
        <f t="shared" si="78"/>
        <v>321.48</v>
      </c>
      <c r="I181" s="107">
        <f t="shared" si="79"/>
        <v>336.34112599348703</v>
      </c>
      <c r="J181" s="122">
        <f t="shared" si="74"/>
        <v>36404.715337068134</v>
      </c>
      <c r="K181" s="250" t="s">
        <v>66</v>
      </c>
      <c r="L181" s="108"/>
      <c r="M181" s="108"/>
      <c r="N181" s="108"/>
      <c r="O181" s="108"/>
      <c r="P181" s="109"/>
      <c r="Q181" s="110"/>
      <c r="R181" s="111">
        <f>SUM(H182:H514)</f>
        <v>13589.670000000002</v>
      </c>
      <c r="S181" s="112">
        <f>SUM(I182:I514)</f>
        <v>36404.715337068134</v>
      </c>
      <c r="T181" s="113"/>
      <c r="V181" s="224" t="s">
        <v>116</v>
      </c>
      <c r="X181" s="224" t="s">
        <v>117</v>
      </c>
    </row>
    <row r="182" spans="1:24">
      <c r="A182" s="237">
        <v>42840</v>
      </c>
      <c r="B182" s="25">
        <v>76</v>
      </c>
      <c r="C182" s="35" t="s">
        <v>21</v>
      </c>
      <c r="D182" s="36" t="str">
        <f t="shared" si="80"/>
        <v>'</v>
      </c>
      <c r="E182" s="37">
        <f t="shared" si="80"/>
        <v>42962.25</v>
      </c>
      <c r="F182" s="6">
        <f>IF(MAX(F$9:F181)&gt;=L$5,0,IF(B182&gt;=MONTH($N$5),F181+1,0))</f>
        <v>165</v>
      </c>
      <c r="G182" s="38">
        <f t="shared" si="77"/>
        <v>657.82112599348704</v>
      </c>
      <c r="H182" s="39">
        <f t="shared" si="78"/>
        <v>318.54000000000002</v>
      </c>
      <c r="I182" s="39">
        <f t="shared" si="79"/>
        <v>339.28112599348702</v>
      </c>
      <c r="J182" s="40">
        <f t="shared" si="74"/>
        <v>36065.434211074644</v>
      </c>
      <c r="K182" s="41"/>
      <c r="L182" s="42"/>
      <c r="M182" s="42"/>
      <c r="N182" s="42"/>
      <c r="O182" s="42"/>
      <c r="P182" s="46"/>
      <c r="Q182" s="23"/>
      <c r="R182" s="223">
        <f>S181*T182</f>
        <v>3640.4715337068137</v>
      </c>
      <c r="S182" s="104" t="s">
        <v>65</v>
      </c>
      <c r="T182" s="106">
        <v>0.1</v>
      </c>
      <c r="V182" s="221">
        <f>SUM(H$182:H182)-R$182</f>
        <v>-3321.9315337068138</v>
      </c>
      <c r="X182" s="176">
        <f>SUM(H$182:H182)</f>
        <v>318.54000000000002</v>
      </c>
    </row>
    <row r="183" spans="1:24">
      <c r="A183" s="237">
        <v>42870</v>
      </c>
      <c r="B183" s="25">
        <v>77</v>
      </c>
      <c r="C183" s="35" t="s">
        <v>22</v>
      </c>
      <c r="D183" s="36" t="str">
        <f t="shared" si="80"/>
        <v>'</v>
      </c>
      <c r="E183" s="37">
        <f t="shared" si="80"/>
        <v>42962.25</v>
      </c>
      <c r="F183" s="6">
        <f>IF(MAX(F$9:F182)&gt;=L$5,0,IF(B183&gt;=MONTH($N$5),F182+1,0))</f>
        <v>166</v>
      </c>
      <c r="G183" s="38">
        <f t="shared" si="77"/>
        <v>657.82112599348704</v>
      </c>
      <c r="H183" s="39">
        <f t="shared" si="78"/>
        <v>315.57</v>
      </c>
      <c r="I183" s="39">
        <f t="shared" si="79"/>
        <v>342.25112599348705</v>
      </c>
      <c r="J183" s="40">
        <f t="shared" si="74"/>
        <v>35723.18308508116</v>
      </c>
      <c r="K183" s="41"/>
      <c r="L183" s="42"/>
      <c r="M183" s="42"/>
      <c r="N183" s="42"/>
      <c r="O183" s="42"/>
      <c r="P183" s="46"/>
      <c r="Q183" s="23"/>
      <c r="R183" s="114">
        <f>R181-R182</f>
        <v>9949.1984662931882</v>
      </c>
      <c r="S183" s="163">
        <f>S181+R182</f>
        <v>40045.186870774945</v>
      </c>
      <c r="T183" s="186">
        <f>R183/S183</f>
        <v>0.24844929550208023</v>
      </c>
      <c r="V183" s="221">
        <f>SUM(H$182:H183)-R$182</f>
        <v>-3006.3615337068136</v>
      </c>
      <c r="X183" s="176">
        <f>SUM(H$182:H183)</f>
        <v>634.11</v>
      </c>
    </row>
    <row r="184" spans="1:24">
      <c r="A184" s="237">
        <v>42901</v>
      </c>
      <c r="B184" s="25">
        <v>78</v>
      </c>
      <c r="C184" s="35" t="s">
        <v>23</v>
      </c>
      <c r="D184" s="36" t="str">
        <f t="shared" si="80"/>
        <v>'</v>
      </c>
      <c r="E184" s="37">
        <f t="shared" si="80"/>
        <v>42962.25</v>
      </c>
      <c r="F184" s="6">
        <f>IF(MAX(F$9:F183)&gt;=L$5,0,IF(B184&gt;=MONTH($N$5),F183+1,0))</f>
        <v>167</v>
      </c>
      <c r="G184" s="38">
        <f t="shared" si="77"/>
        <v>657.82112599348704</v>
      </c>
      <c r="H184" s="39">
        <f t="shared" si="78"/>
        <v>312.58</v>
      </c>
      <c r="I184" s="39">
        <f t="shared" si="79"/>
        <v>345.24112599348706</v>
      </c>
      <c r="J184" s="40">
        <f t="shared" si="74"/>
        <v>35377.941959087671</v>
      </c>
      <c r="K184" s="41"/>
      <c r="L184" s="42"/>
      <c r="M184" s="42"/>
      <c r="N184" s="42"/>
      <c r="O184" s="42"/>
      <c r="P184" s="46"/>
      <c r="Q184" s="23"/>
      <c r="R184" s="162" t="s">
        <v>91</v>
      </c>
      <c r="S184" s="164" t="s">
        <v>101</v>
      </c>
      <c r="T184" s="165" t="s">
        <v>94</v>
      </c>
      <c r="V184" s="221">
        <f>SUM(H$182:H184)-R$182</f>
        <v>-2693.7815337068137</v>
      </c>
      <c r="X184" s="176">
        <f>SUM(H$182:H184)</f>
        <v>946.69</v>
      </c>
    </row>
    <row r="185" spans="1:24">
      <c r="A185" s="237">
        <v>42931</v>
      </c>
      <c r="B185" s="25">
        <v>79</v>
      </c>
      <c r="C185" s="35" t="s">
        <v>24</v>
      </c>
      <c r="D185" s="36" t="str">
        <f t="shared" si="80"/>
        <v>'</v>
      </c>
      <c r="E185" s="37">
        <f t="shared" si="80"/>
        <v>42962.25</v>
      </c>
      <c r="F185" s="6">
        <f>IF(MAX(F$9:F184)&gt;=L$5,0,IF(B185&gt;=MONTH($N$5),F184+1,0))</f>
        <v>168</v>
      </c>
      <c r="G185" s="38">
        <f t="shared" si="77"/>
        <v>657.82112599348704</v>
      </c>
      <c r="H185" s="39">
        <f t="shared" si="78"/>
        <v>309.56</v>
      </c>
      <c r="I185" s="39">
        <f t="shared" si="79"/>
        <v>348.26112599348704</v>
      </c>
      <c r="J185" s="40">
        <f t="shared" si="74"/>
        <v>35029.680833094186</v>
      </c>
      <c r="K185" s="41"/>
      <c r="L185" s="42"/>
      <c r="M185" s="42"/>
      <c r="N185" s="42"/>
      <c r="O185" s="42"/>
      <c r="P185" s="46"/>
      <c r="Q185" s="23"/>
      <c r="R185" s="162" t="s">
        <v>92</v>
      </c>
      <c r="S185" s="164" t="s">
        <v>10</v>
      </c>
      <c r="T185" s="165" t="s">
        <v>95</v>
      </c>
      <c r="V185" s="221">
        <f>SUM(H$182:H185)-R$182</f>
        <v>-2384.2215337068137</v>
      </c>
      <c r="X185" s="176">
        <f>SUM(H$182:H185)</f>
        <v>1256.25</v>
      </c>
    </row>
    <row r="186" spans="1:24">
      <c r="A186" s="237">
        <v>42962</v>
      </c>
      <c r="B186" s="25">
        <v>80</v>
      </c>
      <c r="C186" s="35" t="s">
        <v>25</v>
      </c>
      <c r="D186" s="36" t="str">
        <f t="shared" si="80"/>
        <v>'</v>
      </c>
      <c r="E186" s="37">
        <f t="shared" si="80"/>
        <v>42962.25</v>
      </c>
      <c r="F186" s="6">
        <f>IF(MAX(F$9:F185)&gt;=L$5,0,IF(B186&gt;=MONTH($N$5),F185+1,0))</f>
        <v>169</v>
      </c>
      <c r="G186" s="38">
        <f t="shared" si="77"/>
        <v>657.82112599348704</v>
      </c>
      <c r="H186" s="39">
        <f t="shared" si="78"/>
        <v>306.51</v>
      </c>
      <c r="I186" s="39">
        <f t="shared" si="79"/>
        <v>351.31112599348705</v>
      </c>
      <c r="J186" s="40">
        <f t="shared" si="74"/>
        <v>34678.369707100697</v>
      </c>
      <c r="K186" s="41"/>
      <c r="L186" s="42"/>
      <c r="M186" s="42"/>
      <c r="N186" s="42"/>
      <c r="O186" s="42"/>
      <c r="P186" s="46"/>
      <c r="Q186" s="23"/>
      <c r="R186" s="214"/>
      <c r="S186" s="9"/>
      <c r="V186" s="221">
        <f>SUM(H$182:H186)-R$182</f>
        <v>-2077.7115337068135</v>
      </c>
      <c r="X186" s="176">
        <f>SUM(H$182:H186)</f>
        <v>1562.76</v>
      </c>
    </row>
    <row r="187" spans="1:24">
      <c r="A187" s="237">
        <v>42993</v>
      </c>
      <c r="B187" s="25">
        <v>81</v>
      </c>
      <c r="C187" s="35" t="s">
        <v>26</v>
      </c>
      <c r="D187" s="36" t="str">
        <f t="shared" si="80"/>
        <v>'</v>
      </c>
      <c r="E187" s="37">
        <f t="shared" si="80"/>
        <v>42962.25</v>
      </c>
      <c r="F187" s="6">
        <f>IF(MAX(F$9:F186)&gt;=L$5,0,IF(B187&gt;=MONTH($N$5),F186+1,0))</f>
        <v>170</v>
      </c>
      <c r="G187" s="38">
        <f t="shared" si="77"/>
        <v>657.82112599348704</v>
      </c>
      <c r="H187" s="39">
        <f t="shared" si="78"/>
        <v>303.44</v>
      </c>
      <c r="I187" s="39">
        <f t="shared" si="79"/>
        <v>354.38112599348705</v>
      </c>
      <c r="J187" s="40">
        <f t="shared" si="74"/>
        <v>34323.988581107209</v>
      </c>
      <c r="K187" s="41"/>
      <c r="L187" s="42"/>
      <c r="M187" s="42"/>
      <c r="N187" s="42"/>
      <c r="O187" s="42"/>
      <c r="P187" s="46"/>
      <c r="Q187" s="23"/>
      <c r="R187" s="215" t="s">
        <v>98</v>
      </c>
      <c r="S187" s="216">
        <f>SUM($I$11:$I181)</f>
        <v>29484.144662931867</v>
      </c>
      <c r="T187" s="1" t="s">
        <v>100</v>
      </c>
      <c r="V187" s="221">
        <f>SUM(H$182:H187)-R$182</f>
        <v>-1774.2715337068137</v>
      </c>
      <c r="X187" s="176">
        <f>SUM(H$182:H187)</f>
        <v>1866.2</v>
      </c>
    </row>
    <row r="188" spans="1:24">
      <c r="A188" s="237">
        <v>43023</v>
      </c>
      <c r="B188" s="25">
        <v>82</v>
      </c>
      <c r="C188" s="35" t="s">
        <v>27</v>
      </c>
      <c r="D188" s="36" t="str">
        <f t="shared" si="80"/>
        <v>'</v>
      </c>
      <c r="E188" s="37">
        <f t="shared" si="80"/>
        <v>42962.25</v>
      </c>
      <c r="F188" s="6">
        <f>IF(MAX(F$9:F187)&gt;=L$5,0,IF(B188&gt;=MONTH($N$5),F187+1,0))</f>
        <v>171</v>
      </c>
      <c r="G188" s="38">
        <f t="shared" si="77"/>
        <v>657.82112599348704</v>
      </c>
      <c r="H188" s="39">
        <f t="shared" si="78"/>
        <v>300.33</v>
      </c>
      <c r="I188" s="39">
        <f t="shared" si="79"/>
        <v>357.49112599348706</v>
      </c>
      <c r="J188" s="40">
        <f t="shared" si="74"/>
        <v>33966.49745511372</v>
      </c>
      <c r="K188" s="41"/>
      <c r="L188" s="42"/>
      <c r="M188" s="42"/>
      <c r="N188" s="42"/>
      <c r="O188" s="42"/>
      <c r="P188" s="46"/>
      <c r="Q188" s="23"/>
      <c r="R188" s="215" t="s">
        <v>97</v>
      </c>
      <c r="S188" s="216">
        <f>SUM($H$11:$H181)</f>
        <v>78398.520000000033</v>
      </c>
      <c r="T188" s="1" t="s">
        <v>100</v>
      </c>
      <c r="V188" s="221">
        <f>SUM(H$182:H188)-R$182</f>
        <v>-1473.9415337068135</v>
      </c>
      <c r="X188" s="176">
        <f>SUM(H$182:H188)</f>
        <v>2166.5300000000002</v>
      </c>
    </row>
    <row r="189" spans="1:24">
      <c r="A189" s="237">
        <v>43054</v>
      </c>
      <c r="B189" s="25">
        <v>83</v>
      </c>
      <c r="C189" s="35" t="s">
        <v>28</v>
      </c>
      <c r="D189" s="36" t="str">
        <f t="shared" si="80"/>
        <v>'</v>
      </c>
      <c r="E189" s="37">
        <f t="shared" si="80"/>
        <v>42962.25</v>
      </c>
      <c r="F189" s="6">
        <f>IF(MAX(F$9:F188)&gt;=L$5,0,IF(B189&gt;=MONTH($N$5),F188+1,0))</f>
        <v>172</v>
      </c>
      <c r="G189" s="38">
        <f t="shared" si="77"/>
        <v>657.82112599348704</v>
      </c>
      <c r="H189" s="39">
        <f t="shared" si="78"/>
        <v>297.20999999999998</v>
      </c>
      <c r="I189" s="39">
        <f t="shared" si="79"/>
        <v>360.61112599348706</v>
      </c>
      <c r="J189" s="40">
        <f t="shared" si="74"/>
        <v>33605.886329120236</v>
      </c>
      <c r="K189" s="41"/>
      <c r="L189" s="42"/>
      <c r="M189" s="42"/>
      <c r="N189" s="42"/>
      <c r="O189" s="42"/>
      <c r="P189" s="46"/>
      <c r="Q189" s="23"/>
      <c r="R189" s="217" t="s">
        <v>102</v>
      </c>
      <c r="S189" s="234">
        <f>S152-S188</f>
        <v>13589.669999999984</v>
      </c>
      <c r="T189" s="1" t="s">
        <v>103</v>
      </c>
      <c r="V189" s="221">
        <f>SUM(H$182:H189)-R$182</f>
        <v>-1176.7315337068135</v>
      </c>
      <c r="X189" s="176">
        <f>SUM(H$182:H189)</f>
        <v>2463.7400000000002</v>
      </c>
    </row>
    <row r="190" spans="1:24">
      <c r="A190" s="237">
        <v>43084</v>
      </c>
      <c r="B190" s="25">
        <v>84</v>
      </c>
      <c r="C190" s="35" t="s">
        <v>29</v>
      </c>
      <c r="D190" s="36" t="str">
        <f t="shared" si="80"/>
        <v>'</v>
      </c>
      <c r="E190" s="37">
        <f t="shared" si="80"/>
        <v>42962.25</v>
      </c>
      <c r="F190" s="6">
        <f>IF(MAX(F$9:F189)&gt;=L$5,0,IF(B190&gt;=MONTH($N$5),F189+1,0))</f>
        <v>173</v>
      </c>
      <c r="G190" s="45">
        <f t="shared" si="77"/>
        <v>657.82112599348704</v>
      </c>
      <c r="H190" s="42">
        <f t="shared" si="78"/>
        <v>294.05</v>
      </c>
      <c r="I190" s="42">
        <f t="shared" si="79"/>
        <v>363.77112599348703</v>
      </c>
      <c r="J190" s="46">
        <f t="shared" si="74"/>
        <v>33242.115203126748</v>
      </c>
      <c r="K190" s="41">
        <f>SUM(H179:H190)</f>
        <v>3730.9600000000005</v>
      </c>
      <c r="L190" s="42">
        <f>SUM(I179:I190)</f>
        <v>4162.893511921844</v>
      </c>
      <c r="M190" s="42">
        <f>SUM(G179:G190)</f>
        <v>7893.8535119218441</v>
      </c>
      <c r="N190" s="42">
        <f>K190+N178</f>
        <v>46655.780000000006</v>
      </c>
      <c r="O190" s="42">
        <f>L190+O178</f>
        <v>19784.153725342192</v>
      </c>
      <c r="P190" s="46">
        <f>M190+P178</f>
        <v>66439.933725342184</v>
      </c>
      <c r="Q190" s="23"/>
      <c r="V190" s="221">
        <f>SUM(H$182:H190)-R$182</f>
        <v>-882.6815337068133</v>
      </c>
      <c r="X190" s="176">
        <f>SUM(H$182:H190)</f>
        <v>2757.7900000000004</v>
      </c>
    </row>
    <row r="191" spans="1:24">
      <c r="A191" s="237">
        <v>43115</v>
      </c>
      <c r="B191" s="25">
        <v>73</v>
      </c>
      <c r="C191" s="26" t="s">
        <v>17</v>
      </c>
      <c r="D191" s="47" t="str">
        <f>D179</f>
        <v>'</v>
      </c>
      <c r="E191" s="27">
        <f>E179+365.25</f>
        <v>43327.5</v>
      </c>
      <c r="F191" s="90">
        <f>IF(MAX(F$9:F190)&gt;=L$5,0,IF(B191&gt;=MONTH($N$5),F190+1,0))</f>
        <v>174</v>
      </c>
      <c r="G191" s="28">
        <f t="shared" si="77"/>
        <v>657.82112599348704</v>
      </c>
      <c r="H191" s="29">
        <f t="shared" si="78"/>
        <v>290.87</v>
      </c>
      <c r="I191" s="29">
        <f t="shared" si="79"/>
        <v>366.95112599348704</v>
      </c>
      <c r="J191" s="30">
        <f t="shared" si="74"/>
        <v>32875.16407713326</v>
      </c>
      <c r="K191" s="31"/>
      <c r="L191" s="32"/>
      <c r="M191" s="32"/>
      <c r="N191" s="32"/>
      <c r="O191" s="32"/>
      <c r="P191" s="48"/>
      <c r="Q191" s="23"/>
      <c r="V191" s="221">
        <f>SUM(H$182:H191)-R$182</f>
        <v>-591.81153370681341</v>
      </c>
      <c r="X191" s="176">
        <f>SUM(H$182:H191)</f>
        <v>3048.6600000000003</v>
      </c>
    </row>
    <row r="192" spans="1:24">
      <c r="A192" s="237">
        <v>43146</v>
      </c>
      <c r="B192" s="25">
        <v>74</v>
      </c>
      <c r="C192" s="35" t="s">
        <v>19</v>
      </c>
      <c r="D192" s="36" t="str">
        <f t="shared" ref="D192:E202" si="81">D191</f>
        <v>'</v>
      </c>
      <c r="E192" s="37">
        <f t="shared" si="81"/>
        <v>43327.5</v>
      </c>
      <c r="F192" s="6">
        <f>IF(MAX(F$9:F191)&gt;=L$5,0,IF(B192&gt;=MONTH($N$5),F191+1,0))</f>
        <v>175</v>
      </c>
      <c r="G192" s="38">
        <f t="shared" si="77"/>
        <v>657.82112599348704</v>
      </c>
      <c r="H192" s="39">
        <f t="shared" si="78"/>
        <v>287.66000000000003</v>
      </c>
      <c r="I192" s="39">
        <f t="shared" si="79"/>
        <v>370.16112599348702</v>
      </c>
      <c r="J192" s="40">
        <f t="shared" si="74"/>
        <v>32505.002951139773</v>
      </c>
      <c r="K192" s="41"/>
      <c r="L192" s="42"/>
      <c r="M192" s="42"/>
      <c r="N192" s="42"/>
      <c r="O192" s="42"/>
      <c r="P192" s="46"/>
      <c r="Q192" s="23"/>
      <c r="V192" s="221">
        <f>SUM(H$182:H192)-R$182</f>
        <v>-304.15153370681355</v>
      </c>
      <c r="X192" s="176">
        <f>SUM(H$182:H192)</f>
        <v>3336.32</v>
      </c>
    </row>
    <row r="193" spans="1:24">
      <c r="A193" s="237">
        <v>43174</v>
      </c>
      <c r="B193" s="25">
        <v>75</v>
      </c>
      <c r="C193" s="35" t="s">
        <v>20</v>
      </c>
      <c r="D193" s="36" t="str">
        <f t="shared" si="81"/>
        <v>'</v>
      </c>
      <c r="E193" s="37">
        <f t="shared" si="81"/>
        <v>43327.5</v>
      </c>
      <c r="F193" s="6">
        <f>IF(MAX(F$9:F192)&gt;=L$5,0,IF(B193&gt;=MONTH($N$5),F192+1,0))</f>
        <v>176</v>
      </c>
      <c r="G193" s="38">
        <f t="shared" si="77"/>
        <v>657.82112599348704</v>
      </c>
      <c r="H193" s="39">
        <f t="shared" si="78"/>
        <v>284.42</v>
      </c>
      <c r="I193" s="39">
        <f t="shared" si="79"/>
        <v>373.40112599348703</v>
      </c>
      <c r="J193" s="40">
        <f t="shared" si="74"/>
        <v>32131.601825146285</v>
      </c>
      <c r="K193" s="41"/>
      <c r="L193" s="42"/>
      <c r="M193" s="42"/>
      <c r="N193" s="42"/>
      <c r="O193" s="42"/>
      <c r="P193" s="46"/>
      <c r="Q193" s="23"/>
      <c r="V193" s="221">
        <f>SUM(H$182:H193)-R$182</f>
        <v>-19.73153370681348</v>
      </c>
      <c r="X193" s="176">
        <f>SUM(H$182:H193)</f>
        <v>3620.7400000000002</v>
      </c>
    </row>
    <row r="194" spans="1:24">
      <c r="A194" s="237">
        <v>43205</v>
      </c>
      <c r="B194" s="25">
        <v>76</v>
      </c>
      <c r="C194" s="243" t="s">
        <v>21</v>
      </c>
      <c r="D194" s="244" t="str">
        <f t="shared" si="81"/>
        <v>'</v>
      </c>
      <c r="E194" s="245">
        <f t="shared" si="81"/>
        <v>43327.5</v>
      </c>
      <c r="F194" s="246">
        <f>IF(MAX(F$9:F193)&gt;=L$5,0,IF(B194&gt;=MONTH($N$5),F193+1,0))</f>
        <v>177</v>
      </c>
      <c r="G194" s="38">
        <f t="shared" si="77"/>
        <v>657.82112599348704</v>
      </c>
      <c r="H194" s="241">
        <f t="shared" si="78"/>
        <v>281.14999999999998</v>
      </c>
      <c r="I194" s="241">
        <f t="shared" si="79"/>
        <v>376.67112599348707</v>
      </c>
      <c r="J194" s="242">
        <f t="shared" si="74"/>
        <v>31754.930699152799</v>
      </c>
      <c r="K194" s="252" t="s">
        <v>118</v>
      </c>
      <c r="L194" s="42"/>
      <c r="M194" s="42"/>
      <c r="N194" s="42"/>
      <c r="O194" s="42"/>
      <c r="P194" s="46"/>
      <c r="Q194" s="238"/>
      <c r="R194" s="247" t="s">
        <v>124</v>
      </c>
      <c r="S194" s="248"/>
      <c r="T194" s="248"/>
      <c r="U194" s="239"/>
      <c r="V194" s="240">
        <f>SUM(H$182:H194)-R$182</f>
        <v>261.41846629318661</v>
      </c>
      <c r="X194" s="176">
        <f>SUM(H$182:H194)</f>
        <v>3901.8900000000003</v>
      </c>
    </row>
    <row r="195" spans="1:24">
      <c r="A195" s="237">
        <v>43235</v>
      </c>
      <c r="B195" s="25">
        <v>77</v>
      </c>
      <c r="C195" s="35" t="s">
        <v>22</v>
      </c>
      <c r="D195" s="36" t="str">
        <f t="shared" si="81"/>
        <v>'</v>
      </c>
      <c r="E195" s="37">
        <f t="shared" si="81"/>
        <v>43327.5</v>
      </c>
      <c r="F195" s="6">
        <f>IF(MAX(F$9:F194)&gt;=L$5,0,IF(B195&gt;=MONTH($N$5),F194+1,0))</f>
        <v>178</v>
      </c>
      <c r="G195" s="38">
        <f t="shared" si="77"/>
        <v>657.82112599348704</v>
      </c>
      <c r="H195" s="39">
        <f t="shared" si="78"/>
        <v>277.86</v>
      </c>
      <c r="I195" s="39">
        <f t="shared" si="79"/>
        <v>379.96112599348703</v>
      </c>
      <c r="J195" s="40">
        <f t="shared" si="74"/>
        <v>31374.969573159313</v>
      </c>
      <c r="K195" s="41"/>
      <c r="L195" s="42"/>
      <c r="M195" s="42"/>
      <c r="N195" s="42"/>
      <c r="O195" s="42"/>
      <c r="P195" s="46"/>
      <c r="Q195" s="23"/>
      <c r="V195" s="221">
        <f>SUM(H$182:H195)-R$182</f>
        <v>539.27846629318628</v>
      </c>
      <c r="X195" s="176">
        <f>SUM(H$182:H195)</f>
        <v>4179.75</v>
      </c>
    </row>
    <row r="196" spans="1:24">
      <c r="A196" s="237">
        <v>43266</v>
      </c>
      <c r="B196" s="25">
        <v>78</v>
      </c>
      <c r="C196" s="35" t="s">
        <v>23</v>
      </c>
      <c r="D196" s="36" t="str">
        <f t="shared" si="81"/>
        <v>'</v>
      </c>
      <c r="E196" s="37">
        <f t="shared" si="81"/>
        <v>43327.5</v>
      </c>
      <c r="F196" s="6">
        <f>IF(MAX(F$9:F195)&gt;=L$5,0,IF(B196&gt;=MONTH($N$5),F195+1,0))</f>
        <v>179</v>
      </c>
      <c r="G196" s="38">
        <f t="shared" si="77"/>
        <v>657.82112599348704</v>
      </c>
      <c r="H196" s="39">
        <f t="shared" si="78"/>
        <v>274.52999999999997</v>
      </c>
      <c r="I196" s="39">
        <f t="shared" si="79"/>
        <v>383.29112599348707</v>
      </c>
      <c r="J196" s="40">
        <f t="shared" si="74"/>
        <v>30991.678447165825</v>
      </c>
      <c r="K196" s="41"/>
      <c r="L196" s="42"/>
      <c r="M196" s="42"/>
      <c r="N196" s="42"/>
      <c r="O196" s="42"/>
      <c r="P196" s="46"/>
      <c r="Q196" s="23"/>
      <c r="V196" s="221">
        <f>SUM(H$182:H196)-R$182</f>
        <v>813.80846629318603</v>
      </c>
      <c r="X196" s="176">
        <f>SUM(H$182:H196)</f>
        <v>4454.28</v>
      </c>
    </row>
    <row r="197" spans="1:24">
      <c r="A197" s="237">
        <v>43296</v>
      </c>
      <c r="B197" s="25">
        <v>79</v>
      </c>
      <c r="C197" s="35" t="s">
        <v>24</v>
      </c>
      <c r="D197" s="36" t="str">
        <f t="shared" si="81"/>
        <v>'</v>
      </c>
      <c r="E197" s="37">
        <f t="shared" si="81"/>
        <v>43327.5</v>
      </c>
      <c r="F197" s="6">
        <f>IF(MAX(F$9:F196)&gt;=L$5,0,IF(B197&gt;=MONTH($N$5),F196+1,0))</f>
        <v>180</v>
      </c>
      <c r="G197" s="38">
        <f t="shared" si="77"/>
        <v>657.82112599348704</v>
      </c>
      <c r="H197" s="39">
        <f t="shared" si="78"/>
        <v>271.18</v>
      </c>
      <c r="I197" s="39">
        <f t="shared" si="79"/>
        <v>386.64112599348704</v>
      </c>
      <c r="J197" s="40">
        <f t="shared" si="74"/>
        <v>30605.037321172338</v>
      </c>
      <c r="K197" s="41"/>
      <c r="L197" s="42"/>
      <c r="M197" s="42"/>
      <c r="N197" s="42"/>
      <c r="O197" s="42"/>
      <c r="P197" s="46"/>
      <c r="Q197" s="23"/>
      <c r="V197" s="221">
        <f>SUM(H$182:H197)-R$182</f>
        <v>1084.9884662931863</v>
      </c>
      <c r="X197" s="176">
        <f>SUM(H$182:H197)</f>
        <v>4725.46</v>
      </c>
    </row>
    <row r="198" spans="1:24">
      <c r="A198" s="237">
        <v>43327</v>
      </c>
      <c r="B198" s="25">
        <v>80</v>
      </c>
      <c r="C198" s="35" t="s">
        <v>25</v>
      </c>
      <c r="D198" s="36" t="str">
        <f t="shared" si="81"/>
        <v>'</v>
      </c>
      <c r="E198" s="37">
        <f t="shared" si="81"/>
        <v>43327.5</v>
      </c>
      <c r="F198" s="6">
        <f>IF(MAX(F$9:F197)&gt;=L$5,0,IF(B198&gt;=MONTH($N$5),F197+1,0))</f>
        <v>181</v>
      </c>
      <c r="G198" s="38">
        <f t="shared" si="77"/>
        <v>657.82112599348704</v>
      </c>
      <c r="H198" s="39">
        <f t="shared" si="78"/>
        <v>267.79000000000002</v>
      </c>
      <c r="I198" s="39">
        <f t="shared" si="79"/>
        <v>390.03112599348702</v>
      </c>
      <c r="J198" s="40">
        <f t="shared" si="74"/>
        <v>30215.006195178852</v>
      </c>
      <c r="K198" s="41"/>
      <c r="L198" s="42"/>
      <c r="M198" s="42"/>
      <c r="N198" s="42"/>
      <c r="O198" s="42"/>
      <c r="P198" s="46"/>
      <c r="Q198" s="23"/>
      <c r="V198" s="221">
        <f>SUM(H$182:H198)-R$182</f>
        <v>1352.7784662931863</v>
      </c>
      <c r="X198" s="176">
        <f>SUM(H$182:H198)</f>
        <v>4993.25</v>
      </c>
    </row>
    <row r="199" spans="1:24">
      <c r="A199" s="237">
        <v>43358</v>
      </c>
      <c r="B199" s="25">
        <v>81</v>
      </c>
      <c r="C199" s="35" t="s">
        <v>26</v>
      </c>
      <c r="D199" s="36" t="str">
        <f t="shared" si="81"/>
        <v>'</v>
      </c>
      <c r="E199" s="37">
        <f t="shared" si="81"/>
        <v>43327.5</v>
      </c>
      <c r="F199" s="6">
        <f>IF(MAX(F$9:F198)&gt;=L$5,0,IF(B199&gt;=MONTH($N$5),F198+1,0))</f>
        <v>182</v>
      </c>
      <c r="G199" s="38">
        <f t="shared" si="77"/>
        <v>657.82112599348704</v>
      </c>
      <c r="H199" s="39">
        <f t="shared" si="78"/>
        <v>264.38</v>
      </c>
      <c r="I199" s="39">
        <f t="shared" si="79"/>
        <v>393.44112599348705</v>
      </c>
      <c r="J199" s="40">
        <f t="shared" si="74"/>
        <v>29821.565069185366</v>
      </c>
      <c r="K199" s="41"/>
      <c r="L199" s="42"/>
      <c r="M199" s="42"/>
      <c r="N199" s="42"/>
      <c r="O199" s="42"/>
      <c r="P199" s="46"/>
      <c r="Q199" s="23"/>
      <c r="V199" s="221">
        <f>SUM(H$182:H199)-R$182</f>
        <v>1617.1584662931864</v>
      </c>
      <c r="X199" s="176">
        <f>SUM(H$182:H199)</f>
        <v>5257.63</v>
      </c>
    </row>
    <row r="200" spans="1:24">
      <c r="A200" s="237">
        <v>43388</v>
      </c>
      <c r="B200" s="25">
        <v>82</v>
      </c>
      <c r="C200" s="35" t="s">
        <v>27</v>
      </c>
      <c r="D200" s="36" t="str">
        <f t="shared" si="81"/>
        <v>'</v>
      </c>
      <c r="E200" s="37">
        <f t="shared" si="81"/>
        <v>43327.5</v>
      </c>
      <c r="F200" s="6">
        <f>IF(MAX(F$9:F199)&gt;=L$5,0,IF(B200&gt;=MONTH($N$5),F199+1,0))</f>
        <v>183</v>
      </c>
      <c r="G200" s="38">
        <f t="shared" si="77"/>
        <v>657.82112599348704</v>
      </c>
      <c r="H200" s="39">
        <f t="shared" si="78"/>
        <v>260.94</v>
      </c>
      <c r="I200" s="39">
        <f t="shared" si="79"/>
        <v>396.88112599348705</v>
      </c>
      <c r="J200" s="40">
        <f t="shared" si="74"/>
        <v>29424.683943191878</v>
      </c>
      <c r="K200" s="41"/>
      <c r="L200" s="42"/>
      <c r="M200" s="42"/>
      <c r="N200" s="42"/>
      <c r="O200" s="42"/>
      <c r="P200" s="46"/>
      <c r="Q200" s="23"/>
      <c r="V200" s="221">
        <f>SUM(H$182:H200)-R$182</f>
        <v>1878.098466293186</v>
      </c>
      <c r="X200" s="176">
        <f>SUM(H$182:H200)</f>
        <v>5518.57</v>
      </c>
    </row>
    <row r="201" spans="1:24">
      <c r="A201" s="237">
        <v>43419</v>
      </c>
      <c r="B201" s="25">
        <v>83</v>
      </c>
      <c r="C201" s="35" t="s">
        <v>28</v>
      </c>
      <c r="D201" s="36" t="str">
        <f t="shared" si="81"/>
        <v>'</v>
      </c>
      <c r="E201" s="37">
        <f t="shared" si="81"/>
        <v>43327.5</v>
      </c>
      <c r="F201" s="6">
        <f>IF(MAX(F$9:F200)&gt;=L$5,0,IF(B201&gt;=MONTH($N$5),F200+1,0))</f>
        <v>184</v>
      </c>
      <c r="G201" s="38">
        <f t="shared" si="77"/>
        <v>657.82112599348704</v>
      </c>
      <c r="H201" s="39">
        <f t="shared" si="78"/>
        <v>257.47000000000003</v>
      </c>
      <c r="I201" s="39">
        <f t="shared" si="79"/>
        <v>400.35112599348702</v>
      </c>
      <c r="J201" s="40">
        <f t="shared" si="74"/>
        <v>29024.332817198392</v>
      </c>
      <c r="K201" s="41"/>
      <c r="L201" s="42"/>
      <c r="M201" s="42"/>
      <c r="N201" s="42"/>
      <c r="O201" s="42"/>
      <c r="P201" s="46"/>
      <c r="Q201" s="23"/>
      <c r="V201" s="221">
        <f>SUM(H$182:H201)-R$182</f>
        <v>2135.5684662931862</v>
      </c>
      <c r="X201" s="176">
        <f>SUM(H$182:H201)</f>
        <v>5776.04</v>
      </c>
    </row>
    <row r="202" spans="1:24">
      <c r="A202" s="237">
        <v>43449</v>
      </c>
      <c r="B202" s="25">
        <v>84</v>
      </c>
      <c r="C202" s="35" t="s">
        <v>29</v>
      </c>
      <c r="D202" s="36" t="str">
        <f t="shared" si="81"/>
        <v>'</v>
      </c>
      <c r="E202" s="37">
        <f t="shared" si="81"/>
        <v>43327.5</v>
      </c>
      <c r="F202" s="6">
        <f>IF(MAX(F$9:F201)&gt;=L$5,0,IF(B202&gt;=MONTH($N$5),F201+1,0))</f>
        <v>185</v>
      </c>
      <c r="G202" s="45">
        <f t="shared" si="77"/>
        <v>657.82112599348704</v>
      </c>
      <c r="H202" s="42">
        <f t="shared" si="78"/>
        <v>253.96</v>
      </c>
      <c r="I202" s="42">
        <f t="shared" si="79"/>
        <v>403.86112599348701</v>
      </c>
      <c r="J202" s="46">
        <f t="shared" si="74"/>
        <v>28620.471691204904</v>
      </c>
      <c r="K202" s="41">
        <f>SUM(H191:H202)</f>
        <v>3272.21</v>
      </c>
      <c r="L202" s="42">
        <f>SUM(I191:I202)</f>
        <v>4621.643511921844</v>
      </c>
      <c r="M202" s="42">
        <f>SUM(G191:G202)</f>
        <v>7893.8535119218441</v>
      </c>
      <c r="N202" s="42">
        <f>K202+N190</f>
        <v>49927.990000000005</v>
      </c>
      <c r="O202" s="42">
        <f>L202+O190</f>
        <v>24405.797237264036</v>
      </c>
      <c r="P202" s="46">
        <f>M202+P190</f>
        <v>74333.787237264027</v>
      </c>
      <c r="Q202" s="23"/>
      <c r="V202" s="221">
        <f>SUM(H$182:H202)-R$182</f>
        <v>2389.5284662931863</v>
      </c>
      <c r="X202" s="176">
        <f>SUM(H$182:H202)</f>
        <v>6030</v>
      </c>
    </row>
    <row r="203" spans="1:24" hidden="1">
      <c r="A203" s="237">
        <v>43480</v>
      </c>
      <c r="B203" s="25">
        <v>85</v>
      </c>
      <c r="C203" s="26" t="s">
        <v>17</v>
      </c>
      <c r="D203" s="47" t="str">
        <f>D191</f>
        <v>'</v>
      </c>
      <c r="E203" s="27">
        <f>E191+365.25</f>
        <v>43692.75</v>
      </c>
      <c r="F203" s="90">
        <f>IF(MAX(F$9:F202)&gt;=L$5,0,IF(B203&gt;=MONTH($N$5),F202+1,0))</f>
        <v>186</v>
      </c>
      <c r="G203" s="28">
        <f t="shared" si="77"/>
        <v>657.82112599348704</v>
      </c>
      <c r="H203" s="29">
        <f t="shared" si="78"/>
        <v>250.43</v>
      </c>
      <c r="I203" s="29">
        <f t="shared" si="79"/>
        <v>407.39112599348704</v>
      </c>
      <c r="J203" s="30">
        <f t="shared" ref="J203:J226" si="82">J202-I203</f>
        <v>28213.080565211418</v>
      </c>
      <c r="K203" s="31"/>
      <c r="L203" s="32"/>
      <c r="M203" s="32"/>
      <c r="N203" s="32"/>
      <c r="O203" s="32"/>
      <c r="P203" s="48"/>
      <c r="Q203" s="23"/>
      <c r="V203" s="221">
        <f>SUM(H$182:H203)-R$182</f>
        <v>2639.9584662931866</v>
      </c>
      <c r="X203" s="176">
        <f>SUM(H$182:H203)</f>
        <v>6280.43</v>
      </c>
    </row>
    <row r="204" spans="1:24" hidden="1">
      <c r="A204" s="237">
        <v>43511</v>
      </c>
      <c r="B204" s="25">
        <v>86</v>
      </c>
      <c r="C204" s="35" t="s">
        <v>19</v>
      </c>
      <c r="D204" s="36" t="str">
        <f t="shared" ref="D204:E214" si="83">D203</f>
        <v>'</v>
      </c>
      <c r="E204" s="37">
        <f t="shared" si="83"/>
        <v>43692.75</v>
      </c>
      <c r="F204" s="6">
        <f>IF(MAX(F$9:F203)&gt;=L$5,0,IF(B204&gt;=MONTH($N$5),F203+1,0))</f>
        <v>187</v>
      </c>
      <c r="G204" s="38">
        <f t="shared" si="77"/>
        <v>657.82112599348704</v>
      </c>
      <c r="H204" s="39">
        <f t="shared" si="78"/>
        <v>246.86</v>
      </c>
      <c r="I204" s="39">
        <f t="shared" si="79"/>
        <v>410.96112599348703</v>
      </c>
      <c r="J204" s="40">
        <f t="shared" si="82"/>
        <v>27802.119439217931</v>
      </c>
      <c r="K204" s="41"/>
      <c r="L204" s="42"/>
      <c r="M204" s="42"/>
      <c r="N204" s="42"/>
      <c r="O204" s="42"/>
      <c r="P204" s="46"/>
      <c r="Q204" s="23"/>
      <c r="V204" s="221">
        <f>SUM(H$182:H204)-R$182</f>
        <v>2886.8184662931862</v>
      </c>
      <c r="X204" s="176">
        <f>SUM(H$182:H204)</f>
        <v>6527.29</v>
      </c>
    </row>
    <row r="205" spans="1:24" hidden="1">
      <c r="A205" s="237">
        <v>43539</v>
      </c>
      <c r="B205" s="25">
        <v>87</v>
      </c>
      <c r="C205" s="35" t="s">
        <v>20</v>
      </c>
      <c r="D205" s="36" t="str">
        <f t="shared" si="83"/>
        <v>'</v>
      </c>
      <c r="E205" s="37">
        <f t="shared" si="83"/>
        <v>43692.75</v>
      </c>
      <c r="F205" s="6">
        <f>IF(MAX(F$9:F204)&gt;=L$5,0,IF(B205&gt;=MONTH($N$5),F204+1,0))</f>
        <v>188</v>
      </c>
      <c r="G205" s="38">
        <f t="shared" si="77"/>
        <v>657.82112599348704</v>
      </c>
      <c r="H205" s="39">
        <f t="shared" si="78"/>
        <v>243.27</v>
      </c>
      <c r="I205" s="39">
        <f t="shared" si="79"/>
        <v>414.55112599348706</v>
      </c>
      <c r="J205" s="40">
        <f t="shared" si="82"/>
        <v>27387.568313224445</v>
      </c>
      <c r="K205" s="41"/>
      <c r="L205" s="42"/>
      <c r="M205" s="42"/>
      <c r="N205" s="42"/>
      <c r="O205" s="42"/>
      <c r="P205" s="46"/>
      <c r="Q205" s="23"/>
      <c r="V205" s="221">
        <f>SUM(H$182:H205)-R$182</f>
        <v>3130.0884662931867</v>
      </c>
      <c r="X205" s="176">
        <f>SUM(H$182:H205)</f>
        <v>6770.56</v>
      </c>
    </row>
    <row r="206" spans="1:24" hidden="1">
      <c r="A206" s="237">
        <v>43570</v>
      </c>
      <c r="B206" s="25">
        <v>88</v>
      </c>
      <c r="C206" s="35" t="s">
        <v>21</v>
      </c>
      <c r="D206" s="36" t="str">
        <f t="shared" si="83"/>
        <v>'</v>
      </c>
      <c r="E206" s="37">
        <f t="shared" si="83"/>
        <v>43692.75</v>
      </c>
      <c r="F206" s="6">
        <f>IF(MAX(F$9:F205)&gt;=L$5,0,IF(B206&gt;=MONTH($N$5),F205+1,0))</f>
        <v>189</v>
      </c>
      <c r="G206" s="38">
        <f t="shared" si="77"/>
        <v>657.82112599348704</v>
      </c>
      <c r="H206" s="39">
        <f t="shared" si="78"/>
        <v>239.64</v>
      </c>
      <c r="I206" s="39">
        <f t="shared" si="79"/>
        <v>418.18112599348706</v>
      </c>
      <c r="J206" s="40">
        <f t="shared" si="82"/>
        <v>26969.387187230957</v>
      </c>
      <c r="K206" s="41"/>
      <c r="L206" s="42"/>
      <c r="M206" s="42"/>
      <c r="N206" s="42"/>
      <c r="O206" s="42"/>
      <c r="P206" s="46"/>
      <c r="Q206" s="23"/>
      <c r="V206" s="221">
        <f>SUM(H$182:H206)-R$182</f>
        <v>3369.728466293187</v>
      </c>
      <c r="X206" s="176">
        <f>SUM(H$182:H206)</f>
        <v>7010.2000000000007</v>
      </c>
    </row>
    <row r="207" spans="1:24" hidden="1">
      <c r="A207" s="237">
        <v>43600</v>
      </c>
      <c r="B207" s="25">
        <v>89</v>
      </c>
      <c r="C207" s="35" t="s">
        <v>22</v>
      </c>
      <c r="D207" s="36" t="str">
        <f t="shared" si="83"/>
        <v>'</v>
      </c>
      <c r="E207" s="37">
        <f t="shared" si="83"/>
        <v>43692.75</v>
      </c>
      <c r="F207" s="6">
        <f>IF(MAX(F$9:F206)&gt;=L$5,0,IF(B207&gt;=MONTH($N$5),F206+1,0))</f>
        <v>190</v>
      </c>
      <c r="G207" s="38">
        <f t="shared" si="77"/>
        <v>657.82112599348704</v>
      </c>
      <c r="H207" s="39">
        <f t="shared" si="78"/>
        <v>235.98</v>
      </c>
      <c r="I207" s="39">
        <f t="shared" si="79"/>
        <v>421.84112599348703</v>
      </c>
      <c r="J207" s="40">
        <f t="shared" si="82"/>
        <v>26547.54606123747</v>
      </c>
      <c r="K207" s="41"/>
      <c r="L207" s="42"/>
      <c r="M207" s="42"/>
      <c r="N207" s="42"/>
      <c r="O207" s="42"/>
      <c r="P207" s="46"/>
      <c r="Q207" s="23"/>
      <c r="V207" s="221">
        <f>SUM(H$182:H207)-R$182</f>
        <v>3605.7084662931866</v>
      </c>
      <c r="X207" s="176">
        <f>SUM(H$182:H207)</f>
        <v>7246.18</v>
      </c>
    </row>
    <row r="208" spans="1:24" hidden="1">
      <c r="A208" s="237">
        <v>43631</v>
      </c>
      <c r="B208" s="25">
        <v>90</v>
      </c>
      <c r="C208" s="35" t="s">
        <v>23</v>
      </c>
      <c r="D208" s="36" t="str">
        <f t="shared" si="83"/>
        <v>'</v>
      </c>
      <c r="E208" s="37">
        <f t="shared" si="83"/>
        <v>43692.75</v>
      </c>
      <c r="F208" s="6">
        <f>IF(MAX(F$9:F207)&gt;=L$5,0,IF(B208&gt;=MONTH($N$5),F207+1,0))</f>
        <v>191</v>
      </c>
      <c r="G208" s="38">
        <f t="shared" si="77"/>
        <v>657.82112599348704</v>
      </c>
      <c r="H208" s="39">
        <f t="shared" si="78"/>
        <v>232.29</v>
      </c>
      <c r="I208" s="39">
        <f t="shared" si="79"/>
        <v>425.53112599348708</v>
      </c>
      <c r="J208" s="40">
        <f t="shared" si="82"/>
        <v>26122.014935243984</v>
      </c>
      <c r="K208" s="41"/>
      <c r="L208" s="42"/>
      <c r="M208" s="42"/>
      <c r="N208" s="42"/>
      <c r="O208" s="42"/>
      <c r="P208" s="46"/>
      <c r="Q208" s="23"/>
      <c r="V208" s="221">
        <f>SUM(H$182:H208)-R$182</f>
        <v>3837.9984662931865</v>
      </c>
      <c r="X208" s="176">
        <f>SUM(H$182:H208)</f>
        <v>7478.47</v>
      </c>
    </row>
    <row r="209" spans="1:24" hidden="1">
      <c r="A209" s="237">
        <v>43661</v>
      </c>
      <c r="B209" s="25">
        <v>91</v>
      </c>
      <c r="C209" s="35" t="s">
        <v>24</v>
      </c>
      <c r="D209" s="36" t="str">
        <f t="shared" si="83"/>
        <v>'</v>
      </c>
      <c r="E209" s="37">
        <f t="shared" si="83"/>
        <v>43692.75</v>
      </c>
      <c r="F209" s="6">
        <f>IF(MAX(F$9:F208)&gt;=L$5,0,IF(B209&gt;=MONTH($N$5),F208+1,0))</f>
        <v>192</v>
      </c>
      <c r="G209" s="38">
        <f t="shared" si="77"/>
        <v>657.82112599348704</v>
      </c>
      <c r="H209" s="39">
        <f t="shared" si="78"/>
        <v>228.57</v>
      </c>
      <c r="I209" s="39">
        <f t="shared" si="79"/>
        <v>429.25112599348705</v>
      </c>
      <c r="J209" s="40">
        <f t="shared" si="82"/>
        <v>25692.763809250497</v>
      </c>
      <c r="K209" s="41"/>
      <c r="L209" s="42"/>
      <c r="M209" s="42"/>
      <c r="N209" s="42"/>
      <c r="O209" s="42"/>
      <c r="P209" s="46"/>
      <c r="Q209" s="23"/>
      <c r="V209" s="221">
        <f>SUM(H$182:H209)-R$182</f>
        <v>4066.5684662931862</v>
      </c>
      <c r="X209" s="176">
        <f>SUM(H$182:H209)</f>
        <v>7707.04</v>
      </c>
    </row>
    <row r="210" spans="1:24" hidden="1">
      <c r="A210" s="237">
        <v>43692</v>
      </c>
      <c r="B210" s="25">
        <v>92</v>
      </c>
      <c r="C210" s="35" t="s">
        <v>25</v>
      </c>
      <c r="D210" s="36" t="str">
        <f t="shared" si="83"/>
        <v>'</v>
      </c>
      <c r="E210" s="37">
        <f t="shared" si="83"/>
        <v>43692.75</v>
      </c>
      <c r="F210" s="6">
        <f>IF(MAX(F$9:F209)&gt;=L$5,0,IF(B210&gt;=MONTH($N$5),F209+1,0))</f>
        <v>193</v>
      </c>
      <c r="G210" s="38">
        <f t="shared" si="77"/>
        <v>657.82112599348704</v>
      </c>
      <c r="H210" s="39">
        <f t="shared" si="78"/>
        <v>224.81</v>
      </c>
      <c r="I210" s="39">
        <f t="shared" si="79"/>
        <v>433.01112599348704</v>
      </c>
      <c r="J210" s="40">
        <f t="shared" si="82"/>
        <v>25259.752683257011</v>
      </c>
      <c r="K210" s="41"/>
      <c r="L210" s="42"/>
      <c r="M210" s="42"/>
      <c r="N210" s="42"/>
      <c r="O210" s="42"/>
      <c r="P210" s="46"/>
      <c r="Q210" s="23"/>
      <c r="V210" s="221">
        <f>SUM(H$182:H210)-R$182</f>
        <v>4291.3784662931866</v>
      </c>
      <c r="X210" s="176">
        <f>SUM(H$182:H210)</f>
        <v>7931.85</v>
      </c>
    </row>
    <row r="211" spans="1:24" hidden="1">
      <c r="A211" s="237">
        <v>43723</v>
      </c>
      <c r="B211" s="25">
        <v>93</v>
      </c>
      <c r="C211" s="35" t="s">
        <v>26</v>
      </c>
      <c r="D211" s="36" t="str">
        <f t="shared" si="83"/>
        <v>'</v>
      </c>
      <c r="E211" s="37">
        <f t="shared" si="83"/>
        <v>43692.75</v>
      </c>
      <c r="F211" s="6">
        <f>IF(MAX(F$9:F210)&gt;=L$5,0,IF(B211&gt;=MONTH($N$5),F210+1,0))</f>
        <v>194</v>
      </c>
      <c r="G211" s="38">
        <f t="shared" si="77"/>
        <v>657.82112599348704</v>
      </c>
      <c r="H211" s="39">
        <f t="shared" si="78"/>
        <v>221.02</v>
      </c>
      <c r="I211" s="39">
        <f t="shared" si="79"/>
        <v>436.80112599348706</v>
      </c>
      <c r="J211" s="40">
        <f t="shared" si="82"/>
        <v>24822.951557263525</v>
      </c>
      <c r="K211" s="41"/>
      <c r="L211" s="42"/>
      <c r="M211" s="42"/>
      <c r="N211" s="42"/>
      <c r="O211" s="42"/>
      <c r="P211" s="46"/>
      <c r="Q211" s="23"/>
      <c r="V211" s="221">
        <f>SUM(H$182:H211)-R$182</f>
        <v>4512.3984662931871</v>
      </c>
      <c r="X211" s="176">
        <f>SUM(H$182:H211)</f>
        <v>8152.8700000000008</v>
      </c>
    </row>
    <row r="212" spans="1:24" hidden="1">
      <c r="A212" s="237">
        <v>43753</v>
      </c>
      <c r="B212" s="25">
        <v>94</v>
      </c>
      <c r="C212" s="35" t="s">
        <v>27</v>
      </c>
      <c r="D212" s="36" t="str">
        <f t="shared" si="83"/>
        <v>'</v>
      </c>
      <c r="E212" s="37">
        <f t="shared" si="83"/>
        <v>43692.75</v>
      </c>
      <c r="F212" s="6">
        <f>IF(MAX(F$9:F211)&gt;=L$5,0,IF(B212&gt;=MONTH($N$5),F211+1,0))</f>
        <v>195</v>
      </c>
      <c r="G212" s="38">
        <f t="shared" si="77"/>
        <v>657.82112599348704</v>
      </c>
      <c r="H212" s="39">
        <f t="shared" si="78"/>
        <v>217.2</v>
      </c>
      <c r="I212" s="39">
        <f t="shared" si="79"/>
        <v>440.62112599348706</v>
      </c>
      <c r="J212" s="40">
        <f t="shared" si="82"/>
        <v>24382.330431270038</v>
      </c>
      <c r="K212" s="41"/>
      <c r="L212" s="42"/>
      <c r="M212" s="42"/>
      <c r="N212" s="42"/>
      <c r="O212" s="42"/>
      <c r="P212" s="46"/>
      <c r="Q212" s="23"/>
      <c r="V212" s="221">
        <f>SUM(H$182:H212)-R$182</f>
        <v>4729.5984662931878</v>
      </c>
      <c r="X212" s="176">
        <f>SUM(H$182:H212)</f>
        <v>8370.0700000000015</v>
      </c>
    </row>
    <row r="213" spans="1:24" hidden="1">
      <c r="A213" s="237">
        <v>43784</v>
      </c>
      <c r="B213" s="25">
        <v>95</v>
      </c>
      <c r="C213" s="35" t="s">
        <v>28</v>
      </c>
      <c r="D213" s="36" t="str">
        <f t="shared" si="83"/>
        <v>'</v>
      </c>
      <c r="E213" s="37">
        <f t="shared" si="83"/>
        <v>43692.75</v>
      </c>
      <c r="F213" s="6">
        <f>IF(MAX(F$9:F212)&gt;=L$5,0,IF(B213&gt;=MONTH($N$5),F212+1,0))</f>
        <v>196</v>
      </c>
      <c r="G213" s="38">
        <f t="shared" ref="G213:G226" si="84">IF((J212+H213)&lt;(M$5+H213),J212+H213,M$5)</f>
        <v>657.82112599348704</v>
      </c>
      <c r="H213" s="39">
        <f t="shared" si="78"/>
        <v>213.35</v>
      </c>
      <c r="I213" s="39">
        <f t="shared" si="79"/>
        <v>444.47112599348702</v>
      </c>
      <c r="J213" s="40">
        <f t="shared" si="82"/>
        <v>23937.85930527655</v>
      </c>
      <c r="K213" s="41"/>
      <c r="L213" s="42"/>
      <c r="M213" s="42"/>
      <c r="N213" s="42"/>
      <c r="O213" s="42"/>
      <c r="P213" s="46"/>
      <c r="Q213" s="23"/>
      <c r="V213" s="221">
        <f>SUM(H$182:H213)-R$182</f>
        <v>4942.9484662931882</v>
      </c>
      <c r="X213" s="176">
        <f>SUM(H$182:H213)</f>
        <v>8583.4200000000019</v>
      </c>
    </row>
    <row r="214" spans="1:24" hidden="1">
      <c r="A214" s="237">
        <v>43814</v>
      </c>
      <c r="B214" s="25">
        <v>96</v>
      </c>
      <c r="C214" s="35" t="s">
        <v>29</v>
      </c>
      <c r="D214" s="36" t="str">
        <f t="shared" si="83"/>
        <v>'</v>
      </c>
      <c r="E214" s="37">
        <f t="shared" si="83"/>
        <v>43692.75</v>
      </c>
      <c r="F214" s="6">
        <f>IF(MAX(F$9:F213)&gt;=L$5,0,IF(B214&gt;=MONTH($N$5),F213+1,0))</f>
        <v>197</v>
      </c>
      <c r="G214" s="45">
        <f t="shared" si="84"/>
        <v>657.82112599348704</v>
      </c>
      <c r="H214" s="42">
        <f t="shared" si="78"/>
        <v>209.46</v>
      </c>
      <c r="I214" s="42">
        <f t="shared" si="79"/>
        <v>448.36112599348701</v>
      </c>
      <c r="J214" s="46">
        <f t="shared" si="82"/>
        <v>23489.498179283062</v>
      </c>
      <c r="K214" s="41">
        <f>SUM(H203:H214)</f>
        <v>2762.8799999999997</v>
      </c>
      <c r="L214" s="42">
        <f>SUM(I203:I214)</f>
        <v>5130.9735119218449</v>
      </c>
      <c r="M214" s="42">
        <f>SUM(G203:G214)</f>
        <v>7893.8535119218441</v>
      </c>
      <c r="N214" s="42">
        <f>K214+N202</f>
        <v>52690.87</v>
      </c>
      <c r="O214" s="42">
        <f>L214+O202</f>
        <v>29536.770749185882</v>
      </c>
      <c r="P214" s="46">
        <f>M214+P202</f>
        <v>82227.64074918587</v>
      </c>
      <c r="Q214" s="23"/>
      <c r="V214" s="221">
        <f>SUM(H$182:H214)-R$182</f>
        <v>5152.4084662931873</v>
      </c>
      <c r="X214" s="176">
        <f>SUM(H$182:H214)</f>
        <v>8792.880000000001</v>
      </c>
    </row>
    <row r="215" spans="1:24" hidden="1">
      <c r="A215" s="237">
        <v>43845</v>
      </c>
      <c r="B215" s="25">
        <v>73</v>
      </c>
      <c r="C215" s="26" t="s">
        <v>17</v>
      </c>
      <c r="D215" s="47" t="str">
        <f>D203</f>
        <v>'</v>
      </c>
      <c r="E215" s="27">
        <f>E203+365.25</f>
        <v>44058</v>
      </c>
      <c r="F215" s="90">
        <f>IF(MAX(F$9:F214)&gt;=L$5,0,IF(B215&gt;=MONTH($N$5),F214+1,0))</f>
        <v>198</v>
      </c>
      <c r="G215" s="28">
        <f t="shared" si="84"/>
        <v>657.82112599348704</v>
      </c>
      <c r="H215" s="29">
        <f t="shared" ref="H215:H226" si="85">IF(F215&gt;0,IF(J214&gt;0,ROUND(-IPMT(K$5/12,F215,L$5,J$5,,),2),0),0)</f>
        <v>205.53</v>
      </c>
      <c r="I215" s="29">
        <f t="shared" ref="I215:I226" si="86">G215-H215</f>
        <v>452.29112599348707</v>
      </c>
      <c r="J215" s="30">
        <f t="shared" si="82"/>
        <v>23037.207053289574</v>
      </c>
      <c r="K215" s="31"/>
      <c r="L215" s="32"/>
      <c r="M215" s="32"/>
      <c r="N215" s="32"/>
      <c r="O215" s="32"/>
      <c r="P215" s="48"/>
      <c r="Q215" s="23"/>
      <c r="V215" s="221">
        <f>SUM(H$182:H215)-R$182</f>
        <v>5357.938466293188</v>
      </c>
      <c r="X215" s="176">
        <f>SUM(H$182:H215)</f>
        <v>8998.4100000000017</v>
      </c>
    </row>
    <row r="216" spans="1:24" hidden="1">
      <c r="A216" s="237">
        <v>43876</v>
      </c>
      <c r="B216" s="25">
        <v>74</v>
      </c>
      <c r="C216" s="35" t="s">
        <v>19</v>
      </c>
      <c r="D216" s="36" t="str">
        <f t="shared" ref="D216:E216" si="87">D215</f>
        <v>'</v>
      </c>
      <c r="E216" s="37">
        <f t="shared" si="87"/>
        <v>44058</v>
      </c>
      <c r="F216" s="6">
        <f>IF(MAX(F$9:F215)&gt;=L$5,0,IF(B216&gt;=MONTH($N$5),F215+1,0))</f>
        <v>199</v>
      </c>
      <c r="G216" s="38">
        <f t="shared" si="84"/>
        <v>657.82112599348704</v>
      </c>
      <c r="H216" s="39">
        <f t="shared" si="85"/>
        <v>201.58</v>
      </c>
      <c r="I216" s="39">
        <f t="shared" si="86"/>
        <v>456.241125993487</v>
      </c>
      <c r="J216" s="40">
        <f t="shared" si="82"/>
        <v>22580.965927296085</v>
      </c>
      <c r="K216" s="41"/>
      <c r="L216" s="42"/>
      <c r="M216" s="42"/>
      <c r="N216" s="42"/>
      <c r="O216" s="42"/>
      <c r="P216" s="46"/>
      <c r="Q216" s="23"/>
      <c r="V216" s="221">
        <f>SUM(H$182:H216)-R$182</f>
        <v>5559.5184662931879</v>
      </c>
      <c r="X216" s="176">
        <f>SUM(H$182:H216)</f>
        <v>9199.9900000000016</v>
      </c>
    </row>
    <row r="217" spans="1:24" hidden="1">
      <c r="A217" s="237">
        <v>43905</v>
      </c>
      <c r="B217" s="25">
        <v>75</v>
      </c>
      <c r="C217" s="35" t="s">
        <v>20</v>
      </c>
      <c r="D217" s="36" t="str">
        <f t="shared" ref="D217:E217" si="88">D216</f>
        <v>'</v>
      </c>
      <c r="E217" s="37">
        <f t="shared" si="88"/>
        <v>44058</v>
      </c>
      <c r="F217" s="6">
        <f>IF(MAX(F$9:F216)&gt;=L$5,0,IF(B217&gt;=MONTH($N$5),F216+1,0))</f>
        <v>200</v>
      </c>
      <c r="G217" s="38">
        <f t="shared" si="84"/>
        <v>657.82112599348704</v>
      </c>
      <c r="H217" s="39">
        <f t="shared" si="85"/>
        <v>197.58</v>
      </c>
      <c r="I217" s="39">
        <f t="shared" si="86"/>
        <v>460.241125993487</v>
      </c>
      <c r="J217" s="40">
        <f t="shared" si="82"/>
        <v>22120.724801302596</v>
      </c>
      <c r="K217" s="41"/>
      <c r="L217" s="42"/>
      <c r="M217" s="42"/>
      <c r="N217" s="42"/>
      <c r="O217" s="42"/>
      <c r="P217" s="46"/>
      <c r="Q217" s="23"/>
      <c r="V217" s="221">
        <f>SUM(H$182:H217)-R$182</f>
        <v>5757.0984662931878</v>
      </c>
      <c r="X217" s="176">
        <f>SUM(H$182:H217)</f>
        <v>9397.5700000000015</v>
      </c>
    </row>
    <row r="218" spans="1:24" hidden="1">
      <c r="A218" s="237">
        <v>43936</v>
      </c>
      <c r="B218" s="25">
        <v>76</v>
      </c>
      <c r="C218" s="35" t="s">
        <v>21</v>
      </c>
      <c r="D218" s="36" t="str">
        <f t="shared" ref="D218:E218" si="89">D217</f>
        <v>'</v>
      </c>
      <c r="E218" s="37">
        <f t="shared" si="89"/>
        <v>44058</v>
      </c>
      <c r="F218" s="6">
        <f>IF(MAX(F$9:F217)&gt;=L$5,0,IF(B218&gt;=MONTH($N$5),F217+1,0))</f>
        <v>201</v>
      </c>
      <c r="G218" s="38">
        <f t="shared" si="84"/>
        <v>657.82112599348704</v>
      </c>
      <c r="H218" s="39">
        <f t="shared" si="85"/>
        <v>193.56</v>
      </c>
      <c r="I218" s="39">
        <f t="shared" si="86"/>
        <v>464.26112599348704</v>
      </c>
      <c r="J218" s="40">
        <f t="shared" si="82"/>
        <v>21656.463675309111</v>
      </c>
      <c r="K218" s="41"/>
      <c r="L218" s="42"/>
      <c r="M218" s="42"/>
      <c r="N218" s="42"/>
      <c r="O218" s="42"/>
      <c r="P218" s="46"/>
      <c r="Q218" s="23"/>
      <c r="V218" s="221">
        <f>SUM(H$182:H218)-R$182</f>
        <v>5950.6584662931873</v>
      </c>
      <c r="X218" s="176">
        <f>SUM(H$182:H218)</f>
        <v>9591.130000000001</v>
      </c>
    </row>
    <row r="219" spans="1:24" hidden="1">
      <c r="A219" s="237">
        <v>43966</v>
      </c>
      <c r="B219" s="25">
        <v>77</v>
      </c>
      <c r="C219" s="35" t="s">
        <v>22</v>
      </c>
      <c r="D219" s="36" t="str">
        <f t="shared" ref="D219:E219" si="90">D218</f>
        <v>'</v>
      </c>
      <c r="E219" s="37">
        <f t="shared" si="90"/>
        <v>44058</v>
      </c>
      <c r="F219" s="6">
        <f>IF(MAX(F$9:F218)&gt;=L$5,0,IF(B219&gt;=MONTH($N$5),F218+1,0))</f>
        <v>202</v>
      </c>
      <c r="G219" s="38">
        <f t="shared" si="84"/>
        <v>657.82112599348704</v>
      </c>
      <c r="H219" s="39">
        <f t="shared" si="85"/>
        <v>189.49</v>
      </c>
      <c r="I219" s="39">
        <f t="shared" si="86"/>
        <v>468.33112599348703</v>
      </c>
      <c r="J219" s="40">
        <f t="shared" si="82"/>
        <v>21188.132549315626</v>
      </c>
      <c r="K219" s="41"/>
      <c r="L219" s="42"/>
      <c r="M219" s="42"/>
      <c r="N219" s="42"/>
      <c r="O219" s="42"/>
      <c r="P219" s="46"/>
      <c r="Q219" s="23"/>
      <c r="V219" s="221">
        <f>SUM(H$182:H219)-R$182</f>
        <v>6140.1484662931871</v>
      </c>
      <c r="X219" s="176">
        <f>SUM(H$182:H219)</f>
        <v>9780.6200000000008</v>
      </c>
    </row>
    <row r="220" spans="1:24" hidden="1">
      <c r="A220" s="237">
        <v>43997</v>
      </c>
      <c r="B220" s="25">
        <v>78</v>
      </c>
      <c r="C220" s="35" t="s">
        <v>23</v>
      </c>
      <c r="D220" s="36" t="str">
        <f t="shared" ref="D220:E220" si="91">D219</f>
        <v>'</v>
      </c>
      <c r="E220" s="37">
        <f t="shared" si="91"/>
        <v>44058</v>
      </c>
      <c r="F220" s="6">
        <f>IF(MAX(F$9:F219)&gt;=L$5,0,IF(B220&gt;=MONTH($N$5),F219+1,0))</f>
        <v>203</v>
      </c>
      <c r="G220" s="38">
        <f t="shared" si="84"/>
        <v>657.82112599348704</v>
      </c>
      <c r="H220" s="39">
        <f t="shared" si="85"/>
        <v>185.4</v>
      </c>
      <c r="I220" s="39">
        <f t="shared" si="86"/>
        <v>472.42112599348707</v>
      </c>
      <c r="J220" s="40">
        <f t="shared" si="82"/>
        <v>20715.71142332214</v>
      </c>
      <c r="K220" s="41"/>
      <c r="L220" s="42"/>
      <c r="M220" s="42"/>
      <c r="N220" s="42"/>
      <c r="O220" s="42"/>
      <c r="P220" s="46"/>
      <c r="Q220" s="23"/>
      <c r="V220" s="221">
        <f>SUM(H$182:H220)-R$182</f>
        <v>6325.5484662931867</v>
      </c>
      <c r="X220" s="176">
        <f>SUM(H$182:H220)</f>
        <v>9966.02</v>
      </c>
    </row>
    <row r="221" spans="1:24" hidden="1">
      <c r="A221" s="237">
        <v>44027</v>
      </c>
      <c r="B221" s="25">
        <v>79</v>
      </c>
      <c r="C221" s="35" t="s">
        <v>24</v>
      </c>
      <c r="D221" s="36" t="str">
        <f t="shared" ref="D221:E221" si="92">D220</f>
        <v>'</v>
      </c>
      <c r="E221" s="37">
        <f t="shared" si="92"/>
        <v>44058</v>
      </c>
      <c r="F221" s="6">
        <f>IF(MAX(F$9:F220)&gt;=L$5,0,IF(B221&gt;=MONTH($N$5),F220+1,0))</f>
        <v>204</v>
      </c>
      <c r="G221" s="38">
        <f t="shared" si="84"/>
        <v>657.82112599348704</v>
      </c>
      <c r="H221" s="39">
        <f t="shared" si="85"/>
        <v>181.26</v>
      </c>
      <c r="I221" s="39">
        <f t="shared" si="86"/>
        <v>476.56112599348705</v>
      </c>
      <c r="J221" s="40">
        <f t="shared" si="82"/>
        <v>20239.150297328652</v>
      </c>
      <c r="K221" s="41"/>
      <c r="L221" s="42"/>
      <c r="M221" s="42"/>
      <c r="N221" s="42"/>
      <c r="O221" s="42"/>
      <c r="P221" s="46"/>
      <c r="Q221" s="23"/>
      <c r="V221" s="221">
        <f>SUM(H$182:H221)-R$182</f>
        <v>6506.8084662931869</v>
      </c>
      <c r="X221" s="176">
        <f>SUM(H$182:H221)</f>
        <v>10147.280000000001</v>
      </c>
    </row>
    <row r="222" spans="1:24" hidden="1">
      <c r="A222" s="237">
        <v>44058</v>
      </c>
      <c r="B222" s="25">
        <v>80</v>
      </c>
      <c r="C222" s="35" t="s">
        <v>25</v>
      </c>
      <c r="D222" s="36" t="str">
        <f t="shared" ref="D222:E222" si="93">D221</f>
        <v>'</v>
      </c>
      <c r="E222" s="37">
        <f t="shared" si="93"/>
        <v>44058</v>
      </c>
      <c r="F222" s="6">
        <f>IF(MAX(F$9:F221)&gt;=L$5,0,IF(B222&gt;=MONTH($N$5),F221+1,0))</f>
        <v>205</v>
      </c>
      <c r="G222" s="38">
        <f t="shared" si="84"/>
        <v>657.82112599348704</v>
      </c>
      <c r="H222" s="39">
        <f t="shared" si="85"/>
        <v>177.09</v>
      </c>
      <c r="I222" s="39">
        <f t="shared" si="86"/>
        <v>480.73112599348701</v>
      </c>
      <c r="J222" s="40">
        <f t="shared" si="82"/>
        <v>19758.419171335165</v>
      </c>
      <c r="K222" s="41"/>
      <c r="L222" s="42"/>
      <c r="M222" s="42"/>
      <c r="N222" s="42"/>
      <c r="O222" s="42"/>
      <c r="P222" s="46"/>
      <c r="Q222" s="23"/>
      <c r="V222" s="221">
        <f>SUM(H$182:H222)-R$182</f>
        <v>6683.8984662931871</v>
      </c>
      <c r="X222" s="176">
        <f>SUM(H$182:H222)</f>
        <v>10324.370000000001</v>
      </c>
    </row>
    <row r="223" spans="1:24" hidden="1">
      <c r="A223" s="237">
        <v>44089</v>
      </c>
      <c r="B223" s="25">
        <v>81</v>
      </c>
      <c r="C223" s="35" t="s">
        <v>26</v>
      </c>
      <c r="D223" s="36" t="str">
        <f t="shared" ref="D223:E223" si="94">D222</f>
        <v>'</v>
      </c>
      <c r="E223" s="37">
        <f t="shared" si="94"/>
        <v>44058</v>
      </c>
      <c r="F223" s="6">
        <f>IF(MAX(F$9:F222)&gt;=L$5,0,IF(B223&gt;=MONTH($N$5),F222+1,0))</f>
        <v>206</v>
      </c>
      <c r="G223" s="38">
        <f t="shared" si="84"/>
        <v>657.82112599348704</v>
      </c>
      <c r="H223" s="39">
        <f t="shared" si="85"/>
        <v>172.89</v>
      </c>
      <c r="I223" s="39">
        <f t="shared" si="86"/>
        <v>484.93112599348706</v>
      </c>
      <c r="J223" s="40">
        <f t="shared" si="82"/>
        <v>19273.488045341677</v>
      </c>
      <c r="K223" s="41"/>
      <c r="L223" s="42"/>
      <c r="M223" s="42"/>
      <c r="N223" s="42"/>
      <c r="O223" s="42"/>
      <c r="P223" s="46"/>
      <c r="Q223" s="23"/>
      <c r="V223" s="221">
        <f>SUM(H$182:H223)-R$182</f>
        <v>6856.7884662931865</v>
      </c>
      <c r="X223" s="176">
        <f>SUM(H$182:H223)</f>
        <v>10497.26</v>
      </c>
    </row>
    <row r="224" spans="1:24" hidden="1">
      <c r="A224" s="237">
        <v>44119</v>
      </c>
      <c r="B224" s="25">
        <v>82</v>
      </c>
      <c r="C224" s="35" t="s">
        <v>27</v>
      </c>
      <c r="D224" s="36" t="str">
        <f t="shared" ref="D224:E224" si="95">D223</f>
        <v>'</v>
      </c>
      <c r="E224" s="37">
        <f t="shared" si="95"/>
        <v>44058</v>
      </c>
      <c r="F224" s="6">
        <f>IF(MAX(F$9:F223)&gt;=L$5,0,IF(B224&gt;=MONTH($N$5),F223+1,0))</f>
        <v>207</v>
      </c>
      <c r="G224" s="38">
        <f t="shared" si="84"/>
        <v>657.82112599348704</v>
      </c>
      <c r="H224" s="39">
        <f t="shared" si="85"/>
        <v>168.64</v>
      </c>
      <c r="I224" s="39">
        <f t="shared" si="86"/>
        <v>489.18112599348706</v>
      </c>
      <c r="J224" s="40">
        <f t="shared" si="82"/>
        <v>18784.30691934819</v>
      </c>
      <c r="K224" s="41"/>
      <c r="L224" s="42"/>
      <c r="M224" s="42"/>
      <c r="N224" s="42"/>
      <c r="O224" s="42"/>
      <c r="P224" s="46"/>
      <c r="Q224" s="23"/>
      <c r="V224" s="221">
        <f>SUM(H$182:H224)-R$182</f>
        <v>7025.4284662931859</v>
      </c>
      <c r="X224" s="176">
        <f>SUM(H$182:H224)</f>
        <v>10665.9</v>
      </c>
    </row>
    <row r="225" spans="1:24" hidden="1">
      <c r="A225" s="237">
        <v>44150</v>
      </c>
      <c r="B225" s="25">
        <v>83</v>
      </c>
      <c r="C225" s="35" t="s">
        <v>28</v>
      </c>
      <c r="D225" s="36" t="str">
        <f t="shared" ref="D225:E225" si="96">D224</f>
        <v>'</v>
      </c>
      <c r="E225" s="37">
        <f t="shared" si="96"/>
        <v>44058</v>
      </c>
      <c r="F225" s="6">
        <f>IF(MAX(F$9:F224)&gt;=L$5,0,IF(B225&gt;=MONTH($N$5),F224+1,0))</f>
        <v>208</v>
      </c>
      <c r="G225" s="38">
        <f t="shared" si="84"/>
        <v>657.82112599348704</v>
      </c>
      <c r="H225" s="39">
        <f t="shared" si="85"/>
        <v>164.36</v>
      </c>
      <c r="I225" s="39">
        <f t="shared" si="86"/>
        <v>493.46112599348703</v>
      </c>
      <c r="J225" s="40">
        <f t="shared" si="82"/>
        <v>18290.845793354703</v>
      </c>
      <c r="K225" s="41"/>
      <c r="L225" s="42"/>
      <c r="M225" s="42"/>
      <c r="N225" s="42"/>
      <c r="O225" s="42"/>
      <c r="P225" s="46"/>
      <c r="Q225" s="23"/>
      <c r="V225" s="221">
        <f>SUM(H$182:H225)-R$182</f>
        <v>7189.7884662931865</v>
      </c>
      <c r="X225" s="176">
        <f>SUM(H$182:H225)</f>
        <v>10830.26</v>
      </c>
    </row>
    <row r="226" spans="1:24" hidden="1">
      <c r="A226" s="237">
        <v>44180</v>
      </c>
      <c r="B226" s="25">
        <v>84</v>
      </c>
      <c r="C226" s="35" t="s">
        <v>29</v>
      </c>
      <c r="D226" s="36" t="str">
        <f t="shared" ref="D226:E226" si="97">D225</f>
        <v>'</v>
      </c>
      <c r="E226" s="37">
        <f t="shared" si="97"/>
        <v>44058</v>
      </c>
      <c r="F226" s="6">
        <f>IF(MAX(F$9:F225)&gt;=L$5,0,IF(B226&gt;=MONTH($N$5),F225+1,0))</f>
        <v>209</v>
      </c>
      <c r="G226" s="45">
        <f t="shared" si="84"/>
        <v>657.82112599348704</v>
      </c>
      <c r="H226" s="42">
        <f t="shared" si="85"/>
        <v>160.04</v>
      </c>
      <c r="I226" s="42">
        <f t="shared" si="86"/>
        <v>497.78112599348708</v>
      </c>
      <c r="J226" s="46">
        <f t="shared" si="82"/>
        <v>17793.064667361217</v>
      </c>
      <c r="K226" s="41">
        <f>SUM(H215:H226)</f>
        <v>2197.42</v>
      </c>
      <c r="L226" s="42">
        <f>SUM(I215:I226)</f>
        <v>5696.4335119218449</v>
      </c>
      <c r="M226" s="42">
        <f>SUM(G215:G226)</f>
        <v>7893.8535119218441</v>
      </c>
      <c r="N226" s="42">
        <f>K226+N214</f>
        <v>54888.29</v>
      </c>
      <c r="O226" s="42">
        <f>L226+O214</f>
        <v>35233.204261107727</v>
      </c>
      <c r="P226" s="46">
        <f>M226+P214</f>
        <v>90121.494261107713</v>
      </c>
      <c r="Q226" s="23"/>
      <c r="V226" s="221">
        <f>SUM(H$182:H226)-R$182</f>
        <v>7349.8284662931874</v>
      </c>
      <c r="X226" s="176">
        <f>SUM(H$182:H226)</f>
        <v>10990.300000000001</v>
      </c>
    </row>
    <row r="227" spans="1:24" hidden="1">
      <c r="A227" s="237">
        <v>44211</v>
      </c>
      <c r="B227" s="25">
        <v>73</v>
      </c>
      <c r="C227" s="26" t="s">
        <v>17</v>
      </c>
      <c r="D227" s="47" t="str">
        <f>D215</f>
        <v>'</v>
      </c>
      <c r="E227" s="27">
        <f>E215+365.25</f>
        <v>44423.25</v>
      </c>
      <c r="F227" s="90">
        <f>IF(MAX(F$9:F226)&gt;=L$5,0,IF(B227&gt;=MONTH($N$5),F226+1,0))</f>
        <v>210</v>
      </c>
      <c r="G227" s="28">
        <f t="shared" ref="G227" si="98">IF((J226+H227)&lt;(M$5+H227),J226+H227,M$5)</f>
        <v>657.82112599348704</v>
      </c>
      <c r="H227" s="29">
        <f t="shared" ref="H227" si="99">IF(F227&gt;0,IF(J226&gt;0,ROUND(-IPMT(K$5/12,F227,L$5,J$5,,),2),0),0)</f>
        <v>155.69</v>
      </c>
      <c r="I227" s="29">
        <f t="shared" ref="I227" si="100">G227-H227</f>
        <v>502.13112599348705</v>
      </c>
      <c r="J227" s="30">
        <f t="shared" ref="J227" si="101">J226-I227</f>
        <v>17290.933541367729</v>
      </c>
      <c r="K227" s="31"/>
      <c r="L227" s="32"/>
      <c r="M227" s="32"/>
      <c r="N227" s="32"/>
      <c r="O227" s="32"/>
      <c r="P227" s="48"/>
      <c r="Q227" s="23"/>
      <c r="V227" s="221">
        <f>SUM(H$182:H227)-R$182</f>
        <v>7505.5184662931879</v>
      </c>
      <c r="X227" s="176">
        <f>SUM(H$182:H227)</f>
        <v>11145.990000000002</v>
      </c>
    </row>
    <row r="228" spans="1:24" hidden="1">
      <c r="A228" s="237">
        <v>44242</v>
      </c>
      <c r="B228" s="25">
        <v>86</v>
      </c>
      <c r="C228" s="35" t="s">
        <v>19</v>
      </c>
      <c r="D228" s="36" t="str">
        <f t="shared" ref="D228:E238" si="102">D227</f>
        <v>'</v>
      </c>
      <c r="E228" s="37">
        <f t="shared" si="102"/>
        <v>44423.25</v>
      </c>
      <c r="F228" s="6">
        <f>IF(MAX(F$9:F227)&gt;=L$5,0,IF(B228&gt;=MONTH($N$5),F227+1,0))</f>
        <v>211</v>
      </c>
      <c r="G228" s="38">
        <f t="shared" si="77"/>
        <v>657.82112599348704</v>
      </c>
      <c r="H228" s="39">
        <f t="shared" si="78"/>
        <v>151.30000000000001</v>
      </c>
      <c r="I228" s="39">
        <f t="shared" si="79"/>
        <v>506.52112599348703</v>
      </c>
      <c r="J228" s="40">
        <f t="shared" ref="J228:J238" si="103">J227-I228</f>
        <v>16784.412415374241</v>
      </c>
      <c r="K228" s="41"/>
      <c r="L228" s="42"/>
      <c r="M228" s="42"/>
      <c r="N228" s="42"/>
      <c r="O228" s="42"/>
      <c r="P228" s="46"/>
      <c r="Q228" s="23"/>
      <c r="V228" s="221">
        <f>SUM(H$182:H228)-R$182</f>
        <v>7656.8184662931872</v>
      </c>
      <c r="X228" s="176">
        <f>SUM(H$182:H228)</f>
        <v>11297.29</v>
      </c>
    </row>
    <row r="229" spans="1:24" hidden="1">
      <c r="A229" s="237">
        <v>44270</v>
      </c>
      <c r="B229" s="25">
        <v>87</v>
      </c>
      <c r="C229" s="35" t="s">
        <v>20</v>
      </c>
      <c r="D229" s="36" t="str">
        <f t="shared" si="102"/>
        <v>'</v>
      </c>
      <c r="E229" s="37">
        <f t="shared" si="102"/>
        <v>44423.25</v>
      </c>
      <c r="F229" s="6">
        <f>IF(MAX(F$9:F228)&gt;=L$5,0,IF(B229&gt;=MONTH($N$5),F228+1,0))</f>
        <v>212</v>
      </c>
      <c r="G229" s="38">
        <f t="shared" si="77"/>
        <v>657.82112599348704</v>
      </c>
      <c r="H229" s="39">
        <f t="shared" si="78"/>
        <v>146.86000000000001</v>
      </c>
      <c r="I229" s="39">
        <f t="shared" si="79"/>
        <v>510.96112599348703</v>
      </c>
      <c r="J229" s="40">
        <f t="shared" si="103"/>
        <v>16273.451289380755</v>
      </c>
      <c r="K229" s="41"/>
      <c r="L229" s="42"/>
      <c r="M229" s="42"/>
      <c r="N229" s="42"/>
      <c r="O229" s="42"/>
      <c r="P229" s="46"/>
      <c r="Q229" s="23"/>
      <c r="V229" s="221">
        <f>SUM(H$182:H229)-R$182</f>
        <v>7803.6784662931877</v>
      </c>
      <c r="X229" s="176">
        <f>SUM(H$182:H229)</f>
        <v>11444.150000000001</v>
      </c>
    </row>
    <row r="230" spans="1:24" hidden="1">
      <c r="A230" s="237">
        <v>44301</v>
      </c>
      <c r="B230" s="25">
        <v>88</v>
      </c>
      <c r="C230" s="35" t="s">
        <v>21</v>
      </c>
      <c r="D230" s="36" t="str">
        <f t="shared" si="102"/>
        <v>'</v>
      </c>
      <c r="E230" s="37">
        <f t="shared" si="102"/>
        <v>44423.25</v>
      </c>
      <c r="F230" s="6">
        <f>IF(MAX(F$9:F229)&gt;=L$5,0,IF(B230&gt;=MONTH($N$5),F229+1,0))</f>
        <v>213</v>
      </c>
      <c r="G230" s="38">
        <f t="shared" si="77"/>
        <v>657.82112599348704</v>
      </c>
      <c r="H230" s="39">
        <f t="shared" si="78"/>
        <v>142.38999999999999</v>
      </c>
      <c r="I230" s="39">
        <f t="shared" si="79"/>
        <v>515.43112599348706</v>
      </c>
      <c r="J230" s="40">
        <f t="shared" si="103"/>
        <v>15758.020163387268</v>
      </c>
      <c r="K230" s="41"/>
      <c r="L230" s="42"/>
      <c r="M230" s="42"/>
      <c r="N230" s="42"/>
      <c r="O230" s="42"/>
      <c r="P230" s="46"/>
      <c r="Q230" s="23"/>
      <c r="V230" s="221">
        <f>SUM(H$182:H230)-R$182</f>
        <v>7946.0684662931872</v>
      </c>
      <c r="X230" s="176">
        <f>SUM(H$182:H230)</f>
        <v>11586.54</v>
      </c>
    </row>
    <row r="231" spans="1:24" hidden="1">
      <c r="A231" s="237">
        <v>44331</v>
      </c>
      <c r="B231" s="25">
        <v>89</v>
      </c>
      <c r="C231" s="35" t="s">
        <v>22</v>
      </c>
      <c r="D231" s="36" t="str">
        <f t="shared" si="102"/>
        <v>'</v>
      </c>
      <c r="E231" s="37">
        <f t="shared" si="102"/>
        <v>44423.25</v>
      </c>
      <c r="F231" s="6">
        <f>IF(MAX(F$9:F230)&gt;=L$5,0,IF(B231&gt;=MONTH($N$5),F230+1,0))</f>
        <v>214</v>
      </c>
      <c r="G231" s="38">
        <f t="shared" si="77"/>
        <v>657.82112599348704</v>
      </c>
      <c r="H231" s="39">
        <f t="shared" si="78"/>
        <v>137.88</v>
      </c>
      <c r="I231" s="39">
        <f t="shared" si="79"/>
        <v>519.94112599348705</v>
      </c>
      <c r="J231" s="40">
        <f t="shared" si="103"/>
        <v>15238.07903739378</v>
      </c>
      <c r="K231" s="41"/>
      <c r="L231" s="42"/>
      <c r="M231" s="42"/>
      <c r="N231" s="42"/>
      <c r="O231" s="42"/>
      <c r="P231" s="46"/>
      <c r="Q231" s="23"/>
      <c r="V231" s="221">
        <f>SUM(H$182:H231)-R$182</f>
        <v>8083.9484662931864</v>
      </c>
      <c r="X231" s="176">
        <f>SUM(H$182:H231)</f>
        <v>11724.42</v>
      </c>
    </row>
    <row r="232" spans="1:24" hidden="1">
      <c r="A232" s="237">
        <v>44362</v>
      </c>
      <c r="B232" s="25">
        <v>90</v>
      </c>
      <c r="C232" s="35" t="s">
        <v>23</v>
      </c>
      <c r="D232" s="36" t="str">
        <f t="shared" si="102"/>
        <v>'</v>
      </c>
      <c r="E232" s="37">
        <f t="shared" si="102"/>
        <v>44423.25</v>
      </c>
      <c r="F232" s="6">
        <f>IF(MAX(F$9:F231)&gt;=L$5,0,IF(B232&gt;=MONTH($N$5),F231+1,0))</f>
        <v>215</v>
      </c>
      <c r="G232" s="38">
        <f t="shared" si="77"/>
        <v>657.82112599348704</v>
      </c>
      <c r="H232" s="39">
        <f t="shared" si="78"/>
        <v>133.33000000000001</v>
      </c>
      <c r="I232" s="39">
        <f t="shared" si="79"/>
        <v>524.491125993487</v>
      </c>
      <c r="J232" s="40">
        <f t="shared" si="103"/>
        <v>14713.587911400293</v>
      </c>
      <c r="K232" s="41"/>
      <c r="L232" s="42"/>
      <c r="M232" s="42"/>
      <c r="N232" s="42"/>
      <c r="O232" s="42"/>
      <c r="P232" s="46"/>
      <c r="Q232" s="23"/>
      <c r="V232" s="221">
        <f>SUM(H$182:H232)-R$182</f>
        <v>8217.2784662931863</v>
      </c>
      <c r="X232" s="176">
        <f>SUM(H$182:H232)</f>
        <v>11857.75</v>
      </c>
    </row>
    <row r="233" spans="1:24" hidden="1">
      <c r="A233" s="237">
        <v>44392</v>
      </c>
      <c r="B233" s="25">
        <v>91</v>
      </c>
      <c r="C233" s="35" t="s">
        <v>24</v>
      </c>
      <c r="D233" s="36" t="str">
        <f t="shared" si="102"/>
        <v>'</v>
      </c>
      <c r="E233" s="37">
        <f t="shared" si="102"/>
        <v>44423.25</v>
      </c>
      <c r="F233" s="6">
        <f>IF(MAX(F$9:F232)&gt;=L$5,0,IF(B233&gt;=MONTH($N$5),F232+1,0))</f>
        <v>216</v>
      </c>
      <c r="G233" s="38">
        <f t="shared" si="77"/>
        <v>657.82112599348704</v>
      </c>
      <c r="H233" s="39">
        <f t="shared" si="78"/>
        <v>128.74</v>
      </c>
      <c r="I233" s="39">
        <f t="shared" si="79"/>
        <v>529.08112599348703</v>
      </c>
      <c r="J233" s="40">
        <f t="shared" si="103"/>
        <v>14184.506785406806</v>
      </c>
      <c r="K233" s="41"/>
      <c r="L233" s="42"/>
      <c r="M233" s="42"/>
      <c r="N233" s="42"/>
      <c r="O233" s="42"/>
      <c r="P233" s="46"/>
      <c r="Q233" s="23"/>
      <c r="V233" s="221">
        <f>SUM(H$182:H233)-R$182</f>
        <v>8346.0184662931861</v>
      </c>
      <c r="X233" s="176">
        <f>SUM(H$182:H233)</f>
        <v>11986.49</v>
      </c>
    </row>
    <row r="234" spans="1:24" hidden="1">
      <c r="A234" s="237">
        <v>44423</v>
      </c>
      <c r="B234" s="25">
        <v>92</v>
      </c>
      <c r="C234" s="35" t="s">
        <v>25</v>
      </c>
      <c r="D234" s="36" t="str">
        <f t="shared" si="102"/>
        <v>'</v>
      </c>
      <c r="E234" s="37">
        <f t="shared" si="102"/>
        <v>44423.25</v>
      </c>
      <c r="F234" s="6">
        <f>IF(MAX(F$9:F233)&gt;=L$5,0,IF(B234&gt;=MONTH($N$5),F233+1,0))</f>
        <v>217</v>
      </c>
      <c r="G234" s="38">
        <f t="shared" si="77"/>
        <v>657.82112599348704</v>
      </c>
      <c r="H234" s="39">
        <f t="shared" si="78"/>
        <v>124.11</v>
      </c>
      <c r="I234" s="39">
        <f t="shared" si="79"/>
        <v>533.71112599348703</v>
      </c>
      <c r="J234" s="40">
        <f t="shared" si="103"/>
        <v>13650.795659413319</v>
      </c>
      <c r="K234" s="41"/>
      <c r="L234" s="42"/>
      <c r="M234" s="42"/>
      <c r="N234" s="42"/>
      <c r="O234" s="42"/>
      <c r="P234" s="46"/>
      <c r="Q234" s="23"/>
      <c r="V234" s="221">
        <f>SUM(H$182:H234)-R$182</f>
        <v>8470.1284662931866</v>
      </c>
      <c r="X234" s="176">
        <f>SUM(H$182:H234)</f>
        <v>12110.6</v>
      </c>
    </row>
    <row r="235" spans="1:24" hidden="1">
      <c r="A235" s="237">
        <v>44454</v>
      </c>
      <c r="B235" s="25">
        <v>93</v>
      </c>
      <c r="C235" s="35" t="s">
        <v>26</v>
      </c>
      <c r="D235" s="36" t="str">
        <f t="shared" si="102"/>
        <v>'</v>
      </c>
      <c r="E235" s="37">
        <f t="shared" si="102"/>
        <v>44423.25</v>
      </c>
      <c r="F235" s="6">
        <f>IF(MAX(F$9:F234)&gt;=L$5,0,IF(B235&gt;=MONTH($N$5),F234+1,0))</f>
        <v>218</v>
      </c>
      <c r="G235" s="38">
        <f t="shared" si="77"/>
        <v>657.82112599348704</v>
      </c>
      <c r="H235" s="39">
        <f t="shared" si="78"/>
        <v>119.44</v>
      </c>
      <c r="I235" s="39">
        <f t="shared" si="79"/>
        <v>538.3811259934871</v>
      </c>
      <c r="J235" s="40">
        <f t="shared" si="103"/>
        <v>13112.414533419833</v>
      </c>
      <c r="K235" s="41"/>
      <c r="L235" s="42"/>
      <c r="M235" s="42"/>
      <c r="N235" s="42"/>
      <c r="O235" s="42"/>
      <c r="P235" s="46"/>
      <c r="Q235" s="23"/>
      <c r="V235" s="221">
        <f>SUM(H$182:H235)-R$182</f>
        <v>8589.5684662931872</v>
      </c>
      <c r="X235" s="176">
        <f>SUM(H$182:H235)</f>
        <v>12230.04</v>
      </c>
    </row>
    <row r="236" spans="1:24" hidden="1">
      <c r="A236" s="237">
        <v>44484</v>
      </c>
      <c r="B236" s="25">
        <v>94</v>
      </c>
      <c r="C236" s="35" t="s">
        <v>27</v>
      </c>
      <c r="D236" s="36" t="str">
        <f t="shared" si="102"/>
        <v>'</v>
      </c>
      <c r="E236" s="37">
        <f t="shared" si="102"/>
        <v>44423.25</v>
      </c>
      <c r="F236" s="6">
        <f>IF(MAX(F$9:F235)&gt;=L$5,0,IF(B236&gt;=MONTH($N$5),F235+1,0))</f>
        <v>219</v>
      </c>
      <c r="G236" s="38">
        <f t="shared" si="77"/>
        <v>657.82112599348704</v>
      </c>
      <c r="H236" s="39">
        <f t="shared" si="78"/>
        <v>114.73</v>
      </c>
      <c r="I236" s="39">
        <f t="shared" si="79"/>
        <v>543.09112599348703</v>
      </c>
      <c r="J236" s="40">
        <f t="shared" si="103"/>
        <v>12569.323407426346</v>
      </c>
      <c r="K236" s="41"/>
      <c r="L236" s="42"/>
      <c r="M236" s="42"/>
      <c r="N236" s="42"/>
      <c r="O236" s="42"/>
      <c r="P236" s="46"/>
      <c r="Q236" s="23"/>
      <c r="V236" s="221">
        <f>SUM(H$182:H236)-R$182</f>
        <v>8704.2984662931867</v>
      </c>
      <c r="X236" s="176">
        <f>SUM(H$182:H236)</f>
        <v>12344.77</v>
      </c>
    </row>
    <row r="237" spans="1:24" hidden="1">
      <c r="A237" s="237">
        <v>44515</v>
      </c>
      <c r="B237" s="25">
        <v>95</v>
      </c>
      <c r="C237" s="35" t="s">
        <v>28</v>
      </c>
      <c r="D237" s="36" t="str">
        <f t="shared" si="102"/>
        <v>'</v>
      </c>
      <c r="E237" s="37">
        <f t="shared" si="102"/>
        <v>44423.25</v>
      </c>
      <c r="F237" s="6">
        <f>IF(MAX(F$9:F236)&gt;=L$5,0,IF(B237&gt;=MONTH($N$5),F236+1,0))</f>
        <v>220</v>
      </c>
      <c r="G237" s="38">
        <f t="shared" ref="G237:G239" si="104">IF((J236+H237)&lt;(M$5+H237),J236+H237,M$5)</f>
        <v>657.82112599348704</v>
      </c>
      <c r="H237" s="39">
        <f t="shared" si="78"/>
        <v>109.98</v>
      </c>
      <c r="I237" s="39">
        <f t="shared" si="79"/>
        <v>547.84112599348703</v>
      </c>
      <c r="J237" s="40">
        <f t="shared" si="103"/>
        <v>12021.482281432858</v>
      </c>
      <c r="K237" s="41"/>
      <c r="L237" s="42"/>
      <c r="M237" s="42"/>
      <c r="N237" s="42"/>
      <c r="O237" s="42"/>
      <c r="P237" s="46"/>
      <c r="Q237" s="23"/>
      <c r="V237" s="221">
        <f>SUM(H$182:H237)-R$182</f>
        <v>8814.2784662931863</v>
      </c>
      <c r="X237" s="176">
        <f>SUM(H$182:H237)</f>
        <v>12454.75</v>
      </c>
    </row>
    <row r="238" spans="1:24" hidden="1">
      <c r="A238" s="237">
        <v>44545</v>
      </c>
      <c r="B238" s="25">
        <v>96</v>
      </c>
      <c r="C238" s="35" t="s">
        <v>29</v>
      </c>
      <c r="D238" s="36" t="str">
        <f t="shared" si="102"/>
        <v>'</v>
      </c>
      <c r="E238" s="37">
        <f t="shared" si="102"/>
        <v>44423.25</v>
      </c>
      <c r="F238" s="6">
        <f>IF(MAX(F$9:F237)&gt;=L$5,0,IF(B238&gt;=MONTH($N$5),F237+1,0))</f>
        <v>221</v>
      </c>
      <c r="G238" s="45">
        <f t="shared" si="104"/>
        <v>657.82112599348704</v>
      </c>
      <c r="H238" s="42">
        <f t="shared" si="78"/>
        <v>105.19</v>
      </c>
      <c r="I238" s="42">
        <f t="shared" si="79"/>
        <v>552.6311259934871</v>
      </c>
      <c r="J238" s="46">
        <f t="shared" si="103"/>
        <v>11468.851155439372</v>
      </c>
      <c r="K238" s="41">
        <f>SUM(H227:H238)</f>
        <v>1569.64</v>
      </c>
      <c r="L238" s="42">
        <f>SUM(I227:I238)</f>
        <v>6324.2135119218456</v>
      </c>
      <c r="M238" s="42">
        <f>SUM(G227:G238)</f>
        <v>7893.8535119218441</v>
      </c>
      <c r="N238" s="42">
        <f>K238+N190</f>
        <v>48225.420000000006</v>
      </c>
      <c r="O238" s="42">
        <f>L238+O190</f>
        <v>26108.367237264036</v>
      </c>
      <c r="P238" s="46">
        <f>M238+P190</f>
        <v>74333.787237264027</v>
      </c>
      <c r="Q238" s="23"/>
      <c r="V238" s="221">
        <f>SUM(H$182:H238)-R$182</f>
        <v>8919.4684662931868</v>
      </c>
      <c r="X238" s="176">
        <f>SUM(H$182:H238)</f>
        <v>12559.94</v>
      </c>
    </row>
    <row r="239" spans="1:24" hidden="1">
      <c r="A239" s="237">
        <v>44576</v>
      </c>
      <c r="B239" s="25">
        <v>85</v>
      </c>
      <c r="C239" s="26" t="s">
        <v>17</v>
      </c>
      <c r="D239" s="47" t="str">
        <f>D227</f>
        <v>'</v>
      </c>
      <c r="E239" s="27">
        <f>E227+365.25</f>
        <v>44788.5</v>
      </c>
      <c r="F239" s="90">
        <f>IF(MAX(F$9:F238)&gt;=L$5,0,IF(B239&gt;=MONTH($N$5),F238+1,0))</f>
        <v>222</v>
      </c>
      <c r="G239" s="28">
        <f t="shared" si="104"/>
        <v>657.82112599348704</v>
      </c>
      <c r="H239" s="29">
        <f t="shared" ref="H239" si="105">IF(F239&gt;0,IF(J238&gt;0,ROUND(-IPMT(K$5/12,F239,L$5,J$5,,),2),0),0)</f>
        <v>100.35</v>
      </c>
      <c r="I239" s="29">
        <f t="shared" ref="I239" si="106">G239-H239</f>
        <v>557.47112599348702</v>
      </c>
      <c r="J239" s="30">
        <f t="shared" ref="J239" si="107">J238-I239</f>
        <v>10911.380029445885</v>
      </c>
      <c r="K239" s="31"/>
      <c r="L239" s="32"/>
      <c r="M239" s="32"/>
      <c r="N239" s="32"/>
      <c r="O239" s="32"/>
      <c r="P239" s="48"/>
      <c r="Q239" s="23"/>
      <c r="V239" s="221">
        <f>SUM(H$182:H239)-R$182</f>
        <v>9019.8184662931872</v>
      </c>
      <c r="X239" s="176">
        <f>SUM(H$182:H239)</f>
        <v>12660.29</v>
      </c>
    </row>
    <row r="240" spans="1:24" hidden="1">
      <c r="A240" s="237">
        <v>44607</v>
      </c>
      <c r="B240" s="25">
        <v>98</v>
      </c>
      <c r="C240" s="35" t="s">
        <v>19</v>
      </c>
      <c r="D240" s="36" t="str">
        <f t="shared" ref="D240:D250" si="108">D239</f>
        <v>'</v>
      </c>
      <c r="E240" s="37">
        <f t="shared" ref="E240:E250" si="109">E239</f>
        <v>44788.5</v>
      </c>
      <c r="F240" s="6">
        <f>IF(MAX(F$9:F239)&gt;=L$5,0,IF(B240&gt;=MONTH($N$5),F239+1,0))</f>
        <v>223</v>
      </c>
      <c r="G240" s="38">
        <f t="shared" si="77"/>
        <v>657.82112599348704</v>
      </c>
      <c r="H240" s="39">
        <f t="shared" ref="H240:H299" si="110">IF(F240&gt;0,IF(J239&gt;0,ROUND(-IPMT(K$5/12,F240,L$5,J$5,,),2),0),0)</f>
        <v>95.47</v>
      </c>
      <c r="I240" s="39">
        <f t="shared" si="71"/>
        <v>562.35112599348702</v>
      </c>
      <c r="J240" s="40">
        <f t="shared" si="74"/>
        <v>10349.028903452398</v>
      </c>
      <c r="K240" s="41"/>
      <c r="L240" s="42"/>
      <c r="M240" s="42"/>
      <c r="N240" s="42"/>
      <c r="O240" s="42"/>
      <c r="P240" s="46"/>
      <c r="Q240" s="23"/>
      <c r="V240" s="221">
        <f>SUM(H$182:H240)-R$182</f>
        <v>9115.2884662931865</v>
      </c>
      <c r="X240" s="176">
        <f>SUM(H$182:H240)</f>
        <v>12755.76</v>
      </c>
    </row>
    <row r="241" spans="1:24" hidden="1">
      <c r="A241" s="237">
        <v>44635</v>
      </c>
      <c r="B241" s="25">
        <v>99</v>
      </c>
      <c r="C241" s="35" t="s">
        <v>20</v>
      </c>
      <c r="D241" s="36" t="str">
        <f t="shared" si="108"/>
        <v>'</v>
      </c>
      <c r="E241" s="37">
        <f t="shared" si="109"/>
        <v>44788.5</v>
      </c>
      <c r="F241" s="6">
        <f>IF(MAX(F$9:F240)&gt;=L$5,0,IF(B241&gt;=MONTH($N$5),F240+1,0))</f>
        <v>224</v>
      </c>
      <c r="G241" s="38">
        <f t="shared" si="77"/>
        <v>657.82112599348704</v>
      </c>
      <c r="H241" s="39">
        <f t="shared" si="110"/>
        <v>90.55</v>
      </c>
      <c r="I241" s="39">
        <f t="shared" si="71"/>
        <v>567.27112599348709</v>
      </c>
      <c r="J241" s="40">
        <f t="shared" si="74"/>
        <v>9781.7577774589099</v>
      </c>
      <c r="K241" s="41"/>
      <c r="L241" s="42"/>
      <c r="M241" s="42"/>
      <c r="N241" s="42"/>
      <c r="O241" s="42"/>
      <c r="P241" s="46"/>
      <c r="Q241" s="23"/>
      <c r="V241" s="221">
        <f>SUM(H$182:H241)-R$182</f>
        <v>9205.8384662931858</v>
      </c>
      <c r="X241" s="176">
        <f>SUM(H$182:H241)</f>
        <v>12846.31</v>
      </c>
    </row>
    <row r="242" spans="1:24" hidden="1">
      <c r="A242" s="237">
        <v>44666</v>
      </c>
      <c r="B242" s="25">
        <v>100</v>
      </c>
      <c r="C242" s="35" t="s">
        <v>21</v>
      </c>
      <c r="D242" s="36" t="str">
        <f t="shared" si="108"/>
        <v>'</v>
      </c>
      <c r="E242" s="37">
        <f t="shared" si="109"/>
        <v>44788.5</v>
      </c>
      <c r="F242" s="6">
        <f>IF(MAX(F$9:F241)&gt;=L$5,0,IF(B242&gt;=MONTH($N$5),F241+1,0))</f>
        <v>225</v>
      </c>
      <c r="G242" s="38">
        <f t="shared" si="77"/>
        <v>657.82112599348704</v>
      </c>
      <c r="H242" s="39">
        <f t="shared" si="110"/>
        <v>85.59</v>
      </c>
      <c r="I242" s="39">
        <f t="shared" si="71"/>
        <v>572.23112599348701</v>
      </c>
      <c r="J242" s="40">
        <f t="shared" si="74"/>
        <v>9209.5266514654231</v>
      </c>
      <c r="K242" s="41"/>
      <c r="L242" s="42"/>
      <c r="M242" s="42"/>
      <c r="N242" s="42"/>
      <c r="O242" s="42"/>
      <c r="P242" s="46"/>
      <c r="Q242" s="23"/>
      <c r="V242" s="221">
        <f>SUM(H$182:H242)-R$182</f>
        <v>9291.4284662931859</v>
      </c>
      <c r="X242" s="176">
        <f>SUM(H$182:H242)</f>
        <v>12931.9</v>
      </c>
    </row>
    <row r="243" spans="1:24" hidden="1">
      <c r="A243" s="237">
        <v>44696</v>
      </c>
      <c r="B243" s="25">
        <v>101</v>
      </c>
      <c r="C243" s="35" t="s">
        <v>22</v>
      </c>
      <c r="D243" s="36" t="str">
        <f t="shared" si="108"/>
        <v>'</v>
      </c>
      <c r="E243" s="37">
        <f t="shared" si="109"/>
        <v>44788.5</v>
      </c>
      <c r="F243" s="6">
        <f>IF(MAX(F$9:F242)&gt;=L$5,0,IF(B243&gt;=MONTH($N$5),F242+1,0))</f>
        <v>226</v>
      </c>
      <c r="G243" s="38">
        <f t="shared" si="77"/>
        <v>657.82112599348704</v>
      </c>
      <c r="H243" s="39">
        <f t="shared" si="110"/>
        <v>80.58</v>
      </c>
      <c r="I243" s="39">
        <f t="shared" si="71"/>
        <v>577.241125993487</v>
      </c>
      <c r="J243" s="40">
        <f t="shared" si="74"/>
        <v>8632.2855254719361</v>
      </c>
      <c r="K243" s="41"/>
      <c r="L243" s="42"/>
      <c r="M243" s="42"/>
      <c r="N243" s="42"/>
      <c r="O243" s="42"/>
      <c r="P243" s="46"/>
      <c r="Q243" s="23"/>
      <c r="V243" s="221">
        <f>SUM(H$182:H243)-R$182</f>
        <v>9372.0084662931858</v>
      </c>
      <c r="X243" s="176">
        <f>SUM(H$182:H243)</f>
        <v>13012.48</v>
      </c>
    </row>
    <row r="244" spans="1:24" hidden="1">
      <c r="A244" s="237">
        <v>44727</v>
      </c>
      <c r="B244" s="25">
        <v>102</v>
      </c>
      <c r="C244" s="35" t="s">
        <v>23</v>
      </c>
      <c r="D244" s="36" t="str">
        <f t="shared" si="108"/>
        <v>'</v>
      </c>
      <c r="E244" s="37">
        <f t="shared" si="109"/>
        <v>44788.5</v>
      </c>
      <c r="F244" s="6">
        <f>IF(MAX(F$9:F243)&gt;=L$5,0,IF(B244&gt;=MONTH($N$5),F243+1,0))</f>
        <v>227</v>
      </c>
      <c r="G244" s="38">
        <f t="shared" si="77"/>
        <v>657.82112599348704</v>
      </c>
      <c r="H244" s="39">
        <f t="shared" si="110"/>
        <v>75.53</v>
      </c>
      <c r="I244" s="39">
        <f t="shared" si="71"/>
        <v>582.29112599348707</v>
      </c>
      <c r="J244" s="40">
        <f t="shared" si="74"/>
        <v>8049.9943994784489</v>
      </c>
      <c r="K244" s="41"/>
      <c r="L244" s="42"/>
      <c r="M244" s="42"/>
      <c r="N244" s="42"/>
      <c r="O244" s="42"/>
      <c r="P244" s="46"/>
      <c r="Q244" s="23"/>
      <c r="V244" s="221">
        <f>SUM(H$182:H244)-R$182</f>
        <v>9447.5384662931865</v>
      </c>
      <c r="X244" s="176">
        <f>SUM(H$182:H244)</f>
        <v>13088.01</v>
      </c>
    </row>
    <row r="245" spans="1:24" hidden="1">
      <c r="A245" s="237">
        <v>44757</v>
      </c>
      <c r="B245" s="25">
        <v>103</v>
      </c>
      <c r="C245" s="35" t="s">
        <v>24</v>
      </c>
      <c r="D245" s="36" t="str">
        <f t="shared" si="108"/>
        <v>'</v>
      </c>
      <c r="E245" s="37">
        <f t="shared" si="109"/>
        <v>44788.5</v>
      </c>
      <c r="F245" s="6">
        <f>IF(MAX(F$9:F244)&gt;=L$5,0,IF(B245&gt;=MONTH($N$5),F244+1,0))</f>
        <v>228</v>
      </c>
      <c r="G245" s="38">
        <f t="shared" si="77"/>
        <v>657.82112599348704</v>
      </c>
      <c r="H245" s="39">
        <f t="shared" si="110"/>
        <v>70.44</v>
      </c>
      <c r="I245" s="39">
        <f t="shared" si="71"/>
        <v>587.3811259934871</v>
      </c>
      <c r="J245" s="40">
        <f t="shared" si="74"/>
        <v>7462.6132734849616</v>
      </c>
      <c r="K245" s="41"/>
      <c r="L245" s="42"/>
      <c r="M245" s="42"/>
      <c r="N245" s="42"/>
      <c r="O245" s="42"/>
      <c r="P245" s="46"/>
      <c r="Q245" s="23"/>
      <c r="V245" s="221">
        <f>SUM(H$182:H245)-R$182</f>
        <v>9517.978466293187</v>
      </c>
      <c r="X245" s="176">
        <f>SUM(H$182:H245)</f>
        <v>13158.45</v>
      </c>
    </row>
    <row r="246" spans="1:24" hidden="1">
      <c r="A246" s="237">
        <v>44788</v>
      </c>
      <c r="B246" s="25">
        <v>104</v>
      </c>
      <c r="C246" s="35" t="s">
        <v>25</v>
      </c>
      <c r="D246" s="36" t="str">
        <f t="shared" si="108"/>
        <v>'</v>
      </c>
      <c r="E246" s="37">
        <f t="shared" si="109"/>
        <v>44788.5</v>
      </c>
      <c r="F246" s="6">
        <f>IF(MAX(F$9:F245)&gt;=L$5,0,IF(B246&gt;=MONTH($N$5),F245+1,0))</f>
        <v>229</v>
      </c>
      <c r="G246" s="38">
        <f t="shared" si="77"/>
        <v>657.82112599348704</v>
      </c>
      <c r="H246" s="39">
        <f t="shared" si="110"/>
        <v>65.3</v>
      </c>
      <c r="I246" s="39">
        <f t="shared" si="71"/>
        <v>592.52112599348709</v>
      </c>
      <c r="J246" s="40">
        <f t="shared" si="74"/>
        <v>6870.0921474914749</v>
      </c>
      <c r="K246" s="41"/>
      <c r="L246" s="42"/>
      <c r="M246" s="42"/>
      <c r="N246" s="42"/>
      <c r="O246" s="42"/>
      <c r="P246" s="46"/>
      <c r="Q246" s="23"/>
      <c r="V246" s="221">
        <f>SUM(H$182:H246)-R$182</f>
        <v>9583.2784662931863</v>
      </c>
      <c r="X246" s="176">
        <f>SUM(H$182:H246)</f>
        <v>13223.75</v>
      </c>
    </row>
    <row r="247" spans="1:24" hidden="1">
      <c r="A247" s="237">
        <v>44819</v>
      </c>
      <c r="B247" s="25">
        <v>105</v>
      </c>
      <c r="C247" s="35" t="s">
        <v>26</v>
      </c>
      <c r="D247" s="36" t="str">
        <f t="shared" si="108"/>
        <v>'</v>
      </c>
      <c r="E247" s="37">
        <f t="shared" si="109"/>
        <v>44788.5</v>
      </c>
      <c r="F247" s="6">
        <f>IF(MAX(F$9:F246)&gt;=L$5,0,IF(B247&gt;=MONTH($N$5),F246+1,0))</f>
        <v>230</v>
      </c>
      <c r="G247" s="38">
        <f t="shared" si="77"/>
        <v>657.82112599348704</v>
      </c>
      <c r="H247" s="39">
        <f t="shared" si="110"/>
        <v>60.11</v>
      </c>
      <c r="I247" s="39">
        <f t="shared" si="71"/>
        <v>597.71112599348703</v>
      </c>
      <c r="J247" s="40">
        <f t="shared" si="74"/>
        <v>6272.3810214979876</v>
      </c>
      <c r="K247" s="41"/>
      <c r="L247" s="42"/>
      <c r="M247" s="42"/>
      <c r="N247" s="42"/>
      <c r="O247" s="42"/>
      <c r="P247" s="46"/>
      <c r="Q247" s="23"/>
      <c r="V247" s="221">
        <f>SUM(H$182:H247)-R$182</f>
        <v>9643.3884662931869</v>
      </c>
      <c r="X247" s="176">
        <f>SUM(H$182:H247)</f>
        <v>13283.86</v>
      </c>
    </row>
    <row r="248" spans="1:24" hidden="1">
      <c r="A248" s="237">
        <v>44849</v>
      </c>
      <c r="B248" s="25">
        <v>106</v>
      </c>
      <c r="C248" s="35" t="s">
        <v>27</v>
      </c>
      <c r="D248" s="36" t="str">
        <f t="shared" si="108"/>
        <v>'</v>
      </c>
      <c r="E248" s="37">
        <f t="shared" si="109"/>
        <v>44788.5</v>
      </c>
      <c r="F248" s="6">
        <f>IF(MAX(F$9:F247)&gt;=L$5,0,IF(B248&gt;=MONTH($N$5),F247+1,0))</f>
        <v>231</v>
      </c>
      <c r="G248" s="38">
        <f t="shared" si="77"/>
        <v>657.82112599348704</v>
      </c>
      <c r="H248" s="39">
        <f t="shared" si="110"/>
        <v>54.88</v>
      </c>
      <c r="I248" s="39">
        <f t="shared" si="71"/>
        <v>602.94112599348705</v>
      </c>
      <c r="J248" s="40">
        <f t="shared" si="74"/>
        <v>5669.4398955045008</v>
      </c>
      <c r="K248" s="41"/>
      <c r="L248" s="42"/>
      <c r="M248" s="42"/>
      <c r="N248" s="42"/>
      <c r="O248" s="42"/>
      <c r="P248" s="46"/>
      <c r="Q248" s="23"/>
      <c r="V248" s="221">
        <f>SUM(H$182:H248)-R$182</f>
        <v>9698.2684662931861</v>
      </c>
      <c r="X248" s="176">
        <f>SUM(H$182:H248)</f>
        <v>13338.74</v>
      </c>
    </row>
    <row r="249" spans="1:24" hidden="1">
      <c r="A249" s="237">
        <v>44880</v>
      </c>
      <c r="B249" s="25">
        <v>107</v>
      </c>
      <c r="C249" s="35" t="s">
        <v>28</v>
      </c>
      <c r="D249" s="36" t="str">
        <f t="shared" si="108"/>
        <v>'</v>
      </c>
      <c r="E249" s="37">
        <f t="shared" si="109"/>
        <v>44788.5</v>
      </c>
      <c r="F249" s="6">
        <f>IF(MAX(F$9:F248)&gt;=L$5,0,IF(B249&gt;=MONTH($N$5),F248+1,0))</f>
        <v>232</v>
      </c>
      <c r="G249" s="38">
        <f t="shared" si="77"/>
        <v>657.82112599348704</v>
      </c>
      <c r="H249" s="39">
        <f t="shared" si="110"/>
        <v>49.61</v>
      </c>
      <c r="I249" s="39">
        <f t="shared" si="71"/>
        <v>608.21112599348703</v>
      </c>
      <c r="J249" s="40">
        <f t="shared" si="74"/>
        <v>5061.2287695110135</v>
      </c>
      <c r="K249" s="41"/>
      <c r="L249" s="42"/>
      <c r="M249" s="42"/>
      <c r="N249" s="42"/>
      <c r="O249" s="42"/>
      <c r="P249" s="46"/>
      <c r="Q249" s="23"/>
      <c r="V249" s="221">
        <f>SUM(H$182:H249)-R$182</f>
        <v>9747.8784662931866</v>
      </c>
      <c r="X249" s="176">
        <f>SUM(H$182:H249)</f>
        <v>13388.35</v>
      </c>
    </row>
    <row r="250" spans="1:24" hidden="1">
      <c r="A250" s="237">
        <v>44910</v>
      </c>
      <c r="B250" s="25">
        <v>108</v>
      </c>
      <c r="C250" s="35" t="s">
        <v>29</v>
      </c>
      <c r="D250" s="36" t="str">
        <f t="shared" si="108"/>
        <v>'</v>
      </c>
      <c r="E250" s="37">
        <f t="shared" si="109"/>
        <v>44788.5</v>
      </c>
      <c r="F250" s="6">
        <f>IF(MAX(F$9:F249)&gt;=L$5,0,IF(B250&gt;=MONTH($N$5),F249+1,0))</f>
        <v>233</v>
      </c>
      <c r="G250" s="45">
        <f t="shared" si="77"/>
        <v>657.82112599348704</v>
      </c>
      <c r="H250" s="42">
        <f t="shared" si="110"/>
        <v>44.29</v>
      </c>
      <c r="I250" s="42">
        <f t="shared" si="71"/>
        <v>613.53112599348708</v>
      </c>
      <c r="J250" s="46">
        <f t="shared" si="74"/>
        <v>4447.6976435175266</v>
      </c>
      <c r="K250" s="41">
        <f>SUM(H239:H250)</f>
        <v>872.69999999999993</v>
      </c>
      <c r="L250" s="42">
        <f>SUM(I239:I250)</f>
        <v>7021.1535119218452</v>
      </c>
      <c r="M250" s="42">
        <f>SUM(G239:G250)</f>
        <v>7893.8535119218441</v>
      </c>
      <c r="N250" s="42">
        <f>K250+N178</f>
        <v>43797.520000000004</v>
      </c>
      <c r="O250" s="42">
        <f>L250+O178</f>
        <v>22642.413725342194</v>
      </c>
      <c r="P250" s="46">
        <f>M250+P178</f>
        <v>66439.933725342184</v>
      </c>
      <c r="Q250" s="23"/>
      <c r="V250" s="221">
        <f>SUM(H$182:H250)-R$182</f>
        <v>9792.1684662931875</v>
      </c>
      <c r="X250" s="176">
        <f>SUM(H$182:H250)</f>
        <v>13432.640000000001</v>
      </c>
    </row>
    <row r="251" spans="1:24">
      <c r="A251" s="237">
        <v>44941</v>
      </c>
      <c r="B251" s="25">
        <v>109</v>
      </c>
      <c r="C251" s="26" t="s">
        <v>17</v>
      </c>
      <c r="D251" s="47" t="str">
        <f>D239</f>
        <v>'</v>
      </c>
      <c r="E251" s="27">
        <f>E239+365.25</f>
        <v>45153.75</v>
      </c>
      <c r="F251" s="90">
        <f>IF(MAX(F$9:F250)&gt;=L$5,0,IF(B251&gt;=MONTH($N$5),F250+1,0))</f>
        <v>234</v>
      </c>
      <c r="G251" s="28">
        <f t="shared" si="77"/>
        <v>657.82112599348704</v>
      </c>
      <c r="H251" s="29">
        <f t="shared" si="110"/>
        <v>38.92</v>
      </c>
      <c r="I251" s="29">
        <f t="shared" si="71"/>
        <v>618.90112599348708</v>
      </c>
      <c r="J251" s="30">
        <f t="shared" si="74"/>
        <v>3828.7965175240397</v>
      </c>
      <c r="K251" s="31"/>
      <c r="L251" s="32"/>
      <c r="M251" s="32"/>
      <c r="N251" s="32"/>
      <c r="O251" s="32"/>
      <c r="P251" s="48"/>
      <c r="Q251" s="23"/>
      <c r="V251" s="221">
        <f>SUM(H$182:H251)-R$182</f>
        <v>9831.0884662931876</v>
      </c>
      <c r="X251" s="176">
        <f>SUM(H$182:H251)</f>
        <v>13471.560000000001</v>
      </c>
    </row>
    <row r="252" spans="1:24">
      <c r="A252" s="237">
        <v>44972</v>
      </c>
      <c r="B252" s="25">
        <v>110</v>
      </c>
      <c r="C252" s="35" t="s">
        <v>19</v>
      </c>
      <c r="D252" s="36" t="str">
        <f t="shared" ref="D252:D262" si="111">D251</f>
        <v>'</v>
      </c>
      <c r="E252" s="37">
        <f t="shared" ref="E252:E262" si="112">E251</f>
        <v>45153.75</v>
      </c>
      <c r="F252" s="6">
        <f>IF(MAX(F$9:F251)&gt;=L$5,0,IF(B252&gt;=MONTH($N$5),F251+1,0))</f>
        <v>235</v>
      </c>
      <c r="G252" s="38">
        <f t="shared" si="77"/>
        <v>657.82112599348704</v>
      </c>
      <c r="H252" s="39">
        <f t="shared" si="110"/>
        <v>33.5</v>
      </c>
      <c r="I252" s="39">
        <f t="shared" si="71"/>
        <v>624.32112599348704</v>
      </c>
      <c r="J252" s="40">
        <f t="shared" si="74"/>
        <v>3204.4753915305528</v>
      </c>
      <c r="K252" s="41"/>
      <c r="L252" s="42"/>
      <c r="M252" s="42"/>
      <c r="N252" s="42"/>
      <c r="O252" s="42"/>
      <c r="P252" s="46"/>
      <c r="Q252" s="23"/>
      <c r="V252" s="221">
        <f>SUM(H$182:H252)-R$182</f>
        <v>9864.5884662931876</v>
      </c>
      <c r="X252" s="176">
        <f>SUM(H$182:H252)</f>
        <v>13505.060000000001</v>
      </c>
    </row>
    <row r="253" spans="1:24">
      <c r="A253" s="237">
        <v>45000</v>
      </c>
      <c r="B253" s="25">
        <v>111</v>
      </c>
      <c r="C253" s="35" t="s">
        <v>20</v>
      </c>
      <c r="D253" s="36" t="str">
        <f t="shared" si="111"/>
        <v>'</v>
      </c>
      <c r="E253" s="37">
        <f t="shared" si="112"/>
        <v>45153.75</v>
      </c>
      <c r="F253" s="6">
        <f>IF(MAX(F$9:F252)&gt;=L$5,0,IF(B253&gt;=MONTH($N$5),F252+1,0))</f>
        <v>236</v>
      </c>
      <c r="G253" s="38">
        <f t="shared" si="77"/>
        <v>657.82112599348704</v>
      </c>
      <c r="H253" s="39">
        <f t="shared" si="110"/>
        <v>28.04</v>
      </c>
      <c r="I253" s="39">
        <f t="shared" si="71"/>
        <v>629.78112599348708</v>
      </c>
      <c r="J253" s="40">
        <f t="shared" si="74"/>
        <v>2574.6942655370658</v>
      </c>
      <c r="K253" s="41"/>
      <c r="L253" s="42"/>
      <c r="M253" s="42"/>
      <c r="N253" s="42"/>
      <c r="O253" s="42"/>
      <c r="P253" s="46"/>
      <c r="Q253" s="23"/>
      <c r="V253" s="221">
        <f>SUM(H$182:H253)-R$182</f>
        <v>9892.6284662931885</v>
      </c>
      <c r="X253" s="176">
        <f>SUM(H$182:H253)</f>
        <v>13533.100000000002</v>
      </c>
    </row>
    <row r="254" spans="1:24">
      <c r="A254" s="237">
        <v>45031</v>
      </c>
      <c r="B254" s="25">
        <v>112</v>
      </c>
      <c r="C254" s="35" t="s">
        <v>21</v>
      </c>
      <c r="D254" s="36" t="str">
        <f t="shared" si="111"/>
        <v>'</v>
      </c>
      <c r="E254" s="37">
        <f t="shared" si="112"/>
        <v>45153.75</v>
      </c>
      <c r="F254" s="6">
        <f>IF(MAX(F$9:F253)&gt;=L$5,0,IF(B254&gt;=MONTH($N$5),F253+1,0))</f>
        <v>237</v>
      </c>
      <c r="G254" s="38">
        <f t="shared" si="77"/>
        <v>657.82112599348704</v>
      </c>
      <c r="H254" s="39">
        <f t="shared" si="110"/>
        <v>22.53</v>
      </c>
      <c r="I254" s="39">
        <f t="shared" si="71"/>
        <v>635.29112599348707</v>
      </c>
      <c r="J254" s="40">
        <f t="shared" si="74"/>
        <v>1939.4031395435786</v>
      </c>
      <c r="K254" s="41"/>
      <c r="L254" s="42"/>
      <c r="M254" s="42"/>
      <c r="N254" s="42"/>
      <c r="O254" s="42"/>
      <c r="P254" s="46"/>
      <c r="Q254" s="23"/>
      <c r="V254" s="221">
        <f>SUM(H$182:H254)-R$182</f>
        <v>9915.1584662931891</v>
      </c>
      <c r="X254" s="176">
        <f>SUM(H$182:H254)</f>
        <v>13555.630000000003</v>
      </c>
    </row>
    <row r="255" spans="1:24">
      <c r="A255" s="237">
        <v>45061</v>
      </c>
      <c r="B255" s="25">
        <v>113</v>
      </c>
      <c r="C255" s="35" t="s">
        <v>22</v>
      </c>
      <c r="D255" s="36" t="str">
        <f t="shared" si="111"/>
        <v>'</v>
      </c>
      <c r="E255" s="37">
        <f t="shared" si="112"/>
        <v>45153.75</v>
      </c>
      <c r="F255" s="6">
        <f>IF(MAX(F$9:F254)&gt;=L$5,0,IF(B255&gt;=MONTH($N$5),F254+1,0))</f>
        <v>238</v>
      </c>
      <c r="G255" s="38">
        <f t="shared" si="77"/>
        <v>657.82112599348704</v>
      </c>
      <c r="H255" s="39">
        <f t="shared" si="110"/>
        <v>16.97</v>
      </c>
      <c r="I255" s="39">
        <f t="shared" si="71"/>
        <v>640.85112599348702</v>
      </c>
      <c r="J255" s="40">
        <f t="shared" si="74"/>
        <v>1298.5520135500915</v>
      </c>
      <c r="K255" s="41"/>
      <c r="L255" s="42"/>
      <c r="M255" s="42"/>
      <c r="N255" s="42"/>
      <c r="O255" s="42"/>
      <c r="P255" s="46"/>
      <c r="Q255" s="23"/>
      <c r="V255" s="221">
        <f>SUM(H$182:H255)-R$182</f>
        <v>9932.1284662931885</v>
      </c>
      <c r="X255" s="176">
        <f>SUM(H$182:H255)</f>
        <v>13572.600000000002</v>
      </c>
    </row>
    <row r="256" spans="1:24">
      <c r="A256" s="237">
        <v>45092</v>
      </c>
      <c r="B256" s="25">
        <v>114</v>
      </c>
      <c r="C256" s="35" t="s">
        <v>23</v>
      </c>
      <c r="D256" s="36" t="str">
        <f t="shared" si="111"/>
        <v>'</v>
      </c>
      <c r="E256" s="37">
        <f t="shared" si="112"/>
        <v>45153.75</v>
      </c>
      <c r="F256" s="6">
        <f>IF(MAX(F$9:F255)&gt;=L$5,0,IF(B256&gt;=MONTH($N$5),F255+1,0))</f>
        <v>239</v>
      </c>
      <c r="G256" s="38">
        <f t="shared" si="77"/>
        <v>657.82112599348704</v>
      </c>
      <c r="H256" s="39">
        <f t="shared" si="110"/>
        <v>11.36</v>
      </c>
      <c r="I256" s="39">
        <f t="shared" si="71"/>
        <v>646.46112599348703</v>
      </c>
      <c r="J256" s="40">
        <f t="shared" si="74"/>
        <v>652.09088755660446</v>
      </c>
      <c r="K256" s="41"/>
      <c r="L256" s="42"/>
      <c r="M256" s="42"/>
      <c r="N256" s="42"/>
      <c r="O256" s="42"/>
      <c r="P256" s="46"/>
      <c r="Q256" s="23"/>
      <c r="V256" s="221">
        <f>SUM(H$182:H256)-R$182</f>
        <v>9943.488466293189</v>
      </c>
      <c r="X256" s="176">
        <f>SUM(H$182:H256)</f>
        <v>13583.960000000003</v>
      </c>
    </row>
    <row r="257" spans="1:24">
      <c r="A257" s="237">
        <v>45122</v>
      </c>
      <c r="B257" s="25">
        <v>115</v>
      </c>
      <c r="C257" s="35" t="s">
        <v>24</v>
      </c>
      <c r="D257" s="36" t="str">
        <f t="shared" si="111"/>
        <v>'</v>
      </c>
      <c r="E257" s="37">
        <f t="shared" si="112"/>
        <v>45153.75</v>
      </c>
      <c r="F257" s="6">
        <f>IF(MAX(F$9:F256)&gt;=L$5,0,IF(B257&gt;=MONTH($N$5),F256+1,0))</f>
        <v>240</v>
      </c>
      <c r="G257" s="38">
        <f t="shared" si="77"/>
        <v>657.80088755660449</v>
      </c>
      <c r="H257" s="39">
        <f t="shared" si="110"/>
        <v>5.71</v>
      </c>
      <c r="I257" s="39">
        <f t="shared" si="71"/>
        <v>652.09088755660446</v>
      </c>
      <c r="J257" s="40">
        <f t="shared" si="74"/>
        <v>0</v>
      </c>
      <c r="K257" s="41"/>
      <c r="L257" s="42"/>
      <c r="M257" s="42"/>
      <c r="N257" s="42"/>
      <c r="O257" s="42"/>
      <c r="P257" s="46"/>
      <c r="Q257" s="23"/>
      <c r="V257" s="222">
        <f>SUM(H$182:H257)-R$182</f>
        <v>9949.1984662931882</v>
      </c>
      <c r="X257" s="235">
        <f>SUM(H$182:H257)</f>
        <v>13589.670000000002</v>
      </c>
    </row>
    <row r="258" spans="1:24">
      <c r="A258" s="237">
        <v>45153</v>
      </c>
      <c r="B258" s="25">
        <v>116</v>
      </c>
      <c r="C258" s="35" t="s">
        <v>25</v>
      </c>
      <c r="D258" s="36" t="str">
        <f t="shared" si="111"/>
        <v>'</v>
      </c>
      <c r="E258" s="37">
        <f t="shared" si="112"/>
        <v>45153.75</v>
      </c>
      <c r="F258" s="6">
        <f>IF(MAX(F$9:F257)&gt;=L$5,0,IF(B258&gt;=MONTH($N$5),F257+1,0))</f>
        <v>0</v>
      </c>
      <c r="G258" s="38">
        <f t="shared" si="77"/>
        <v>0</v>
      </c>
      <c r="H258" s="39">
        <f t="shared" si="110"/>
        <v>0</v>
      </c>
      <c r="I258" s="39">
        <f t="shared" si="71"/>
        <v>0</v>
      </c>
      <c r="J258" s="40">
        <f t="shared" si="74"/>
        <v>0</v>
      </c>
      <c r="K258" s="41"/>
      <c r="L258" s="42"/>
      <c r="M258" s="42"/>
      <c r="N258" s="42"/>
      <c r="O258" s="42"/>
      <c r="P258" s="46"/>
      <c r="Q258" s="23"/>
    </row>
    <row r="259" spans="1:24">
      <c r="A259" s="237">
        <v>45184</v>
      </c>
      <c r="B259" s="25">
        <v>117</v>
      </c>
      <c r="C259" s="35" t="s">
        <v>26</v>
      </c>
      <c r="D259" s="36" t="str">
        <f t="shared" si="111"/>
        <v>'</v>
      </c>
      <c r="E259" s="37">
        <f t="shared" si="112"/>
        <v>45153.75</v>
      </c>
      <c r="F259" s="6">
        <f>IF(MAX(F$9:F258)&gt;=L$5,0,IF(B259&gt;=MONTH($N$5),F258+1,0))</f>
        <v>0</v>
      </c>
      <c r="G259" s="38">
        <f t="shared" si="77"/>
        <v>0</v>
      </c>
      <c r="H259" s="39">
        <f t="shared" si="110"/>
        <v>0</v>
      </c>
      <c r="I259" s="39">
        <f t="shared" si="71"/>
        <v>0</v>
      </c>
      <c r="J259" s="40">
        <f t="shared" si="74"/>
        <v>0</v>
      </c>
      <c r="K259" s="41"/>
      <c r="L259" s="42"/>
      <c r="M259" s="42"/>
      <c r="N259" s="42"/>
      <c r="O259" s="42"/>
      <c r="P259" s="46"/>
      <c r="Q259" s="23"/>
    </row>
    <row r="260" spans="1:24">
      <c r="A260" s="237">
        <v>45214</v>
      </c>
      <c r="B260" s="25">
        <v>118</v>
      </c>
      <c r="C260" s="35" t="s">
        <v>27</v>
      </c>
      <c r="D260" s="36" t="str">
        <f t="shared" si="111"/>
        <v>'</v>
      </c>
      <c r="E260" s="37">
        <f t="shared" si="112"/>
        <v>45153.75</v>
      </c>
      <c r="F260" s="6">
        <f>IF(MAX(F$9:F259)&gt;=L$5,0,IF(B260&gt;=MONTH($N$5),F259+1,0))</f>
        <v>0</v>
      </c>
      <c r="G260" s="38">
        <f t="shared" si="77"/>
        <v>0</v>
      </c>
      <c r="H260" s="39">
        <f t="shared" si="110"/>
        <v>0</v>
      </c>
      <c r="I260" s="39">
        <f t="shared" si="71"/>
        <v>0</v>
      </c>
      <c r="J260" s="40">
        <f t="shared" si="74"/>
        <v>0</v>
      </c>
      <c r="K260" s="41"/>
      <c r="L260" s="42"/>
      <c r="M260" s="42"/>
      <c r="N260" s="42"/>
      <c r="O260" s="42"/>
      <c r="P260" s="46"/>
      <c r="Q260" s="23"/>
    </row>
    <row r="261" spans="1:24">
      <c r="A261" s="237">
        <v>45245</v>
      </c>
      <c r="B261" s="25">
        <v>119</v>
      </c>
      <c r="C261" s="35" t="s">
        <v>28</v>
      </c>
      <c r="D261" s="36" t="str">
        <f t="shared" si="111"/>
        <v>'</v>
      </c>
      <c r="E261" s="37">
        <f t="shared" si="112"/>
        <v>45153.75</v>
      </c>
      <c r="F261" s="6">
        <f>IF(MAX(F$9:F260)&gt;=L$5,0,IF(B261&gt;=MONTH($N$5),F260+1,0))</f>
        <v>0</v>
      </c>
      <c r="G261" s="38">
        <f t="shared" si="77"/>
        <v>0</v>
      </c>
      <c r="H261" s="39">
        <f t="shared" si="110"/>
        <v>0</v>
      </c>
      <c r="I261" s="39">
        <f t="shared" si="71"/>
        <v>0</v>
      </c>
      <c r="J261" s="40">
        <f t="shared" si="74"/>
        <v>0</v>
      </c>
      <c r="K261" s="41"/>
      <c r="L261" s="42"/>
      <c r="M261" s="42"/>
      <c r="N261" s="42"/>
      <c r="O261" s="42"/>
      <c r="P261" s="46"/>
      <c r="Q261" s="23"/>
    </row>
    <row r="262" spans="1:24" ht="9" thickBot="1">
      <c r="A262" s="237">
        <v>45275</v>
      </c>
      <c r="B262" s="25">
        <v>120</v>
      </c>
      <c r="C262" s="35" t="s">
        <v>29</v>
      </c>
      <c r="D262" s="36" t="str">
        <f t="shared" si="111"/>
        <v>'</v>
      </c>
      <c r="E262" s="37">
        <f t="shared" si="112"/>
        <v>45153.75</v>
      </c>
      <c r="F262" s="6">
        <f>IF(MAX(F$9:F261)&gt;=L$5,0,IF(B262&gt;=MONTH($N$5),F261+1,0))</f>
        <v>0</v>
      </c>
      <c r="G262" s="45">
        <f t="shared" si="77"/>
        <v>0</v>
      </c>
      <c r="H262" s="42">
        <f t="shared" si="110"/>
        <v>0</v>
      </c>
      <c r="I262" s="42">
        <f t="shared" si="71"/>
        <v>0</v>
      </c>
      <c r="J262" s="46">
        <f t="shared" si="74"/>
        <v>0</v>
      </c>
      <c r="K262" s="41">
        <f>SUM(H251:H262)</f>
        <v>157.03</v>
      </c>
      <c r="L262" s="42">
        <f>SUM(I251:I262)</f>
        <v>4447.6976435175275</v>
      </c>
      <c r="M262" s="42">
        <f>SUM(G251:G262)</f>
        <v>4604.7276435175263</v>
      </c>
      <c r="N262" s="42">
        <f>K262+N250</f>
        <v>43954.55</v>
      </c>
      <c r="O262" s="42">
        <f>L262+O250</f>
        <v>27090.111368859722</v>
      </c>
      <c r="P262" s="46">
        <f>M262+P250</f>
        <v>71044.661368859714</v>
      </c>
      <c r="Q262" s="23"/>
    </row>
    <row r="263" spans="1:24" hidden="1">
      <c r="A263" s="237">
        <v>45306</v>
      </c>
      <c r="B263" s="25">
        <v>85</v>
      </c>
      <c r="C263" s="26" t="s">
        <v>17</v>
      </c>
      <c r="D263" s="47" t="str">
        <f>D251</f>
        <v>'</v>
      </c>
      <c r="E263" s="27">
        <f>E251+365.25</f>
        <v>45519</v>
      </c>
      <c r="F263" s="90">
        <f>IF(MAX(F$9:F262)&gt;=L$5,0,IF(B263&gt;=MONTH($N$5),F262+1,0))</f>
        <v>0</v>
      </c>
      <c r="G263" s="28">
        <f t="shared" ref="G263:G326" si="113">IF((J262+H263)&lt;(M$5+H263),J262+H263,M$5)</f>
        <v>0</v>
      </c>
      <c r="H263" s="29">
        <f t="shared" si="110"/>
        <v>0</v>
      </c>
      <c r="I263" s="29">
        <f t="shared" ref="I263:I326" si="114">G263-H263</f>
        <v>0</v>
      </c>
      <c r="J263" s="30">
        <f t="shared" ref="J263:J326" si="115">J262-I263</f>
        <v>0</v>
      </c>
      <c r="K263" s="31"/>
      <c r="L263" s="32"/>
      <c r="M263" s="32"/>
      <c r="N263" s="32"/>
      <c r="O263" s="32"/>
      <c r="P263" s="48"/>
      <c r="Q263" s="23"/>
      <c r="R263" s="176"/>
    </row>
    <row r="264" spans="1:24" hidden="1">
      <c r="A264" s="237">
        <v>45337</v>
      </c>
      <c r="B264" s="25">
        <v>86</v>
      </c>
      <c r="C264" s="35" t="s">
        <v>19</v>
      </c>
      <c r="D264" s="36" t="str">
        <f t="shared" ref="D264:E264" si="116">D263</f>
        <v>'</v>
      </c>
      <c r="E264" s="37">
        <f t="shared" si="116"/>
        <v>45519</v>
      </c>
      <c r="F264" s="6">
        <f>IF(MAX(F$9:F263)&gt;=L$5,0,IF(B264&gt;=MONTH($N$5),F263+1,0))</f>
        <v>0</v>
      </c>
      <c r="G264" s="38">
        <f t="shared" si="113"/>
        <v>0</v>
      </c>
      <c r="H264" s="39">
        <f t="shared" si="110"/>
        <v>0</v>
      </c>
      <c r="I264" s="39">
        <f t="shared" si="114"/>
        <v>0</v>
      </c>
      <c r="J264" s="40">
        <f t="shared" si="115"/>
        <v>0</v>
      </c>
      <c r="K264" s="41"/>
      <c r="L264" s="42"/>
      <c r="M264" s="42"/>
      <c r="N264" s="42"/>
      <c r="O264" s="42"/>
      <c r="P264" s="46"/>
      <c r="Q264" s="23"/>
    </row>
    <row r="265" spans="1:24" hidden="1">
      <c r="A265" s="237">
        <v>45366</v>
      </c>
      <c r="B265" s="25">
        <v>87</v>
      </c>
      <c r="C265" s="35" t="s">
        <v>20</v>
      </c>
      <c r="D265" s="36" t="str">
        <f t="shared" ref="D265:E265" si="117">D264</f>
        <v>'</v>
      </c>
      <c r="E265" s="37">
        <f t="shared" si="117"/>
        <v>45519</v>
      </c>
      <c r="F265" s="6">
        <f>IF(MAX(F$9:F264)&gt;=L$5,0,IF(B265&gt;=MONTH($N$5),F264+1,0))</f>
        <v>0</v>
      </c>
      <c r="G265" s="38">
        <f t="shared" si="113"/>
        <v>0</v>
      </c>
      <c r="H265" s="39">
        <f t="shared" si="110"/>
        <v>0</v>
      </c>
      <c r="I265" s="39">
        <f t="shared" si="114"/>
        <v>0</v>
      </c>
      <c r="J265" s="40">
        <f t="shared" si="115"/>
        <v>0</v>
      </c>
      <c r="K265" s="41"/>
      <c r="L265" s="42"/>
      <c r="M265" s="42"/>
      <c r="N265" s="42"/>
      <c r="O265" s="42"/>
      <c r="P265" s="46"/>
      <c r="Q265" s="23"/>
    </row>
    <row r="266" spans="1:24" hidden="1">
      <c r="A266" s="237">
        <v>45397</v>
      </c>
      <c r="B266" s="25">
        <v>88</v>
      </c>
      <c r="C266" s="35" t="s">
        <v>21</v>
      </c>
      <c r="D266" s="36" t="str">
        <f t="shared" ref="D266:E266" si="118">D265</f>
        <v>'</v>
      </c>
      <c r="E266" s="37">
        <f t="shared" si="118"/>
        <v>45519</v>
      </c>
      <c r="F266" s="6">
        <f>IF(MAX(F$9:F265)&gt;=L$5,0,IF(B266&gt;=MONTH($N$5),F265+1,0))</f>
        <v>0</v>
      </c>
      <c r="G266" s="38">
        <f t="shared" si="113"/>
        <v>0</v>
      </c>
      <c r="H266" s="39">
        <f t="shared" si="110"/>
        <v>0</v>
      </c>
      <c r="I266" s="39">
        <f t="shared" si="114"/>
        <v>0</v>
      </c>
      <c r="J266" s="40">
        <f t="shared" si="115"/>
        <v>0</v>
      </c>
      <c r="K266" s="41"/>
      <c r="L266" s="42"/>
      <c r="M266" s="42"/>
      <c r="N266" s="42"/>
      <c r="O266" s="42"/>
      <c r="P266" s="46"/>
      <c r="Q266" s="23"/>
    </row>
    <row r="267" spans="1:24" hidden="1">
      <c r="A267" s="237">
        <v>45427</v>
      </c>
      <c r="B267" s="25">
        <v>89</v>
      </c>
      <c r="C267" s="35" t="s">
        <v>22</v>
      </c>
      <c r="D267" s="36" t="str">
        <f t="shared" ref="D267:E267" si="119">D266</f>
        <v>'</v>
      </c>
      <c r="E267" s="37">
        <f t="shared" si="119"/>
        <v>45519</v>
      </c>
      <c r="F267" s="6">
        <f>IF(MAX(F$9:F266)&gt;=L$5,0,IF(B267&gt;=MONTH($N$5),F266+1,0))</f>
        <v>0</v>
      </c>
      <c r="G267" s="38">
        <f t="shared" si="113"/>
        <v>0</v>
      </c>
      <c r="H267" s="39">
        <f t="shared" si="110"/>
        <v>0</v>
      </c>
      <c r="I267" s="39">
        <f t="shared" si="114"/>
        <v>0</v>
      </c>
      <c r="J267" s="40">
        <f t="shared" si="115"/>
        <v>0</v>
      </c>
      <c r="K267" s="41"/>
      <c r="L267" s="42"/>
      <c r="M267" s="42"/>
      <c r="N267" s="42"/>
      <c r="O267" s="42"/>
      <c r="P267" s="46"/>
      <c r="Q267" s="23"/>
    </row>
    <row r="268" spans="1:24" hidden="1">
      <c r="A268" s="237">
        <v>45458</v>
      </c>
      <c r="B268" s="25">
        <v>90</v>
      </c>
      <c r="C268" s="35" t="s">
        <v>23</v>
      </c>
      <c r="D268" s="36" t="str">
        <f t="shared" ref="D268:E268" si="120">D267</f>
        <v>'</v>
      </c>
      <c r="E268" s="37">
        <f t="shared" si="120"/>
        <v>45519</v>
      </c>
      <c r="F268" s="6">
        <f>IF(MAX(F$9:F267)&gt;=L$5,0,IF(B268&gt;=MONTH($N$5),F267+1,0))</f>
        <v>0</v>
      </c>
      <c r="G268" s="38">
        <f t="shared" si="113"/>
        <v>0</v>
      </c>
      <c r="H268" s="39">
        <f t="shared" si="110"/>
        <v>0</v>
      </c>
      <c r="I268" s="39">
        <f t="shared" si="114"/>
        <v>0</v>
      </c>
      <c r="J268" s="40">
        <f t="shared" si="115"/>
        <v>0</v>
      </c>
      <c r="K268" s="41"/>
      <c r="L268" s="42"/>
      <c r="M268" s="42"/>
      <c r="N268" s="42"/>
      <c r="O268" s="42"/>
      <c r="P268" s="46"/>
      <c r="Q268" s="23"/>
    </row>
    <row r="269" spans="1:24" hidden="1">
      <c r="A269" s="237">
        <v>45488</v>
      </c>
      <c r="B269" s="25">
        <v>91</v>
      </c>
      <c r="C269" s="35" t="s">
        <v>24</v>
      </c>
      <c r="D269" s="36" t="str">
        <f t="shared" ref="D269:E269" si="121">D268</f>
        <v>'</v>
      </c>
      <c r="E269" s="37">
        <f t="shared" si="121"/>
        <v>45519</v>
      </c>
      <c r="F269" s="6">
        <f>IF(MAX(F$9:F268)&gt;=L$5,0,IF(B269&gt;=MONTH($N$5),F268+1,0))</f>
        <v>0</v>
      </c>
      <c r="G269" s="38">
        <f t="shared" si="113"/>
        <v>0</v>
      </c>
      <c r="H269" s="39">
        <f t="shared" si="110"/>
        <v>0</v>
      </c>
      <c r="I269" s="39">
        <f t="shared" si="114"/>
        <v>0</v>
      </c>
      <c r="J269" s="40">
        <f t="shared" si="115"/>
        <v>0</v>
      </c>
      <c r="K269" s="41"/>
      <c r="L269" s="42"/>
      <c r="M269" s="42"/>
      <c r="N269" s="42"/>
      <c r="O269" s="42"/>
      <c r="P269" s="46"/>
      <c r="Q269" s="23"/>
    </row>
    <row r="270" spans="1:24" hidden="1">
      <c r="A270" s="237">
        <v>45519</v>
      </c>
      <c r="B270" s="25">
        <v>92</v>
      </c>
      <c r="C270" s="35" t="s">
        <v>25</v>
      </c>
      <c r="D270" s="36" t="str">
        <f t="shared" ref="D270:E270" si="122">D269</f>
        <v>'</v>
      </c>
      <c r="E270" s="37">
        <f t="shared" si="122"/>
        <v>45519</v>
      </c>
      <c r="F270" s="6">
        <f>IF(MAX(F$9:F269)&gt;=L$5,0,IF(B270&gt;=MONTH($N$5),F269+1,0))</f>
        <v>0</v>
      </c>
      <c r="G270" s="38">
        <f t="shared" si="113"/>
        <v>0</v>
      </c>
      <c r="H270" s="39">
        <f t="shared" si="110"/>
        <v>0</v>
      </c>
      <c r="I270" s="39">
        <f t="shared" si="114"/>
        <v>0</v>
      </c>
      <c r="J270" s="40">
        <f t="shared" si="115"/>
        <v>0</v>
      </c>
      <c r="K270" s="41"/>
      <c r="L270" s="42"/>
      <c r="M270" s="42"/>
      <c r="N270" s="42"/>
      <c r="O270" s="42"/>
      <c r="P270" s="46"/>
      <c r="Q270" s="23"/>
    </row>
    <row r="271" spans="1:24" hidden="1">
      <c r="A271" s="237">
        <v>45550</v>
      </c>
      <c r="B271" s="25">
        <v>93</v>
      </c>
      <c r="C271" s="35" t="s">
        <v>26</v>
      </c>
      <c r="D271" s="36" t="str">
        <f t="shared" ref="D271:E271" si="123">D270</f>
        <v>'</v>
      </c>
      <c r="E271" s="37">
        <f t="shared" si="123"/>
        <v>45519</v>
      </c>
      <c r="F271" s="6">
        <f>IF(MAX(F$9:F270)&gt;=L$5,0,IF(B271&gt;=MONTH($N$5),F270+1,0))</f>
        <v>0</v>
      </c>
      <c r="G271" s="38">
        <f t="shared" si="113"/>
        <v>0</v>
      </c>
      <c r="H271" s="39">
        <f t="shared" si="110"/>
        <v>0</v>
      </c>
      <c r="I271" s="39">
        <f t="shared" si="114"/>
        <v>0</v>
      </c>
      <c r="J271" s="40">
        <f t="shared" si="115"/>
        <v>0</v>
      </c>
      <c r="K271" s="41"/>
      <c r="L271" s="42"/>
      <c r="M271" s="42"/>
      <c r="N271" s="42"/>
      <c r="O271" s="42"/>
      <c r="P271" s="46"/>
      <c r="Q271" s="23"/>
    </row>
    <row r="272" spans="1:24" hidden="1">
      <c r="A272" s="237">
        <v>45580</v>
      </c>
      <c r="B272" s="25">
        <v>94</v>
      </c>
      <c r="C272" s="35" t="s">
        <v>27</v>
      </c>
      <c r="D272" s="36" t="str">
        <f t="shared" ref="D272:E272" si="124">D271</f>
        <v>'</v>
      </c>
      <c r="E272" s="37">
        <f t="shared" si="124"/>
        <v>45519</v>
      </c>
      <c r="F272" s="6">
        <f>IF(MAX(F$9:F271)&gt;=L$5,0,IF(B272&gt;=MONTH($N$5),F271+1,0))</f>
        <v>0</v>
      </c>
      <c r="G272" s="38">
        <f t="shared" si="113"/>
        <v>0</v>
      </c>
      <c r="H272" s="39">
        <f t="shared" si="110"/>
        <v>0</v>
      </c>
      <c r="I272" s="39">
        <f t="shared" si="114"/>
        <v>0</v>
      </c>
      <c r="J272" s="40">
        <f t="shared" si="115"/>
        <v>0</v>
      </c>
      <c r="K272" s="41"/>
      <c r="L272" s="42"/>
      <c r="M272" s="42"/>
      <c r="N272" s="42"/>
      <c r="O272" s="42"/>
      <c r="P272" s="46"/>
      <c r="Q272" s="23"/>
    </row>
    <row r="273" spans="1:17" hidden="1">
      <c r="A273" s="237">
        <v>45611</v>
      </c>
      <c r="B273" s="25">
        <v>95</v>
      </c>
      <c r="C273" s="35" t="s">
        <v>28</v>
      </c>
      <c r="D273" s="36" t="str">
        <f t="shared" ref="D273:E273" si="125">D272</f>
        <v>'</v>
      </c>
      <c r="E273" s="37">
        <f t="shared" si="125"/>
        <v>45519</v>
      </c>
      <c r="F273" s="6">
        <f>IF(MAX(F$9:F272)&gt;=L$5,0,IF(B273&gt;=MONTH($N$5),F272+1,0))</f>
        <v>0</v>
      </c>
      <c r="G273" s="38">
        <f t="shared" si="113"/>
        <v>0</v>
      </c>
      <c r="H273" s="39">
        <f t="shared" si="110"/>
        <v>0</v>
      </c>
      <c r="I273" s="39">
        <f t="shared" si="114"/>
        <v>0</v>
      </c>
      <c r="J273" s="40">
        <f t="shared" si="115"/>
        <v>0</v>
      </c>
      <c r="K273" s="41"/>
      <c r="L273" s="42"/>
      <c r="M273" s="42"/>
      <c r="N273" s="42"/>
      <c r="O273" s="42"/>
      <c r="P273" s="46"/>
      <c r="Q273" s="23"/>
    </row>
    <row r="274" spans="1:17" ht="9" hidden="1" thickBot="1">
      <c r="A274" s="237">
        <v>45641</v>
      </c>
      <c r="B274" s="25">
        <v>96</v>
      </c>
      <c r="C274" s="35" t="s">
        <v>29</v>
      </c>
      <c r="D274" s="36" t="str">
        <f t="shared" ref="D274:E274" si="126">D273</f>
        <v>'</v>
      </c>
      <c r="E274" s="37">
        <f t="shared" si="126"/>
        <v>45519</v>
      </c>
      <c r="F274" s="6">
        <f>IF(MAX(F$9:F273)&gt;=L$5,0,IF(B274&gt;=MONTH($N$5),F273+1,0))</f>
        <v>0</v>
      </c>
      <c r="G274" s="45">
        <f t="shared" si="113"/>
        <v>0</v>
      </c>
      <c r="H274" s="42">
        <f t="shared" si="110"/>
        <v>0</v>
      </c>
      <c r="I274" s="42">
        <f t="shared" si="114"/>
        <v>0</v>
      </c>
      <c r="J274" s="46">
        <f t="shared" si="115"/>
        <v>0</v>
      </c>
      <c r="K274" s="41">
        <f>SUM(H263:H274)</f>
        <v>0</v>
      </c>
      <c r="L274" s="42">
        <f>SUM(I263:I274)</f>
        <v>0</v>
      </c>
      <c r="M274" s="42">
        <f>SUM(G263:G274)</f>
        <v>0</v>
      </c>
      <c r="N274" s="42">
        <f>K274+N262</f>
        <v>43954.55</v>
      </c>
      <c r="O274" s="42">
        <f>L274+O262</f>
        <v>27090.111368859722</v>
      </c>
      <c r="P274" s="46">
        <f>M274+P262</f>
        <v>71044.661368859714</v>
      </c>
      <c r="Q274" s="23"/>
    </row>
    <row r="275" spans="1:17" hidden="1">
      <c r="A275" s="237">
        <v>45672</v>
      </c>
      <c r="B275" s="25">
        <v>73</v>
      </c>
      <c r="C275" s="26" t="s">
        <v>17</v>
      </c>
      <c r="D275" s="47" t="str">
        <f>D263</f>
        <v>'</v>
      </c>
      <c r="E275" s="27">
        <f>E263+365.25</f>
        <v>45884.25</v>
      </c>
      <c r="F275" s="90">
        <f>IF(MAX(F$9:F274)&gt;=L$5,0,IF(B275&gt;=MONTH($N$5),F274+1,0))</f>
        <v>0</v>
      </c>
      <c r="G275" s="28">
        <f t="shared" si="113"/>
        <v>0</v>
      </c>
      <c r="H275" s="29">
        <f t="shared" si="110"/>
        <v>0</v>
      </c>
      <c r="I275" s="29">
        <f t="shared" si="114"/>
        <v>0</v>
      </c>
      <c r="J275" s="30">
        <f t="shared" si="115"/>
        <v>0</v>
      </c>
      <c r="K275" s="31"/>
      <c r="L275" s="32"/>
      <c r="M275" s="32"/>
      <c r="N275" s="32"/>
      <c r="O275" s="32"/>
      <c r="P275" s="48"/>
      <c r="Q275" s="23"/>
    </row>
    <row r="276" spans="1:17" hidden="1">
      <c r="A276" s="237">
        <v>45703</v>
      </c>
      <c r="B276" s="25">
        <v>74</v>
      </c>
      <c r="C276" s="35" t="s">
        <v>19</v>
      </c>
      <c r="D276" s="36" t="str">
        <f t="shared" ref="D276:E276" si="127">D275</f>
        <v>'</v>
      </c>
      <c r="E276" s="37">
        <f t="shared" si="127"/>
        <v>45884.25</v>
      </c>
      <c r="F276" s="6">
        <f>IF(MAX(F$9:F275)&gt;=L$5,0,IF(B276&gt;=MONTH($N$5),F275+1,0))</f>
        <v>0</v>
      </c>
      <c r="G276" s="38">
        <f t="shared" si="113"/>
        <v>0</v>
      </c>
      <c r="H276" s="39">
        <f t="shared" si="110"/>
        <v>0</v>
      </c>
      <c r="I276" s="39">
        <f t="shared" si="114"/>
        <v>0</v>
      </c>
      <c r="J276" s="40">
        <f t="shared" si="115"/>
        <v>0</v>
      </c>
      <c r="K276" s="41"/>
      <c r="L276" s="42"/>
      <c r="M276" s="42"/>
      <c r="N276" s="42"/>
      <c r="O276" s="42"/>
      <c r="P276" s="46"/>
      <c r="Q276" s="23"/>
    </row>
    <row r="277" spans="1:17" hidden="1">
      <c r="A277" s="237">
        <v>45731</v>
      </c>
      <c r="B277" s="25">
        <v>75</v>
      </c>
      <c r="C277" s="35" t="s">
        <v>20</v>
      </c>
      <c r="D277" s="36" t="str">
        <f t="shared" ref="D277:E277" si="128">D276</f>
        <v>'</v>
      </c>
      <c r="E277" s="37">
        <f t="shared" si="128"/>
        <v>45884.25</v>
      </c>
      <c r="F277" s="6">
        <f>IF(MAX(F$9:F276)&gt;=L$5,0,IF(B277&gt;=MONTH($N$5),F276+1,0))</f>
        <v>0</v>
      </c>
      <c r="G277" s="38">
        <f t="shared" si="113"/>
        <v>0</v>
      </c>
      <c r="H277" s="39">
        <f t="shared" si="110"/>
        <v>0</v>
      </c>
      <c r="I277" s="39">
        <f t="shared" si="114"/>
        <v>0</v>
      </c>
      <c r="J277" s="40">
        <f t="shared" si="115"/>
        <v>0</v>
      </c>
      <c r="K277" s="41"/>
      <c r="L277" s="42"/>
      <c r="M277" s="42"/>
      <c r="N277" s="42"/>
      <c r="O277" s="42"/>
      <c r="P277" s="46"/>
      <c r="Q277" s="23"/>
    </row>
    <row r="278" spans="1:17" hidden="1">
      <c r="A278" s="237">
        <v>45762</v>
      </c>
      <c r="B278" s="25">
        <v>76</v>
      </c>
      <c r="C278" s="35" t="s">
        <v>21</v>
      </c>
      <c r="D278" s="36" t="str">
        <f t="shared" ref="D278:E278" si="129">D277</f>
        <v>'</v>
      </c>
      <c r="E278" s="37">
        <f t="shared" si="129"/>
        <v>45884.25</v>
      </c>
      <c r="F278" s="6">
        <f>IF(MAX(F$9:F277)&gt;=L$5,0,IF(B278&gt;=MONTH($N$5),F277+1,0))</f>
        <v>0</v>
      </c>
      <c r="G278" s="38">
        <f t="shared" si="113"/>
        <v>0</v>
      </c>
      <c r="H278" s="39">
        <f t="shared" si="110"/>
        <v>0</v>
      </c>
      <c r="I278" s="39">
        <f t="shared" si="114"/>
        <v>0</v>
      </c>
      <c r="J278" s="40">
        <f t="shared" si="115"/>
        <v>0</v>
      </c>
      <c r="K278" s="41"/>
      <c r="L278" s="42"/>
      <c r="M278" s="42"/>
      <c r="N278" s="42"/>
      <c r="O278" s="42"/>
      <c r="P278" s="46"/>
      <c r="Q278" s="23"/>
    </row>
    <row r="279" spans="1:17" hidden="1">
      <c r="A279" s="237">
        <v>45792</v>
      </c>
      <c r="B279" s="25">
        <v>77</v>
      </c>
      <c r="C279" s="35" t="s">
        <v>22</v>
      </c>
      <c r="D279" s="36" t="str">
        <f t="shared" ref="D279:E279" si="130">D278</f>
        <v>'</v>
      </c>
      <c r="E279" s="37">
        <f t="shared" si="130"/>
        <v>45884.25</v>
      </c>
      <c r="F279" s="6">
        <f>IF(MAX(F$9:F278)&gt;=L$5,0,IF(B279&gt;=MONTH($N$5),F278+1,0))</f>
        <v>0</v>
      </c>
      <c r="G279" s="38">
        <f t="shared" si="113"/>
        <v>0</v>
      </c>
      <c r="H279" s="39">
        <f t="shared" si="110"/>
        <v>0</v>
      </c>
      <c r="I279" s="39">
        <f t="shared" si="114"/>
        <v>0</v>
      </c>
      <c r="J279" s="40">
        <f t="shared" si="115"/>
        <v>0</v>
      </c>
      <c r="K279" s="41"/>
      <c r="L279" s="42"/>
      <c r="M279" s="42"/>
      <c r="N279" s="42"/>
      <c r="O279" s="42"/>
      <c r="P279" s="46"/>
      <c r="Q279" s="23"/>
    </row>
    <row r="280" spans="1:17" hidden="1">
      <c r="A280" s="237">
        <v>45823</v>
      </c>
      <c r="B280" s="25">
        <v>78</v>
      </c>
      <c r="C280" s="35" t="s">
        <v>23</v>
      </c>
      <c r="D280" s="36" t="str">
        <f t="shared" ref="D280:E280" si="131">D279</f>
        <v>'</v>
      </c>
      <c r="E280" s="37">
        <f t="shared" si="131"/>
        <v>45884.25</v>
      </c>
      <c r="F280" s="6">
        <f>IF(MAX(F$9:F279)&gt;=L$5,0,IF(B280&gt;=MONTH($N$5),F279+1,0))</f>
        <v>0</v>
      </c>
      <c r="G280" s="38">
        <f t="shared" si="113"/>
        <v>0</v>
      </c>
      <c r="H280" s="39">
        <f t="shared" si="110"/>
        <v>0</v>
      </c>
      <c r="I280" s="39">
        <f t="shared" si="114"/>
        <v>0</v>
      </c>
      <c r="J280" s="40">
        <f t="shared" si="115"/>
        <v>0</v>
      </c>
      <c r="K280" s="41"/>
      <c r="L280" s="42"/>
      <c r="M280" s="42"/>
      <c r="N280" s="42"/>
      <c r="O280" s="42"/>
      <c r="P280" s="46"/>
      <c r="Q280" s="23"/>
    </row>
    <row r="281" spans="1:17" hidden="1">
      <c r="A281" s="237">
        <v>45853</v>
      </c>
      <c r="B281" s="25">
        <v>79</v>
      </c>
      <c r="C281" s="35" t="s">
        <v>24</v>
      </c>
      <c r="D281" s="36" t="str">
        <f t="shared" ref="D281:E281" si="132">D280</f>
        <v>'</v>
      </c>
      <c r="E281" s="37">
        <f t="shared" si="132"/>
        <v>45884.25</v>
      </c>
      <c r="F281" s="6">
        <f>IF(MAX(F$9:F280)&gt;=L$5,0,IF(B281&gt;=MONTH($N$5),F280+1,0))</f>
        <v>0</v>
      </c>
      <c r="G281" s="38">
        <f t="shared" si="113"/>
        <v>0</v>
      </c>
      <c r="H281" s="39">
        <f t="shared" si="110"/>
        <v>0</v>
      </c>
      <c r="I281" s="39">
        <f t="shared" si="114"/>
        <v>0</v>
      </c>
      <c r="J281" s="40">
        <f t="shared" si="115"/>
        <v>0</v>
      </c>
      <c r="K281" s="41"/>
      <c r="L281" s="42"/>
      <c r="M281" s="42"/>
      <c r="N281" s="42"/>
      <c r="O281" s="42"/>
      <c r="P281" s="46"/>
      <c r="Q281" s="23"/>
    </row>
    <row r="282" spans="1:17" hidden="1">
      <c r="A282" s="237">
        <v>45884</v>
      </c>
      <c r="B282" s="25">
        <v>80</v>
      </c>
      <c r="C282" s="35" t="s">
        <v>25</v>
      </c>
      <c r="D282" s="36" t="str">
        <f t="shared" ref="D282:E282" si="133">D281</f>
        <v>'</v>
      </c>
      <c r="E282" s="37">
        <f t="shared" si="133"/>
        <v>45884.25</v>
      </c>
      <c r="F282" s="6">
        <f>IF(MAX(F$9:F281)&gt;=L$5,0,IF(B282&gt;=MONTH($N$5),F281+1,0))</f>
        <v>0</v>
      </c>
      <c r="G282" s="38">
        <f t="shared" si="113"/>
        <v>0</v>
      </c>
      <c r="H282" s="39">
        <f t="shared" si="110"/>
        <v>0</v>
      </c>
      <c r="I282" s="39">
        <f t="shared" si="114"/>
        <v>0</v>
      </c>
      <c r="J282" s="40">
        <f t="shared" si="115"/>
        <v>0</v>
      </c>
      <c r="K282" s="41"/>
      <c r="L282" s="42"/>
      <c r="M282" s="42"/>
      <c r="N282" s="42"/>
      <c r="O282" s="42"/>
      <c r="P282" s="46"/>
      <c r="Q282" s="23"/>
    </row>
    <row r="283" spans="1:17" hidden="1">
      <c r="A283" s="237">
        <v>45915</v>
      </c>
      <c r="B283" s="25">
        <v>81</v>
      </c>
      <c r="C283" s="35" t="s">
        <v>26</v>
      </c>
      <c r="D283" s="36" t="str">
        <f t="shared" ref="D283:E283" si="134">D282</f>
        <v>'</v>
      </c>
      <c r="E283" s="37">
        <f t="shared" si="134"/>
        <v>45884.25</v>
      </c>
      <c r="F283" s="6">
        <f>IF(MAX(F$9:F282)&gt;=L$5,0,IF(B283&gt;=MONTH($N$5),F282+1,0))</f>
        <v>0</v>
      </c>
      <c r="G283" s="38">
        <f t="shared" si="113"/>
        <v>0</v>
      </c>
      <c r="H283" s="39">
        <f t="shared" si="110"/>
        <v>0</v>
      </c>
      <c r="I283" s="39">
        <f t="shared" si="114"/>
        <v>0</v>
      </c>
      <c r="J283" s="40">
        <f t="shared" si="115"/>
        <v>0</v>
      </c>
      <c r="K283" s="41"/>
      <c r="L283" s="42"/>
      <c r="M283" s="42"/>
      <c r="N283" s="42"/>
      <c r="O283" s="42"/>
      <c r="P283" s="46"/>
      <c r="Q283" s="23"/>
    </row>
    <row r="284" spans="1:17" hidden="1">
      <c r="A284" s="237">
        <v>45945</v>
      </c>
      <c r="B284" s="25">
        <v>82</v>
      </c>
      <c r="C284" s="35" t="s">
        <v>27</v>
      </c>
      <c r="D284" s="36" t="str">
        <f t="shared" ref="D284:E284" si="135">D283</f>
        <v>'</v>
      </c>
      <c r="E284" s="37">
        <f t="shared" si="135"/>
        <v>45884.25</v>
      </c>
      <c r="F284" s="6">
        <f>IF(MAX(F$9:F283)&gt;=L$5,0,IF(B284&gt;=MONTH($N$5),F283+1,0))</f>
        <v>0</v>
      </c>
      <c r="G284" s="38">
        <f t="shared" si="113"/>
        <v>0</v>
      </c>
      <c r="H284" s="39">
        <f t="shared" si="110"/>
        <v>0</v>
      </c>
      <c r="I284" s="39">
        <f t="shared" si="114"/>
        <v>0</v>
      </c>
      <c r="J284" s="40">
        <f t="shared" si="115"/>
        <v>0</v>
      </c>
      <c r="K284" s="41"/>
      <c r="L284" s="42"/>
      <c r="M284" s="42"/>
      <c r="N284" s="42"/>
      <c r="O284" s="42"/>
      <c r="P284" s="46"/>
      <c r="Q284" s="23"/>
    </row>
    <row r="285" spans="1:17" hidden="1">
      <c r="A285" s="237">
        <v>45976</v>
      </c>
      <c r="B285" s="25">
        <v>83</v>
      </c>
      <c r="C285" s="35" t="s">
        <v>28</v>
      </c>
      <c r="D285" s="36" t="str">
        <f t="shared" ref="D285:E285" si="136">D284</f>
        <v>'</v>
      </c>
      <c r="E285" s="37">
        <f t="shared" si="136"/>
        <v>45884.25</v>
      </c>
      <c r="F285" s="6">
        <f>IF(MAX(F$9:F284)&gt;=L$5,0,IF(B285&gt;=MONTH($N$5),F284+1,0))</f>
        <v>0</v>
      </c>
      <c r="G285" s="38">
        <f t="shared" si="113"/>
        <v>0</v>
      </c>
      <c r="H285" s="39">
        <f t="shared" si="110"/>
        <v>0</v>
      </c>
      <c r="I285" s="39">
        <f t="shared" si="114"/>
        <v>0</v>
      </c>
      <c r="J285" s="40">
        <f t="shared" si="115"/>
        <v>0</v>
      </c>
      <c r="K285" s="41"/>
      <c r="L285" s="42"/>
      <c r="M285" s="42"/>
      <c r="N285" s="42"/>
      <c r="O285" s="42"/>
      <c r="P285" s="46"/>
      <c r="Q285" s="23"/>
    </row>
    <row r="286" spans="1:17" hidden="1">
      <c r="A286" s="237">
        <v>46006</v>
      </c>
      <c r="B286" s="25">
        <v>84</v>
      </c>
      <c r="C286" s="35" t="s">
        <v>29</v>
      </c>
      <c r="D286" s="36" t="str">
        <f t="shared" ref="D286:E286" si="137">D285</f>
        <v>'</v>
      </c>
      <c r="E286" s="37">
        <f t="shared" si="137"/>
        <v>45884.25</v>
      </c>
      <c r="F286" s="6">
        <f>IF(MAX(F$9:F285)&gt;=L$5,0,IF(B286&gt;=MONTH($N$5),F285+1,0))</f>
        <v>0</v>
      </c>
      <c r="G286" s="45">
        <f t="shared" si="113"/>
        <v>0</v>
      </c>
      <c r="H286" s="42">
        <f t="shared" si="110"/>
        <v>0</v>
      </c>
      <c r="I286" s="42">
        <f t="shared" si="114"/>
        <v>0</v>
      </c>
      <c r="J286" s="46">
        <f t="shared" si="115"/>
        <v>0</v>
      </c>
      <c r="K286" s="41">
        <f>SUM(H275:H286)</f>
        <v>0</v>
      </c>
      <c r="L286" s="42">
        <f>SUM(I275:I286)</f>
        <v>0</v>
      </c>
      <c r="M286" s="42">
        <f>SUM(G275:G286)</f>
        <v>0</v>
      </c>
      <c r="N286" s="42">
        <f>K286+N274</f>
        <v>43954.55</v>
      </c>
      <c r="O286" s="42">
        <f>L286+O274</f>
        <v>27090.111368859722</v>
      </c>
      <c r="P286" s="46">
        <f>M286+P274</f>
        <v>71044.661368859714</v>
      </c>
      <c r="Q286" s="23"/>
    </row>
    <row r="287" spans="1:17" hidden="1">
      <c r="A287" s="237">
        <v>46037</v>
      </c>
      <c r="B287" s="25">
        <v>73</v>
      </c>
      <c r="C287" s="26" t="s">
        <v>17</v>
      </c>
      <c r="D287" s="47" t="str">
        <f>D275</f>
        <v>'</v>
      </c>
      <c r="E287" s="27">
        <f>E275+365.25</f>
        <v>46249.5</v>
      </c>
      <c r="F287" s="90">
        <f>IF(MAX(F$9:F286)&gt;=L$5,0,IF(B287&gt;=MONTH($N$5),F286+1,0))</f>
        <v>0</v>
      </c>
      <c r="G287" s="28">
        <f t="shared" si="113"/>
        <v>0</v>
      </c>
      <c r="H287" s="29">
        <f t="shared" si="110"/>
        <v>0</v>
      </c>
      <c r="I287" s="29">
        <f t="shared" si="114"/>
        <v>0</v>
      </c>
      <c r="J287" s="30">
        <f t="shared" si="115"/>
        <v>0</v>
      </c>
      <c r="K287" s="31"/>
      <c r="L287" s="32"/>
      <c r="M287" s="32"/>
      <c r="N287" s="32"/>
      <c r="O287" s="32"/>
      <c r="P287" s="48"/>
      <c r="Q287" s="23"/>
    </row>
    <row r="288" spans="1:17" hidden="1">
      <c r="A288" s="237">
        <v>46068</v>
      </c>
      <c r="B288" s="25">
        <v>86</v>
      </c>
      <c r="C288" s="35" t="s">
        <v>19</v>
      </c>
      <c r="D288" s="36" t="str">
        <f t="shared" ref="D288:E288" si="138">D287</f>
        <v>'</v>
      </c>
      <c r="E288" s="37">
        <f t="shared" si="138"/>
        <v>46249.5</v>
      </c>
      <c r="F288" s="6">
        <f>IF(MAX(F$9:F287)&gt;=L$5,0,IF(B288&gt;=MONTH($N$5),F287+1,0))</f>
        <v>0</v>
      </c>
      <c r="G288" s="38">
        <f t="shared" si="113"/>
        <v>0</v>
      </c>
      <c r="H288" s="39">
        <f t="shared" si="110"/>
        <v>0</v>
      </c>
      <c r="I288" s="39">
        <f t="shared" si="114"/>
        <v>0</v>
      </c>
      <c r="J288" s="40">
        <f t="shared" si="115"/>
        <v>0</v>
      </c>
      <c r="K288" s="41"/>
      <c r="L288" s="42"/>
      <c r="M288" s="42"/>
      <c r="N288" s="42"/>
      <c r="O288" s="42"/>
      <c r="P288" s="46"/>
      <c r="Q288" s="23"/>
    </row>
    <row r="289" spans="1:17" hidden="1">
      <c r="A289" s="237">
        <v>46096</v>
      </c>
      <c r="B289" s="25">
        <v>87</v>
      </c>
      <c r="C289" s="35" t="s">
        <v>20</v>
      </c>
      <c r="D289" s="36" t="str">
        <f t="shared" ref="D289:E289" si="139">D288</f>
        <v>'</v>
      </c>
      <c r="E289" s="37">
        <f t="shared" si="139"/>
        <v>46249.5</v>
      </c>
      <c r="F289" s="6">
        <f>IF(MAX(F$9:F288)&gt;=L$5,0,IF(B289&gt;=MONTH($N$5),F288+1,0))</f>
        <v>0</v>
      </c>
      <c r="G289" s="38">
        <f t="shared" si="113"/>
        <v>0</v>
      </c>
      <c r="H289" s="39">
        <f t="shared" si="110"/>
        <v>0</v>
      </c>
      <c r="I289" s="39">
        <f t="shared" si="114"/>
        <v>0</v>
      </c>
      <c r="J289" s="40">
        <f t="shared" si="115"/>
        <v>0</v>
      </c>
      <c r="K289" s="41"/>
      <c r="L289" s="42"/>
      <c r="M289" s="42"/>
      <c r="N289" s="42"/>
      <c r="O289" s="42"/>
      <c r="P289" s="46"/>
      <c r="Q289" s="23"/>
    </row>
    <row r="290" spans="1:17" hidden="1">
      <c r="A290" s="237">
        <v>46127</v>
      </c>
      <c r="B290" s="25">
        <v>88</v>
      </c>
      <c r="C290" s="35" t="s">
        <v>21</v>
      </c>
      <c r="D290" s="36" t="str">
        <f t="shared" ref="D290:E290" si="140">D289</f>
        <v>'</v>
      </c>
      <c r="E290" s="37">
        <f t="shared" si="140"/>
        <v>46249.5</v>
      </c>
      <c r="F290" s="6">
        <f>IF(MAX(F$9:F289)&gt;=L$5,0,IF(B290&gt;=MONTH($N$5),F289+1,0))</f>
        <v>0</v>
      </c>
      <c r="G290" s="38">
        <f t="shared" si="113"/>
        <v>0</v>
      </c>
      <c r="H290" s="39">
        <f t="shared" si="110"/>
        <v>0</v>
      </c>
      <c r="I290" s="39">
        <f t="shared" si="114"/>
        <v>0</v>
      </c>
      <c r="J290" s="40">
        <f t="shared" si="115"/>
        <v>0</v>
      </c>
      <c r="K290" s="41"/>
      <c r="L290" s="42"/>
      <c r="M290" s="42"/>
      <c r="N290" s="42"/>
      <c r="O290" s="42"/>
      <c r="P290" s="46"/>
      <c r="Q290" s="23"/>
    </row>
    <row r="291" spans="1:17" hidden="1">
      <c r="A291" s="237">
        <v>46157</v>
      </c>
      <c r="B291" s="25">
        <v>89</v>
      </c>
      <c r="C291" s="35" t="s">
        <v>22</v>
      </c>
      <c r="D291" s="36" t="str">
        <f t="shared" ref="D291:E291" si="141">D290</f>
        <v>'</v>
      </c>
      <c r="E291" s="37">
        <f t="shared" si="141"/>
        <v>46249.5</v>
      </c>
      <c r="F291" s="6">
        <f>IF(MAX(F$9:F290)&gt;=L$5,0,IF(B291&gt;=MONTH($N$5),F290+1,0))</f>
        <v>0</v>
      </c>
      <c r="G291" s="38">
        <f t="shared" si="113"/>
        <v>0</v>
      </c>
      <c r="H291" s="39">
        <f t="shared" si="110"/>
        <v>0</v>
      </c>
      <c r="I291" s="39">
        <f t="shared" si="114"/>
        <v>0</v>
      </c>
      <c r="J291" s="40">
        <f t="shared" si="115"/>
        <v>0</v>
      </c>
      <c r="K291" s="41"/>
      <c r="L291" s="42"/>
      <c r="M291" s="42"/>
      <c r="N291" s="42"/>
      <c r="O291" s="42"/>
      <c r="P291" s="46"/>
      <c r="Q291" s="23"/>
    </row>
    <row r="292" spans="1:17" hidden="1">
      <c r="A292" s="237">
        <v>46188</v>
      </c>
      <c r="B292" s="25">
        <v>90</v>
      </c>
      <c r="C292" s="35" t="s">
        <v>23</v>
      </c>
      <c r="D292" s="36" t="str">
        <f t="shared" ref="D292:E292" si="142">D291</f>
        <v>'</v>
      </c>
      <c r="E292" s="37">
        <f t="shared" si="142"/>
        <v>46249.5</v>
      </c>
      <c r="F292" s="6">
        <f>IF(MAX(F$9:F291)&gt;=L$5,0,IF(B292&gt;=MONTH($N$5),F291+1,0))</f>
        <v>0</v>
      </c>
      <c r="G292" s="38">
        <f t="shared" si="113"/>
        <v>0</v>
      </c>
      <c r="H292" s="39">
        <f t="shared" si="110"/>
        <v>0</v>
      </c>
      <c r="I292" s="39">
        <f t="shared" si="114"/>
        <v>0</v>
      </c>
      <c r="J292" s="40">
        <f t="shared" si="115"/>
        <v>0</v>
      </c>
      <c r="K292" s="41"/>
      <c r="L292" s="42"/>
      <c r="M292" s="42"/>
      <c r="N292" s="42"/>
      <c r="O292" s="42"/>
      <c r="P292" s="46"/>
      <c r="Q292" s="23"/>
    </row>
    <row r="293" spans="1:17" hidden="1">
      <c r="A293" s="237">
        <v>46218</v>
      </c>
      <c r="B293" s="25">
        <v>91</v>
      </c>
      <c r="C293" s="35" t="s">
        <v>24</v>
      </c>
      <c r="D293" s="36" t="str">
        <f t="shared" ref="D293:E293" si="143">D292</f>
        <v>'</v>
      </c>
      <c r="E293" s="37">
        <f t="shared" si="143"/>
        <v>46249.5</v>
      </c>
      <c r="F293" s="6">
        <f>IF(MAX(F$9:F292)&gt;=L$5,0,IF(B293&gt;=MONTH($N$5),F292+1,0))</f>
        <v>0</v>
      </c>
      <c r="G293" s="38">
        <f t="shared" si="113"/>
        <v>0</v>
      </c>
      <c r="H293" s="39">
        <f t="shared" si="110"/>
        <v>0</v>
      </c>
      <c r="I293" s="39">
        <f t="shared" si="114"/>
        <v>0</v>
      </c>
      <c r="J293" s="40">
        <f t="shared" si="115"/>
        <v>0</v>
      </c>
      <c r="K293" s="41"/>
      <c r="L293" s="42"/>
      <c r="M293" s="42"/>
      <c r="N293" s="42"/>
      <c r="O293" s="42"/>
      <c r="P293" s="46"/>
      <c r="Q293" s="23"/>
    </row>
    <row r="294" spans="1:17" hidden="1">
      <c r="A294" s="237">
        <v>46249</v>
      </c>
      <c r="B294" s="25">
        <v>92</v>
      </c>
      <c r="C294" s="35" t="s">
        <v>25</v>
      </c>
      <c r="D294" s="36" t="str">
        <f t="shared" ref="D294:E294" si="144">D293</f>
        <v>'</v>
      </c>
      <c r="E294" s="37">
        <f t="shared" si="144"/>
        <v>46249.5</v>
      </c>
      <c r="F294" s="6">
        <f>IF(MAX(F$9:F293)&gt;=L$5,0,IF(B294&gt;=MONTH($N$5),F293+1,0))</f>
        <v>0</v>
      </c>
      <c r="G294" s="38">
        <f t="shared" si="113"/>
        <v>0</v>
      </c>
      <c r="H294" s="39">
        <f t="shared" si="110"/>
        <v>0</v>
      </c>
      <c r="I294" s="39">
        <f t="shared" si="114"/>
        <v>0</v>
      </c>
      <c r="J294" s="40">
        <f t="shared" si="115"/>
        <v>0</v>
      </c>
      <c r="K294" s="41"/>
      <c r="L294" s="42"/>
      <c r="M294" s="42"/>
      <c r="N294" s="42"/>
      <c r="O294" s="42"/>
      <c r="P294" s="46"/>
      <c r="Q294" s="23"/>
    </row>
    <row r="295" spans="1:17" hidden="1">
      <c r="A295" s="237">
        <v>46280</v>
      </c>
      <c r="B295" s="25">
        <v>93</v>
      </c>
      <c r="C295" s="35" t="s">
        <v>26</v>
      </c>
      <c r="D295" s="36" t="str">
        <f t="shared" ref="D295:E295" si="145">D294</f>
        <v>'</v>
      </c>
      <c r="E295" s="37">
        <f t="shared" si="145"/>
        <v>46249.5</v>
      </c>
      <c r="F295" s="6">
        <f>IF(MAX(F$9:F294)&gt;=L$5,0,IF(B295&gt;=MONTH($N$5),F294+1,0))</f>
        <v>0</v>
      </c>
      <c r="G295" s="38">
        <f t="shared" si="113"/>
        <v>0</v>
      </c>
      <c r="H295" s="39">
        <f t="shared" si="110"/>
        <v>0</v>
      </c>
      <c r="I295" s="39">
        <f t="shared" si="114"/>
        <v>0</v>
      </c>
      <c r="J295" s="40">
        <f t="shared" si="115"/>
        <v>0</v>
      </c>
      <c r="K295" s="41"/>
      <c r="L295" s="42"/>
      <c r="M295" s="42"/>
      <c r="N295" s="42"/>
      <c r="O295" s="42"/>
      <c r="P295" s="46"/>
      <c r="Q295" s="23"/>
    </row>
    <row r="296" spans="1:17" hidden="1">
      <c r="A296" s="237">
        <v>46310</v>
      </c>
      <c r="B296" s="25">
        <v>94</v>
      </c>
      <c r="C296" s="35" t="s">
        <v>27</v>
      </c>
      <c r="D296" s="36" t="str">
        <f t="shared" ref="D296:E296" si="146">D295</f>
        <v>'</v>
      </c>
      <c r="E296" s="37">
        <f t="shared" si="146"/>
        <v>46249.5</v>
      </c>
      <c r="F296" s="6">
        <f>IF(MAX(F$9:F295)&gt;=L$5,0,IF(B296&gt;=MONTH($N$5),F295+1,0))</f>
        <v>0</v>
      </c>
      <c r="G296" s="38">
        <f t="shared" si="113"/>
        <v>0</v>
      </c>
      <c r="H296" s="39">
        <f t="shared" si="110"/>
        <v>0</v>
      </c>
      <c r="I296" s="39">
        <f t="shared" si="114"/>
        <v>0</v>
      </c>
      <c r="J296" s="40">
        <f t="shared" si="115"/>
        <v>0</v>
      </c>
      <c r="K296" s="41"/>
      <c r="L296" s="42"/>
      <c r="M296" s="42"/>
      <c r="N296" s="42"/>
      <c r="O296" s="42"/>
      <c r="P296" s="46"/>
      <c r="Q296" s="23"/>
    </row>
    <row r="297" spans="1:17" hidden="1">
      <c r="A297" s="237">
        <v>46341</v>
      </c>
      <c r="B297" s="25">
        <v>95</v>
      </c>
      <c r="C297" s="35" t="s">
        <v>28</v>
      </c>
      <c r="D297" s="36" t="str">
        <f t="shared" ref="D297:E297" si="147">D296</f>
        <v>'</v>
      </c>
      <c r="E297" s="37">
        <f t="shared" si="147"/>
        <v>46249.5</v>
      </c>
      <c r="F297" s="6">
        <f>IF(MAX(F$9:F296)&gt;=L$5,0,IF(B297&gt;=MONTH($N$5),F296+1,0))</f>
        <v>0</v>
      </c>
      <c r="G297" s="38">
        <f t="shared" si="113"/>
        <v>0</v>
      </c>
      <c r="H297" s="39">
        <f t="shared" si="110"/>
        <v>0</v>
      </c>
      <c r="I297" s="39">
        <f t="shared" si="114"/>
        <v>0</v>
      </c>
      <c r="J297" s="40">
        <f t="shared" si="115"/>
        <v>0</v>
      </c>
      <c r="K297" s="41"/>
      <c r="L297" s="42"/>
      <c r="M297" s="42"/>
      <c r="N297" s="42"/>
      <c r="O297" s="42"/>
      <c r="P297" s="46"/>
      <c r="Q297" s="23"/>
    </row>
    <row r="298" spans="1:17" hidden="1">
      <c r="A298" s="237">
        <v>46371</v>
      </c>
      <c r="B298" s="25">
        <v>96</v>
      </c>
      <c r="C298" s="35" t="s">
        <v>29</v>
      </c>
      <c r="D298" s="36" t="str">
        <f t="shared" ref="D298:E298" si="148">D297</f>
        <v>'</v>
      </c>
      <c r="E298" s="37">
        <f t="shared" si="148"/>
        <v>46249.5</v>
      </c>
      <c r="F298" s="6">
        <f>IF(MAX(F$9:F297)&gt;=L$5,0,IF(B298&gt;=MONTH($N$5),F297+1,0))</f>
        <v>0</v>
      </c>
      <c r="G298" s="45">
        <f t="shared" si="113"/>
        <v>0</v>
      </c>
      <c r="H298" s="42">
        <f t="shared" si="110"/>
        <v>0</v>
      </c>
      <c r="I298" s="42">
        <f t="shared" si="114"/>
        <v>0</v>
      </c>
      <c r="J298" s="46">
        <f t="shared" si="115"/>
        <v>0</v>
      </c>
      <c r="K298" s="41">
        <f>SUM(H287:H298)</f>
        <v>0</v>
      </c>
      <c r="L298" s="42">
        <f>SUM(I287:I298)</f>
        <v>0</v>
      </c>
      <c r="M298" s="42">
        <f>SUM(G287:G298)</f>
        <v>0</v>
      </c>
      <c r="N298" s="42">
        <f>K298+N250</f>
        <v>43797.520000000004</v>
      </c>
      <c r="O298" s="42">
        <f>L298+O250</f>
        <v>22642.413725342194</v>
      </c>
      <c r="P298" s="46">
        <f>M298+P250</f>
        <v>66439.933725342184</v>
      </c>
      <c r="Q298" s="23"/>
    </row>
    <row r="299" spans="1:17" hidden="1">
      <c r="A299" s="237">
        <v>46402</v>
      </c>
      <c r="B299" s="25">
        <v>85</v>
      </c>
      <c r="C299" s="26" t="s">
        <v>17</v>
      </c>
      <c r="D299" s="47" t="str">
        <f>D287</f>
        <v>'</v>
      </c>
      <c r="E299" s="27">
        <f>E287+365.25</f>
        <v>46614.75</v>
      </c>
      <c r="F299" s="90">
        <f>IF(MAX(F$9:F298)&gt;=L$5,0,IF(B299&gt;=MONTH($N$5),F298+1,0))</f>
        <v>0</v>
      </c>
      <c r="G299" s="28">
        <f t="shared" si="113"/>
        <v>0</v>
      </c>
      <c r="H299" s="29">
        <f t="shared" si="110"/>
        <v>0</v>
      </c>
      <c r="I299" s="29">
        <f t="shared" si="114"/>
        <v>0</v>
      </c>
      <c r="J299" s="30">
        <f t="shared" si="115"/>
        <v>0</v>
      </c>
      <c r="K299" s="31"/>
      <c r="L299" s="32"/>
      <c r="M299" s="32"/>
      <c r="N299" s="32"/>
      <c r="O299" s="32"/>
      <c r="P299" s="48"/>
      <c r="Q299" s="23"/>
    </row>
    <row r="300" spans="1:17" hidden="1">
      <c r="A300" s="237">
        <v>46433</v>
      </c>
      <c r="B300" s="25">
        <v>98</v>
      </c>
      <c r="C300" s="35" t="s">
        <v>19</v>
      </c>
      <c r="D300" s="36" t="str">
        <f t="shared" ref="D300:E310" si="149">D299</f>
        <v>'</v>
      </c>
      <c r="E300" s="37">
        <f t="shared" si="149"/>
        <v>46614.75</v>
      </c>
      <c r="F300" s="6">
        <f>IF(MAX(F$9:F299)&gt;=L$5,0,IF(B300&gt;=MONTH($N$5),F299+1,0))</f>
        <v>0</v>
      </c>
      <c r="G300" s="38">
        <f t="shared" si="113"/>
        <v>0</v>
      </c>
      <c r="H300" s="39">
        <f t="shared" ref="H300:H363" si="150">IF(F300&gt;0,IF(J299&gt;0,ROUND(-IPMT(K$5/12,F300,L$5,J$5,,),2),0),0)</f>
        <v>0</v>
      </c>
      <c r="I300" s="39">
        <f t="shared" si="114"/>
        <v>0</v>
      </c>
      <c r="J300" s="40">
        <f t="shared" si="115"/>
        <v>0</v>
      </c>
      <c r="K300" s="41"/>
      <c r="L300" s="42"/>
      <c r="M300" s="42"/>
      <c r="N300" s="42"/>
      <c r="O300" s="42"/>
      <c r="P300" s="46"/>
      <c r="Q300" s="23"/>
    </row>
    <row r="301" spans="1:17" hidden="1">
      <c r="A301" s="237">
        <v>46461</v>
      </c>
      <c r="B301" s="25">
        <v>99</v>
      </c>
      <c r="C301" s="35" t="s">
        <v>20</v>
      </c>
      <c r="D301" s="36" t="str">
        <f t="shared" si="149"/>
        <v>'</v>
      </c>
      <c r="E301" s="37">
        <f t="shared" si="149"/>
        <v>46614.75</v>
      </c>
      <c r="F301" s="6">
        <f>IF(MAX(F$9:F300)&gt;=L$5,0,IF(B301&gt;=MONTH($N$5),F300+1,0))</f>
        <v>0</v>
      </c>
      <c r="G301" s="38">
        <f t="shared" si="113"/>
        <v>0</v>
      </c>
      <c r="H301" s="39">
        <f t="shared" si="150"/>
        <v>0</v>
      </c>
      <c r="I301" s="39">
        <f t="shared" si="114"/>
        <v>0</v>
      </c>
      <c r="J301" s="40">
        <f t="shared" si="115"/>
        <v>0</v>
      </c>
      <c r="K301" s="41"/>
      <c r="L301" s="42"/>
      <c r="M301" s="42"/>
      <c r="N301" s="42"/>
      <c r="O301" s="42"/>
      <c r="P301" s="46"/>
      <c r="Q301" s="23"/>
    </row>
    <row r="302" spans="1:17" hidden="1">
      <c r="A302" s="237">
        <v>46492</v>
      </c>
      <c r="B302" s="25">
        <v>100</v>
      </c>
      <c r="C302" s="35" t="s">
        <v>21</v>
      </c>
      <c r="D302" s="36" t="str">
        <f t="shared" si="149"/>
        <v>'</v>
      </c>
      <c r="E302" s="37">
        <f t="shared" si="149"/>
        <v>46614.75</v>
      </c>
      <c r="F302" s="6">
        <f>IF(MAX(F$9:F301)&gt;=L$5,0,IF(B302&gt;=MONTH($N$5),F301+1,0))</f>
        <v>0</v>
      </c>
      <c r="G302" s="38">
        <f t="shared" si="113"/>
        <v>0</v>
      </c>
      <c r="H302" s="39">
        <f t="shared" si="150"/>
        <v>0</v>
      </c>
      <c r="I302" s="39">
        <f t="shared" si="114"/>
        <v>0</v>
      </c>
      <c r="J302" s="40">
        <f t="shared" si="115"/>
        <v>0</v>
      </c>
      <c r="K302" s="41"/>
      <c r="L302" s="42"/>
      <c r="M302" s="42"/>
      <c r="N302" s="42"/>
      <c r="O302" s="42"/>
      <c r="P302" s="46"/>
      <c r="Q302" s="23"/>
    </row>
    <row r="303" spans="1:17" hidden="1">
      <c r="A303" s="237">
        <v>46522</v>
      </c>
      <c r="B303" s="25">
        <v>101</v>
      </c>
      <c r="C303" s="35" t="s">
        <v>22</v>
      </c>
      <c r="D303" s="36" t="str">
        <f t="shared" si="149"/>
        <v>'</v>
      </c>
      <c r="E303" s="37">
        <f t="shared" si="149"/>
        <v>46614.75</v>
      </c>
      <c r="F303" s="6">
        <f>IF(MAX(F$9:F302)&gt;=L$5,0,IF(B303&gt;=MONTH($N$5),F302+1,0))</f>
        <v>0</v>
      </c>
      <c r="G303" s="38">
        <f t="shared" si="113"/>
        <v>0</v>
      </c>
      <c r="H303" s="39">
        <f t="shared" si="150"/>
        <v>0</v>
      </c>
      <c r="I303" s="39">
        <f t="shared" si="114"/>
        <v>0</v>
      </c>
      <c r="J303" s="40">
        <f t="shared" si="115"/>
        <v>0</v>
      </c>
      <c r="K303" s="41"/>
      <c r="L303" s="42"/>
      <c r="M303" s="42"/>
      <c r="N303" s="42"/>
      <c r="O303" s="42"/>
      <c r="P303" s="46"/>
      <c r="Q303" s="23"/>
    </row>
    <row r="304" spans="1:17" hidden="1">
      <c r="A304" s="237">
        <v>46553</v>
      </c>
      <c r="B304" s="25">
        <v>102</v>
      </c>
      <c r="C304" s="35" t="s">
        <v>23</v>
      </c>
      <c r="D304" s="36" t="str">
        <f t="shared" si="149"/>
        <v>'</v>
      </c>
      <c r="E304" s="37">
        <f t="shared" si="149"/>
        <v>46614.75</v>
      </c>
      <c r="F304" s="6">
        <f>IF(MAX(F$9:F303)&gt;=L$5,0,IF(B304&gt;=MONTH($N$5),F303+1,0))</f>
        <v>0</v>
      </c>
      <c r="G304" s="38">
        <f t="shared" si="113"/>
        <v>0</v>
      </c>
      <c r="H304" s="39">
        <f t="shared" si="150"/>
        <v>0</v>
      </c>
      <c r="I304" s="39">
        <f t="shared" si="114"/>
        <v>0</v>
      </c>
      <c r="J304" s="40">
        <f t="shared" si="115"/>
        <v>0</v>
      </c>
      <c r="K304" s="41"/>
      <c r="L304" s="42"/>
      <c r="M304" s="42"/>
      <c r="N304" s="42"/>
      <c r="O304" s="42"/>
      <c r="P304" s="46"/>
      <c r="Q304" s="23"/>
    </row>
    <row r="305" spans="1:17" hidden="1">
      <c r="A305" s="237">
        <v>46583</v>
      </c>
      <c r="B305" s="25">
        <v>103</v>
      </c>
      <c r="C305" s="35" t="s">
        <v>24</v>
      </c>
      <c r="D305" s="36" t="str">
        <f t="shared" si="149"/>
        <v>'</v>
      </c>
      <c r="E305" s="37">
        <f t="shared" si="149"/>
        <v>46614.75</v>
      </c>
      <c r="F305" s="6">
        <f>IF(MAX(F$9:F304)&gt;=L$5,0,IF(B305&gt;=MONTH($N$5),F304+1,0))</f>
        <v>0</v>
      </c>
      <c r="G305" s="38">
        <f t="shared" si="113"/>
        <v>0</v>
      </c>
      <c r="H305" s="39">
        <f t="shared" si="150"/>
        <v>0</v>
      </c>
      <c r="I305" s="39">
        <f t="shared" si="114"/>
        <v>0</v>
      </c>
      <c r="J305" s="40">
        <f t="shared" si="115"/>
        <v>0</v>
      </c>
      <c r="K305" s="41"/>
      <c r="L305" s="42"/>
      <c r="M305" s="42"/>
      <c r="N305" s="42"/>
      <c r="O305" s="42"/>
      <c r="P305" s="46"/>
      <c r="Q305" s="23"/>
    </row>
    <row r="306" spans="1:17" hidden="1">
      <c r="A306" s="237">
        <v>46614</v>
      </c>
      <c r="B306" s="25">
        <v>104</v>
      </c>
      <c r="C306" s="35" t="s">
        <v>25</v>
      </c>
      <c r="D306" s="36" t="str">
        <f t="shared" si="149"/>
        <v>'</v>
      </c>
      <c r="E306" s="37">
        <f t="shared" si="149"/>
        <v>46614.75</v>
      </c>
      <c r="F306" s="6">
        <f>IF(MAX(F$9:F305)&gt;=L$5,0,IF(B306&gt;=MONTH($N$5),F305+1,0))</f>
        <v>0</v>
      </c>
      <c r="G306" s="38">
        <f t="shared" si="113"/>
        <v>0</v>
      </c>
      <c r="H306" s="39">
        <f t="shared" si="150"/>
        <v>0</v>
      </c>
      <c r="I306" s="39">
        <f t="shared" si="114"/>
        <v>0</v>
      </c>
      <c r="J306" s="40">
        <f t="shared" si="115"/>
        <v>0</v>
      </c>
      <c r="K306" s="41"/>
      <c r="L306" s="42"/>
      <c r="M306" s="42"/>
      <c r="N306" s="42"/>
      <c r="O306" s="42"/>
      <c r="P306" s="46"/>
      <c r="Q306" s="23"/>
    </row>
    <row r="307" spans="1:17" hidden="1">
      <c r="A307" s="237">
        <v>46645</v>
      </c>
      <c r="B307" s="25">
        <v>105</v>
      </c>
      <c r="C307" s="35" t="s">
        <v>26</v>
      </c>
      <c r="D307" s="36" t="str">
        <f t="shared" si="149"/>
        <v>'</v>
      </c>
      <c r="E307" s="37">
        <f t="shared" si="149"/>
        <v>46614.75</v>
      </c>
      <c r="F307" s="6">
        <f>IF(MAX(F$9:F306)&gt;=L$5,0,IF(B307&gt;=MONTH($N$5),F306+1,0))</f>
        <v>0</v>
      </c>
      <c r="G307" s="38">
        <f t="shared" si="113"/>
        <v>0</v>
      </c>
      <c r="H307" s="39">
        <f t="shared" si="150"/>
        <v>0</v>
      </c>
      <c r="I307" s="39">
        <f t="shared" si="114"/>
        <v>0</v>
      </c>
      <c r="J307" s="40">
        <f t="shared" si="115"/>
        <v>0</v>
      </c>
      <c r="K307" s="41"/>
      <c r="L307" s="42"/>
      <c r="M307" s="42"/>
      <c r="N307" s="42"/>
      <c r="O307" s="42"/>
      <c r="P307" s="46"/>
      <c r="Q307" s="23"/>
    </row>
    <row r="308" spans="1:17" hidden="1">
      <c r="A308" s="237">
        <v>46675</v>
      </c>
      <c r="B308" s="25">
        <v>106</v>
      </c>
      <c r="C308" s="35" t="s">
        <v>27</v>
      </c>
      <c r="D308" s="36" t="str">
        <f t="shared" si="149"/>
        <v>'</v>
      </c>
      <c r="E308" s="37">
        <f t="shared" si="149"/>
        <v>46614.75</v>
      </c>
      <c r="F308" s="6">
        <f>IF(MAX(F$9:F307)&gt;=L$5,0,IF(B308&gt;=MONTH($N$5),F307+1,0))</f>
        <v>0</v>
      </c>
      <c r="G308" s="38">
        <f t="shared" si="113"/>
        <v>0</v>
      </c>
      <c r="H308" s="39">
        <f t="shared" si="150"/>
        <v>0</v>
      </c>
      <c r="I308" s="39">
        <f t="shared" si="114"/>
        <v>0</v>
      </c>
      <c r="J308" s="40">
        <f t="shared" si="115"/>
        <v>0</v>
      </c>
      <c r="K308" s="41"/>
      <c r="L308" s="42"/>
      <c r="M308" s="42"/>
      <c r="N308" s="42"/>
      <c r="O308" s="42"/>
      <c r="P308" s="46"/>
      <c r="Q308" s="23"/>
    </row>
    <row r="309" spans="1:17" hidden="1">
      <c r="A309" s="237">
        <v>46706</v>
      </c>
      <c r="B309" s="25">
        <v>107</v>
      </c>
      <c r="C309" s="35" t="s">
        <v>28</v>
      </c>
      <c r="D309" s="36" t="str">
        <f t="shared" si="149"/>
        <v>'</v>
      </c>
      <c r="E309" s="37">
        <f t="shared" si="149"/>
        <v>46614.75</v>
      </c>
      <c r="F309" s="6">
        <f>IF(MAX(F$9:F308)&gt;=L$5,0,IF(B309&gt;=MONTH($N$5),F308+1,0))</f>
        <v>0</v>
      </c>
      <c r="G309" s="38">
        <f t="shared" si="113"/>
        <v>0</v>
      </c>
      <c r="H309" s="39">
        <f t="shared" si="150"/>
        <v>0</v>
      </c>
      <c r="I309" s="39">
        <f t="shared" si="114"/>
        <v>0</v>
      </c>
      <c r="J309" s="40">
        <f t="shared" si="115"/>
        <v>0</v>
      </c>
      <c r="K309" s="41"/>
      <c r="L309" s="42"/>
      <c r="M309" s="42"/>
      <c r="N309" s="42"/>
      <c r="O309" s="42"/>
      <c r="P309" s="46"/>
      <c r="Q309" s="23"/>
    </row>
    <row r="310" spans="1:17" hidden="1">
      <c r="A310" s="237">
        <v>46736</v>
      </c>
      <c r="B310" s="25">
        <v>108</v>
      </c>
      <c r="C310" s="35" t="s">
        <v>29</v>
      </c>
      <c r="D310" s="36" t="str">
        <f t="shared" si="149"/>
        <v>'</v>
      </c>
      <c r="E310" s="37">
        <f t="shared" si="149"/>
        <v>46614.75</v>
      </c>
      <c r="F310" s="6">
        <f>IF(MAX(F$9:F309)&gt;=L$5,0,IF(B310&gt;=MONTH($N$5),F309+1,0))</f>
        <v>0</v>
      </c>
      <c r="G310" s="45">
        <f t="shared" si="113"/>
        <v>0</v>
      </c>
      <c r="H310" s="42">
        <f t="shared" si="150"/>
        <v>0</v>
      </c>
      <c r="I310" s="42">
        <f t="shared" si="114"/>
        <v>0</v>
      </c>
      <c r="J310" s="46">
        <f t="shared" si="115"/>
        <v>0</v>
      </c>
      <c r="K310" s="41">
        <f>SUM(H299:H310)</f>
        <v>0</v>
      </c>
      <c r="L310" s="42">
        <f>SUM(I299:I310)</f>
        <v>0</v>
      </c>
      <c r="M310" s="42">
        <f>SUM(G299:G310)</f>
        <v>0</v>
      </c>
      <c r="N310" s="42">
        <f>K310+N238</f>
        <v>48225.420000000006</v>
      </c>
      <c r="O310" s="42">
        <f>L310+O238</f>
        <v>26108.367237264036</v>
      </c>
      <c r="P310" s="46">
        <f>M310+P238</f>
        <v>74333.787237264027</v>
      </c>
      <c r="Q310" s="23"/>
    </row>
    <row r="311" spans="1:17" hidden="1">
      <c r="A311" s="237">
        <v>46767</v>
      </c>
      <c r="B311" s="25">
        <v>109</v>
      </c>
      <c r="C311" s="26" t="s">
        <v>17</v>
      </c>
      <c r="D311" s="47" t="str">
        <f>D299</f>
        <v>'</v>
      </c>
      <c r="E311" s="27">
        <f>E299+365.25</f>
        <v>46980</v>
      </c>
      <c r="F311" s="90">
        <f>IF(MAX(F$9:F310)&gt;=L$5,0,IF(B311&gt;=MONTH($N$5),F310+1,0))</f>
        <v>0</v>
      </c>
      <c r="G311" s="28">
        <f t="shared" si="113"/>
        <v>0</v>
      </c>
      <c r="H311" s="29">
        <f t="shared" si="150"/>
        <v>0</v>
      </c>
      <c r="I311" s="29">
        <f t="shared" si="114"/>
        <v>0</v>
      </c>
      <c r="J311" s="30">
        <f t="shared" si="115"/>
        <v>0</v>
      </c>
      <c r="K311" s="31"/>
      <c r="L311" s="32"/>
      <c r="M311" s="32"/>
      <c r="N311" s="32"/>
      <c r="O311" s="32"/>
      <c r="P311" s="48"/>
      <c r="Q311" s="23"/>
    </row>
    <row r="312" spans="1:17" hidden="1">
      <c r="A312" s="237">
        <v>46798</v>
      </c>
      <c r="B312" s="25">
        <v>110</v>
      </c>
      <c r="C312" s="35" t="s">
        <v>19</v>
      </c>
      <c r="D312" s="36" t="str">
        <f t="shared" ref="D312:E322" si="151">D311</f>
        <v>'</v>
      </c>
      <c r="E312" s="37">
        <f t="shared" si="151"/>
        <v>46980</v>
      </c>
      <c r="F312" s="6">
        <f>IF(MAX(F$9:F311)&gt;=L$5,0,IF(B312&gt;=MONTH($N$5),F311+1,0))</f>
        <v>0</v>
      </c>
      <c r="G312" s="38">
        <f t="shared" si="113"/>
        <v>0</v>
      </c>
      <c r="H312" s="39">
        <f t="shared" si="150"/>
        <v>0</v>
      </c>
      <c r="I312" s="39">
        <f t="shared" si="114"/>
        <v>0</v>
      </c>
      <c r="J312" s="40">
        <f t="shared" si="115"/>
        <v>0</v>
      </c>
      <c r="K312" s="41"/>
      <c r="L312" s="42"/>
      <c r="M312" s="42"/>
      <c r="N312" s="42"/>
      <c r="O312" s="42"/>
      <c r="P312" s="46"/>
      <c r="Q312" s="23"/>
    </row>
    <row r="313" spans="1:17" hidden="1">
      <c r="A313" s="237">
        <v>46827</v>
      </c>
      <c r="B313" s="25">
        <v>111</v>
      </c>
      <c r="C313" s="35" t="s">
        <v>20</v>
      </c>
      <c r="D313" s="36" t="str">
        <f t="shared" si="151"/>
        <v>'</v>
      </c>
      <c r="E313" s="37">
        <f t="shared" si="151"/>
        <v>46980</v>
      </c>
      <c r="F313" s="6">
        <f>IF(MAX(F$9:F312)&gt;=L$5,0,IF(B313&gt;=MONTH($N$5),F312+1,0))</f>
        <v>0</v>
      </c>
      <c r="G313" s="38">
        <f t="shared" si="113"/>
        <v>0</v>
      </c>
      <c r="H313" s="39">
        <f t="shared" si="150"/>
        <v>0</v>
      </c>
      <c r="I313" s="39">
        <f t="shared" si="114"/>
        <v>0</v>
      </c>
      <c r="J313" s="40">
        <f t="shared" si="115"/>
        <v>0</v>
      </c>
      <c r="K313" s="41"/>
      <c r="L313" s="42"/>
      <c r="M313" s="42"/>
      <c r="N313" s="42"/>
      <c r="O313" s="42"/>
      <c r="P313" s="46"/>
      <c r="Q313" s="23"/>
    </row>
    <row r="314" spans="1:17" hidden="1">
      <c r="A314" s="237">
        <v>46858</v>
      </c>
      <c r="B314" s="25">
        <v>112</v>
      </c>
      <c r="C314" s="35" t="s">
        <v>21</v>
      </c>
      <c r="D314" s="36" t="str">
        <f t="shared" si="151"/>
        <v>'</v>
      </c>
      <c r="E314" s="37">
        <f t="shared" si="151"/>
        <v>46980</v>
      </c>
      <c r="F314" s="6">
        <f>IF(MAX(F$9:F313)&gt;=L$5,0,IF(B314&gt;=MONTH($N$5),F313+1,0))</f>
        <v>0</v>
      </c>
      <c r="G314" s="38">
        <f t="shared" si="113"/>
        <v>0</v>
      </c>
      <c r="H314" s="39">
        <f t="shared" si="150"/>
        <v>0</v>
      </c>
      <c r="I314" s="39">
        <f t="shared" si="114"/>
        <v>0</v>
      </c>
      <c r="J314" s="40">
        <f t="shared" si="115"/>
        <v>0</v>
      </c>
      <c r="K314" s="41"/>
      <c r="L314" s="42"/>
      <c r="M314" s="42"/>
      <c r="N314" s="42"/>
      <c r="O314" s="42"/>
      <c r="P314" s="46"/>
      <c r="Q314" s="23"/>
    </row>
    <row r="315" spans="1:17" hidden="1">
      <c r="A315" s="237">
        <v>46888</v>
      </c>
      <c r="B315" s="25">
        <v>113</v>
      </c>
      <c r="C315" s="35" t="s">
        <v>22</v>
      </c>
      <c r="D315" s="36" t="str">
        <f t="shared" si="151"/>
        <v>'</v>
      </c>
      <c r="E315" s="37">
        <f t="shared" si="151"/>
        <v>46980</v>
      </c>
      <c r="F315" s="6">
        <f>IF(MAX(F$9:F314)&gt;=L$5,0,IF(B315&gt;=MONTH($N$5),F314+1,0))</f>
        <v>0</v>
      </c>
      <c r="G315" s="38">
        <f t="shared" si="113"/>
        <v>0</v>
      </c>
      <c r="H315" s="39">
        <f t="shared" si="150"/>
        <v>0</v>
      </c>
      <c r="I315" s="39">
        <f t="shared" si="114"/>
        <v>0</v>
      </c>
      <c r="J315" s="40">
        <f t="shared" si="115"/>
        <v>0</v>
      </c>
      <c r="K315" s="41"/>
      <c r="L315" s="42"/>
      <c r="M315" s="42"/>
      <c r="N315" s="42"/>
      <c r="O315" s="42"/>
      <c r="P315" s="46"/>
      <c r="Q315" s="23"/>
    </row>
    <row r="316" spans="1:17" hidden="1">
      <c r="A316" s="237">
        <v>46919</v>
      </c>
      <c r="B316" s="25">
        <v>114</v>
      </c>
      <c r="C316" s="35" t="s">
        <v>23</v>
      </c>
      <c r="D316" s="36" t="str">
        <f t="shared" si="151"/>
        <v>'</v>
      </c>
      <c r="E316" s="37">
        <f t="shared" si="151"/>
        <v>46980</v>
      </c>
      <c r="F316" s="6">
        <f>IF(MAX(F$9:F315)&gt;=L$5,0,IF(B316&gt;=MONTH($N$5),F315+1,0))</f>
        <v>0</v>
      </c>
      <c r="G316" s="38">
        <f t="shared" si="113"/>
        <v>0</v>
      </c>
      <c r="H316" s="39">
        <f t="shared" si="150"/>
        <v>0</v>
      </c>
      <c r="I316" s="39">
        <f t="shared" si="114"/>
        <v>0</v>
      </c>
      <c r="J316" s="40">
        <f t="shared" si="115"/>
        <v>0</v>
      </c>
      <c r="K316" s="41"/>
      <c r="L316" s="42"/>
      <c r="M316" s="42"/>
      <c r="N316" s="42"/>
      <c r="O316" s="42"/>
      <c r="P316" s="46"/>
      <c r="Q316" s="23"/>
    </row>
    <row r="317" spans="1:17" hidden="1">
      <c r="A317" s="237">
        <v>46949</v>
      </c>
      <c r="B317" s="25">
        <v>115</v>
      </c>
      <c r="C317" s="35" t="s">
        <v>24</v>
      </c>
      <c r="D317" s="36" t="str">
        <f t="shared" si="151"/>
        <v>'</v>
      </c>
      <c r="E317" s="37">
        <f t="shared" si="151"/>
        <v>46980</v>
      </c>
      <c r="F317" s="6">
        <f>IF(MAX(F$9:F316)&gt;=L$5,0,IF(B317&gt;=MONTH($N$5),F316+1,0))</f>
        <v>0</v>
      </c>
      <c r="G317" s="38">
        <f t="shared" si="113"/>
        <v>0</v>
      </c>
      <c r="H317" s="39">
        <f t="shared" si="150"/>
        <v>0</v>
      </c>
      <c r="I317" s="39">
        <f t="shared" si="114"/>
        <v>0</v>
      </c>
      <c r="J317" s="40">
        <f t="shared" si="115"/>
        <v>0</v>
      </c>
      <c r="K317" s="41"/>
      <c r="L317" s="42"/>
      <c r="M317" s="42"/>
      <c r="N317" s="42"/>
      <c r="O317" s="42"/>
      <c r="P317" s="46"/>
      <c r="Q317" s="23"/>
    </row>
    <row r="318" spans="1:17" hidden="1">
      <c r="A318" s="237">
        <v>46980</v>
      </c>
      <c r="B318" s="25">
        <v>116</v>
      </c>
      <c r="C318" s="35" t="s">
        <v>25</v>
      </c>
      <c r="D318" s="36" t="str">
        <f t="shared" si="151"/>
        <v>'</v>
      </c>
      <c r="E318" s="37">
        <f t="shared" si="151"/>
        <v>46980</v>
      </c>
      <c r="F318" s="6">
        <f>IF(MAX(F$9:F317)&gt;=L$5,0,IF(B318&gt;=MONTH($N$5),F317+1,0))</f>
        <v>0</v>
      </c>
      <c r="G318" s="38">
        <f t="shared" si="113"/>
        <v>0</v>
      </c>
      <c r="H318" s="39">
        <f t="shared" si="150"/>
        <v>0</v>
      </c>
      <c r="I318" s="39">
        <f t="shared" si="114"/>
        <v>0</v>
      </c>
      <c r="J318" s="40">
        <f t="shared" si="115"/>
        <v>0</v>
      </c>
      <c r="K318" s="41"/>
      <c r="L318" s="42"/>
      <c r="M318" s="42"/>
      <c r="N318" s="42"/>
      <c r="O318" s="42"/>
      <c r="P318" s="46"/>
      <c r="Q318" s="23"/>
    </row>
    <row r="319" spans="1:17" hidden="1">
      <c r="A319" s="237">
        <v>47011</v>
      </c>
      <c r="B319" s="25">
        <v>117</v>
      </c>
      <c r="C319" s="35" t="s">
        <v>26</v>
      </c>
      <c r="D319" s="36" t="str">
        <f t="shared" si="151"/>
        <v>'</v>
      </c>
      <c r="E319" s="37">
        <f t="shared" si="151"/>
        <v>46980</v>
      </c>
      <c r="F319" s="6">
        <f>IF(MAX(F$9:F318)&gt;=L$5,0,IF(B319&gt;=MONTH($N$5),F318+1,0))</f>
        <v>0</v>
      </c>
      <c r="G319" s="38">
        <f t="shared" si="113"/>
        <v>0</v>
      </c>
      <c r="H319" s="39">
        <f t="shared" si="150"/>
        <v>0</v>
      </c>
      <c r="I319" s="39">
        <f t="shared" si="114"/>
        <v>0</v>
      </c>
      <c r="J319" s="40">
        <f t="shared" si="115"/>
        <v>0</v>
      </c>
      <c r="K319" s="41"/>
      <c r="L319" s="42"/>
      <c r="M319" s="42"/>
      <c r="N319" s="42"/>
      <c r="O319" s="42"/>
      <c r="P319" s="46"/>
      <c r="Q319" s="23"/>
    </row>
    <row r="320" spans="1:17" hidden="1">
      <c r="A320" s="237">
        <v>47041</v>
      </c>
      <c r="B320" s="25">
        <v>118</v>
      </c>
      <c r="C320" s="35" t="s">
        <v>27</v>
      </c>
      <c r="D320" s="36" t="str">
        <f t="shared" si="151"/>
        <v>'</v>
      </c>
      <c r="E320" s="37">
        <f t="shared" si="151"/>
        <v>46980</v>
      </c>
      <c r="F320" s="6">
        <f>IF(MAX(F$9:F319)&gt;=L$5,0,IF(B320&gt;=MONTH($N$5),F319+1,0))</f>
        <v>0</v>
      </c>
      <c r="G320" s="38">
        <f t="shared" si="113"/>
        <v>0</v>
      </c>
      <c r="H320" s="39">
        <f t="shared" si="150"/>
        <v>0</v>
      </c>
      <c r="I320" s="39">
        <f t="shared" si="114"/>
        <v>0</v>
      </c>
      <c r="J320" s="40">
        <f t="shared" si="115"/>
        <v>0</v>
      </c>
      <c r="K320" s="41"/>
      <c r="L320" s="42"/>
      <c r="M320" s="42"/>
      <c r="N320" s="42"/>
      <c r="O320" s="42"/>
      <c r="P320" s="46"/>
      <c r="Q320" s="23"/>
    </row>
    <row r="321" spans="1:17" hidden="1">
      <c r="A321" s="237">
        <v>47072</v>
      </c>
      <c r="B321" s="25">
        <v>119</v>
      </c>
      <c r="C321" s="35" t="s">
        <v>28</v>
      </c>
      <c r="D321" s="36" t="str">
        <f t="shared" si="151"/>
        <v>'</v>
      </c>
      <c r="E321" s="37">
        <f t="shared" si="151"/>
        <v>46980</v>
      </c>
      <c r="F321" s="6">
        <f>IF(MAX(F$9:F320)&gt;=L$5,0,IF(B321&gt;=MONTH($N$5),F320+1,0))</f>
        <v>0</v>
      </c>
      <c r="G321" s="38">
        <f t="shared" si="113"/>
        <v>0</v>
      </c>
      <c r="H321" s="39">
        <f t="shared" si="150"/>
        <v>0</v>
      </c>
      <c r="I321" s="39">
        <f t="shared" si="114"/>
        <v>0</v>
      </c>
      <c r="J321" s="40">
        <f t="shared" si="115"/>
        <v>0</v>
      </c>
      <c r="K321" s="41"/>
      <c r="L321" s="42"/>
      <c r="M321" s="42"/>
      <c r="N321" s="42"/>
      <c r="O321" s="42"/>
      <c r="P321" s="46"/>
      <c r="Q321" s="23"/>
    </row>
    <row r="322" spans="1:17" hidden="1">
      <c r="A322" s="237">
        <v>47102</v>
      </c>
      <c r="B322" s="25">
        <v>120</v>
      </c>
      <c r="C322" s="35" t="s">
        <v>29</v>
      </c>
      <c r="D322" s="36" t="str">
        <f t="shared" si="151"/>
        <v>'</v>
      </c>
      <c r="E322" s="37">
        <f t="shared" si="151"/>
        <v>46980</v>
      </c>
      <c r="F322" s="6">
        <f>IF(MAX(F$9:F321)&gt;=L$5,0,IF(B322&gt;=MONTH($N$5),F321+1,0))</f>
        <v>0</v>
      </c>
      <c r="G322" s="45">
        <f t="shared" si="113"/>
        <v>0</v>
      </c>
      <c r="H322" s="42">
        <f t="shared" si="150"/>
        <v>0</v>
      </c>
      <c r="I322" s="42">
        <f t="shared" si="114"/>
        <v>0</v>
      </c>
      <c r="J322" s="46">
        <f t="shared" si="115"/>
        <v>0</v>
      </c>
      <c r="K322" s="41">
        <f>SUM(H311:H322)</f>
        <v>0</v>
      </c>
      <c r="L322" s="42">
        <f>SUM(I311:I322)</f>
        <v>0</v>
      </c>
      <c r="M322" s="42">
        <f>SUM(G311:G322)</f>
        <v>0</v>
      </c>
      <c r="N322" s="42">
        <f>K322+N310</f>
        <v>48225.420000000006</v>
      </c>
      <c r="O322" s="42">
        <f>L322+O310</f>
        <v>26108.367237264036</v>
      </c>
      <c r="P322" s="46">
        <f>M322+P310</f>
        <v>74333.787237264027</v>
      </c>
      <c r="Q322" s="23"/>
    </row>
    <row r="323" spans="1:17" hidden="1">
      <c r="A323" s="237">
        <v>47133</v>
      </c>
      <c r="B323" s="25">
        <v>85</v>
      </c>
      <c r="C323" s="26" t="s">
        <v>17</v>
      </c>
      <c r="D323" s="47" t="str">
        <f>D311</f>
        <v>'</v>
      </c>
      <c r="E323" s="27">
        <f>E311+365.25</f>
        <v>47345.25</v>
      </c>
      <c r="F323" s="90">
        <f>IF(MAX(F$9:F322)&gt;=L$5,0,IF(B323&gt;=MONTH($N$5),F322+1,0))</f>
        <v>0</v>
      </c>
      <c r="G323" s="28">
        <f t="shared" si="113"/>
        <v>0</v>
      </c>
      <c r="H323" s="29">
        <f t="shared" si="150"/>
        <v>0</v>
      </c>
      <c r="I323" s="29">
        <f t="shared" si="114"/>
        <v>0</v>
      </c>
      <c r="J323" s="30">
        <f t="shared" si="115"/>
        <v>0</v>
      </c>
      <c r="K323" s="31"/>
      <c r="L323" s="32"/>
      <c r="M323" s="32"/>
      <c r="N323" s="32"/>
      <c r="O323" s="32"/>
      <c r="P323" s="48"/>
      <c r="Q323" s="23"/>
    </row>
    <row r="324" spans="1:17" hidden="1">
      <c r="A324" s="237">
        <v>47164</v>
      </c>
      <c r="B324" s="25">
        <v>86</v>
      </c>
      <c r="C324" s="35" t="s">
        <v>19</v>
      </c>
      <c r="D324" s="36" t="str">
        <f t="shared" ref="D324:E324" si="152">D323</f>
        <v>'</v>
      </c>
      <c r="E324" s="37">
        <f t="shared" si="152"/>
        <v>47345.25</v>
      </c>
      <c r="F324" s="6">
        <f>IF(MAX(F$9:F323)&gt;=L$5,0,IF(B324&gt;=MONTH($N$5),F323+1,0))</f>
        <v>0</v>
      </c>
      <c r="G324" s="38">
        <f t="shared" si="113"/>
        <v>0</v>
      </c>
      <c r="H324" s="39">
        <f t="shared" si="150"/>
        <v>0</v>
      </c>
      <c r="I324" s="39">
        <f t="shared" si="114"/>
        <v>0</v>
      </c>
      <c r="J324" s="40">
        <f t="shared" si="115"/>
        <v>0</v>
      </c>
      <c r="K324" s="41"/>
      <c r="L324" s="42"/>
      <c r="M324" s="42"/>
      <c r="N324" s="42"/>
      <c r="O324" s="42"/>
      <c r="P324" s="46"/>
      <c r="Q324" s="23"/>
    </row>
    <row r="325" spans="1:17" hidden="1">
      <c r="A325" s="237">
        <v>47192</v>
      </c>
      <c r="B325" s="25">
        <v>87</v>
      </c>
      <c r="C325" s="35" t="s">
        <v>20</v>
      </c>
      <c r="D325" s="36" t="str">
        <f t="shared" ref="D325:E325" si="153">D324</f>
        <v>'</v>
      </c>
      <c r="E325" s="37">
        <f t="shared" si="153"/>
        <v>47345.25</v>
      </c>
      <c r="F325" s="6">
        <f>IF(MAX(F$9:F324)&gt;=L$5,0,IF(B325&gt;=MONTH($N$5),F324+1,0))</f>
        <v>0</v>
      </c>
      <c r="G325" s="38">
        <f t="shared" si="113"/>
        <v>0</v>
      </c>
      <c r="H325" s="39">
        <f t="shared" si="150"/>
        <v>0</v>
      </c>
      <c r="I325" s="39">
        <f t="shared" si="114"/>
        <v>0</v>
      </c>
      <c r="J325" s="40">
        <f t="shared" si="115"/>
        <v>0</v>
      </c>
      <c r="K325" s="41"/>
      <c r="L325" s="42"/>
      <c r="M325" s="42"/>
      <c r="N325" s="42"/>
      <c r="O325" s="42"/>
      <c r="P325" s="46"/>
      <c r="Q325" s="23"/>
    </row>
    <row r="326" spans="1:17" hidden="1">
      <c r="A326" s="237">
        <v>47223</v>
      </c>
      <c r="B326" s="25">
        <v>88</v>
      </c>
      <c r="C326" s="35" t="s">
        <v>21</v>
      </c>
      <c r="D326" s="36" t="str">
        <f t="shared" ref="D326:E326" si="154">D325</f>
        <v>'</v>
      </c>
      <c r="E326" s="37">
        <f t="shared" si="154"/>
        <v>47345.25</v>
      </c>
      <c r="F326" s="6">
        <f>IF(MAX(F$9:F325)&gt;=L$5,0,IF(B326&gt;=MONTH($N$5),F325+1,0))</f>
        <v>0</v>
      </c>
      <c r="G326" s="38">
        <f t="shared" si="113"/>
        <v>0</v>
      </c>
      <c r="H326" s="39">
        <f t="shared" si="150"/>
        <v>0</v>
      </c>
      <c r="I326" s="39">
        <f t="shared" si="114"/>
        <v>0</v>
      </c>
      <c r="J326" s="40">
        <f t="shared" si="115"/>
        <v>0</v>
      </c>
      <c r="K326" s="41"/>
      <c r="L326" s="42"/>
      <c r="M326" s="42"/>
      <c r="N326" s="42"/>
      <c r="O326" s="42"/>
      <c r="P326" s="46"/>
      <c r="Q326" s="23"/>
    </row>
    <row r="327" spans="1:17" hidden="1">
      <c r="A327" s="237">
        <v>47253</v>
      </c>
      <c r="B327" s="25">
        <v>89</v>
      </c>
      <c r="C327" s="35" t="s">
        <v>22</v>
      </c>
      <c r="D327" s="36" t="str">
        <f t="shared" ref="D327:E327" si="155">D326</f>
        <v>'</v>
      </c>
      <c r="E327" s="37">
        <f t="shared" si="155"/>
        <v>47345.25</v>
      </c>
      <c r="F327" s="6">
        <f>IF(MAX(F$9:F326)&gt;=L$5,0,IF(B327&gt;=MONTH($N$5),F326+1,0))</f>
        <v>0</v>
      </c>
      <c r="G327" s="38">
        <f t="shared" ref="G327:G390" si="156">IF((J326+H327)&lt;(M$5+H327),J326+H327,M$5)</f>
        <v>0</v>
      </c>
      <c r="H327" s="39">
        <f t="shared" si="150"/>
        <v>0</v>
      </c>
      <c r="I327" s="39">
        <f t="shared" ref="I327:I390" si="157">G327-H327</f>
        <v>0</v>
      </c>
      <c r="J327" s="40">
        <f t="shared" ref="J327:J390" si="158">J326-I327</f>
        <v>0</v>
      </c>
      <c r="K327" s="41"/>
      <c r="L327" s="42"/>
      <c r="M327" s="42"/>
      <c r="N327" s="42"/>
      <c r="O327" s="42"/>
      <c r="P327" s="46"/>
      <c r="Q327" s="23"/>
    </row>
    <row r="328" spans="1:17" hidden="1">
      <c r="A328" s="237">
        <v>47284</v>
      </c>
      <c r="B328" s="25">
        <v>90</v>
      </c>
      <c r="C328" s="35" t="s">
        <v>23</v>
      </c>
      <c r="D328" s="36" t="str">
        <f t="shared" ref="D328:E328" si="159">D327</f>
        <v>'</v>
      </c>
      <c r="E328" s="37">
        <f t="shared" si="159"/>
        <v>47345.25</v>
      </c>
      <c r="F328" s="6">
        <f>IF(MAX(F$9:F327)&gt;=L$5,0,IF(B328&gt;=MONTH($N$5),F327+1,0))</f>
        <v>0</v>
      </c>
      <c r="G328" s="38">
        <f t="shared" si="156"/>
        <v>0</v>
      </c>
      <c r="H328" s="39">
        <f t="shared" si="150"/>
        <v>0</v>
      </c>
      <c r="I328" s="39">
        <f t="shared" si="157"/>
        <v>0</v>
      </c>
      <c r="J328" s="40">
        <f t="shared" si="158"/>
        <v>0</v>
      </c>
      <c r="K328" s="41"/>
      <c r="L328" s="42"/>
      <c r="M328" s="42"/>
      <c r="N328" s="42"/>
      <c r="O328" s="42"/>
      <c r="P328" s="46"/>
      <c r="Q328" s="23"/>
    </row>
    <row r="329" spans="1:17" hidden="1">
      <c r="A329" s="237">
        <v>47314</v>
      </c>
      <c r="B329" s="25">
        <v>91</v>
      </c>
      <c r="C329" s="35" t="s">
        <v>24</v>
      </c>
      <c r="D329" s="36" t="str">
        <f t="shared" ref="D329:E329" si="160">D328</f>
        <v>'</v>
      </c>
      <c r="E329" s="37">
        <f t="shared" si="160"/>
        <v>47345.25</v>
      </c>
      <c r="F329" s="6">
        <f>IF(MAX(F$9:F328)&gt;=L$5,0,IF(B329&gt;=MONTH($N$5),F328+1,0))</f>
        <v>0</v>
      </c>
      <c r="G329" s="38">
        <f t="shared" si="156"/>
        <v>0</v>
      </c>
      <c r="H329" s="39">
        <f t="shared" si="150"/>
        <v>0</v>
      </c>
      <c r="I329" s="39">
        <f t="shared" si="157"/>
        <v>0</v>
      </c>
      <c r="J329" s="40">
        <f t="shared" si="158"/>
        <v>0</v>
      </c>
      <c r="K329" s="41"/>
      <c r="L329" s="42"/>
      <c r="M329" s="42"/>
      <c r="N329" s="42"/>
      <c r="O329" s="42"/>
      <c r="P329" s="46"/>
      <c r="Q329" s="23"/>
    </row>
    <row r="330" spans="1:17" hidden="1">
      <c r="A330" s="237">
        <v>47345</v>
      </c>
      <c r="B330" s="25">
        <v>92</v>
      </c>
      <c r="C330" s="35" t="s">
        <v>25</v>
      </c>
      <c r="D330" s="36" t="str">
        <f t="shared" ref="D330:E330" si="161">D329</f>
        <v>'</v>
      </c>
      <c r="E330" s="37">
        <f t="shared" si="161"/>
        <v>47345.25</v>
      </c>
      <c r="F330" s="6">
        <f>IF(MAX(F$9:F329)&gt;=L$5,0,IF(B330&gt;=MONTH($N$5),F329+1,0))</f>
        <v>0</v>
      </c>
      <c r="G330" s="38">
        <f t="shared" si="156"/>
        <v>0</v>
      </c>
      <c r="H330" s="39">
        <f t="shared" si="150"/>
        <v>0</v>
      </c>
      <c r="I330" s="39">
        <f t="shared" si="157"/>
        <v>0</v>
      </c>
      <c r="J330" s="40">
        <f t="shared" si="158"/>
        <v>0</v>
      </c>
      <c r="K330" s="41"/>
      <c r="L330" s="42"/>
      <c r="M330" s="42"/>
      <c r="N330" s="42"/>
      <c r="O330" s="42"/>
      <c r="P330" s="46"/>
      <c r="Q330" s="23"/>
    </row>
    <row r="331" spans="1:17" hidden="1">
      <c r="A331" s="237">
        <v>47376</v>
      </c>
      <c r="B331" s="25">
        <v>93</v>
      </c>
      <c r="C331" s="35" t="s">
        <v>26</v>
      </c>
      <c r="D331" s="36" t="str">
        <f t="shared" ref="D331:E331" si="162">D330</f>
        <v>'</v>
      </c>
      <c r="E331" s="37">
        <f t="shared" si="162"/>
        <v>47345.25</v>
      </c>
      <c r="F331" s="6">
        <f>IF(MAX(F$9:F330)&gt;=L$5,0,IF(B331&gt;=MONTH($N$5),F330+1,0))</f>
        <v>0</v>
      </c>
      <c r="G331" s="38">
        <f t="shared" si="156"/>
        <v>0</v>
      </c>
      <c r="H331" s="39">
        <f t="shared" si="150"/>
        <v>0</v>
      </c>
      <c r="I331" s="39">
        <f t="shared" si="157"/>
        <v>0</v>
      </c>
      <c r="J331" s="40">
        <f t="shared" si="158"/>
        <v>0</v>
      </c>
      <c r="K331" s="41"/>
      <c r="L331" s="42"/>
      <c r="M331" s="42"/>
      <c r="N331" s="42"/>
      <c r="O331" s="42"/>
      <c r="P331" s="46"/>
      <c r="Q331" s="23"/>
    </row>
    <row r="332" spans="1:17" hidden="1">
      <c r="A332" s="237">
        <v>47406</v>
      </c>
      <c r="B332" s="25">
        <v>94</v>
      </c>
      <c r="C332" s="35" t="s">
        <v>27</v>
      </c>
      <c r="D332" s="36" t="str">
        <f t="shared" ref="D332:E332" si="163">D331</f>
        <v>'</v>
      </c>
      <c r="E332" s="37">
        <f t="shared" si="163"/>
        <v>47345.25</v>
      </c>
      <c r="F332" s="6">
        <f>IF(MAX(F$9:F331)&gt;=L$5,0,IF(B332&gt;=MONTH($N$5),F331+1,0))</f>
        <v>0</v>
      </c>
      <c r="G332" s="38">
        <f t="shared" si="156"/>
        <v>0</v>
      </c>
      <c r="H332" s="39">
        <f t="shared" si="150"/>
        <v>0</v>
      </c>
      <c r="I332" s="39">
        <f t="shared" si="157"/>
        <v>0</v>
      </c>
      <c r="J332" s="40">
        <f t="shared" si="158"/>
        <v>0</v>
      </c>
      <c r="K332" s="41"/>
      <c r="L332" s="42"/>
      <c r="M332" s="42"/>
      <c r="N332" s="42"/>
      <c r="O332" s="42"/>
      <c r="P332" s="46"/>
      <c r="Q332" s="23"/>
    </row>
    <row r="333" spans="1:17" hidden="1">
      <c r="A333" s="237">
        <v>47437</v>
      </c>
      <c r="B333" s="25">
        <v>95</v>
      </c>
      <c r="C333" s="35" t="s">
        <v>28</v>
      </c>
      <c r="D333" s="36" t="str">
        <f t="shared" ref="D333:E333" si="164">D332</f>
        <v>'</v>
      </c>
      <c r="E333" s="37">
        <f t="shared" si="164"/>
        <v>47345.25</v>
      </c>
      <c r="F333" s="6">
        <f>IF(MAX(F$9:F332)&gt;=L$5,0,IF(B333&gt;=MONTH($N$5),F332+1,0))</f>
        <v>0</v>
      </c>
      <c r="G333" s="38">
        <f t="shared" si="156"/>
        <v>0</v>
      </c>
      <c r="H333" s="39">
        <f t="shared" si="150"/>
        <v>0</v>
      </c>
      <c r="I333" s="39">
        <f t="shared" si="157"/>
        <v>0</v>
      </c>
      <c r="J333" s="40">
        <f t="shared" si="158"/>
        <v>0</v>
      </c>
      <c r="K333" s="41"/>
      <c r="L333" s="42"/>
      <c r="M333" s="42"/>
      <c r="N333" s="42"/>
      <c r="O333" s="42"/>
      <c r="P333" s="46"/>
      <c r="Q333" s="23"/>
    </row>
    <row r="334" spans="1:17" hidden="1">
      <c r="A334" s="237">
        <v>47467</v>
      </c>
      <c r="B334" s="25">
        <v>96</v>
      </c>
      <c r="C334" s="35" t="s">
        <v>29</v>
      </c>
      <c r="D334" s="36" t="str">
        <f t="shared" ref="D334:E334" si="165">D333</f>
        <v>'</v>
      </c>
      <c r="E334" s="37">
        <f t="shared" si="165"/>
        <v>47345.25</v>
      </c>
      <c r="F334" s="6">
        <f>IF(MAX(F$9:F333)&gt;=L$5,0,IF(B334&gt;=MONTH($N$5),F333+1,0))</f>
        <v>0</v>
      </c>
      <c r="G334" s="45">
        <f t="shared" si="156"/>
        <v>0</v>
      </c>
      <c r="H334" s="42">
        <f t="shared" si="150"/>
        <v>0</v>
      </c>
      <c r="I334" s="42">
        <f t="shared" si="157"/>
        <v>0</v>
      </c>
      <c r="J334" s="46">
        <f t="shared" si="158"/>
        <v>0</v>
      </c>
      <c r="K334" s="41">
        <f>SUM(H323:H334)</f>
        <v>0</v>
      </c>
      <c r="L334" s="42">
        <f>SUM(I323:I334)</f>
        <v>0</v>
      </c>
      <c r="M334" s="42">
        <f>SUM(G323:G334)</f>
        <v>0</v>
      </c>
      <c r="N334" s="42">
        <f>K334+N322</f>
        <v>48225.420000000006</v>
      </c>
      <c r="O334" s="42">
        <f>L334+O322</f>
        <v>26108.367237264036</v>
      </c>
      <c r="P334" s="46">
        <f>M334+P322</f>
        <v>74333.787237264027</v>
      </c>
      <c r="Q334" s="23"/>
    </row>
    <row r="335" spans="1:17" hidden="1">
      <c r="A335" s="237">
        <v>47498</v>
      </c>
      <c r="B335" s="25">
        <v>73</v>
      </c>
      <c r="C335" s="26" t="s">
        <v>17</v>
      </c>
      <c r="D335" s="47" t="str">
        <f>D323</f>
        <v>'</v>
      </c>
      <c r="E335" s="27">
        <f>E323+365.25</f>
        <v>47710.5</v>
      </c>
      <c r="F335" s="90">
        <f>IF(MAX(F$9:F334)&gt;=L$5,0,IF(B335&gt;=MONTH($N$5),F334+1,0))</f>
        <v>0</v>
      </c>
      <c r="G335" s="28">
        <f t="shared" si="156"/>
        <v>0</v>
      </c>
      <c r="H335" s="29">
        <f t="shared" si="150"/>
        <v>0</v>
      </c>
      <c r="I335" s="29">
        <f t="shared" si="157"/>
        <v>0</v>
      </c>
      <c r="J335" s="30">
        <f t="shared" si="158"/>
        <v>0</v>
      </c>
      <c r="K335" s="31"/>
      <c r="L335" s="32"/>
      <c r="M335" s="32"/>
      <c r="N335" s="32"/>
      <c r="O335" s="32"/>
      <c r="P335" s="48"/>
      <c r="Q335" s="23"/>
    </row>
    <row r="336" spans="1:17" hidden="1">
      <c r="A336" s="237">
        <v>47529</v>
      </c>
      <c r="B336" s="25">
        <v>74</v>
      </c>
      <c r="C336" s="35" t="s">
        <v>19</v>
      </c>
      <c r="D336" s="36" t="str">
        <f t="shared" ref="D336:E336" si="166">D335</f>
        <v>'</v>
      </c>
      <c r="E336" s="37">
        <f t="shared" si="166"/>
        <v>47710.5</v>
      </c>
      <c r="F336" s="6">
        <f>IF(MAX(F$9:F335)&gt;=L$5,0,IF(B336&gt;=MONTH($N$5),F335+1,0))</f>
        <v>0</v>
      </c>
      <c r="G336" s="38">
        <f t="shared" si="156"/>
        <v>0</v>
      </c>
      <c r="H336" s="39">
        <f t="shared" si="150"/>
        <v>0</v>
      </c>
      <c r="I336" s="39">
        <f t="shared" si="157"/>
        <v>0</v>
      </c>
      <c r="J336" s="40">
        <f t="shared" si="158"/>
        <v>0</v>
      </c>
      <c r="K336" s="41"/>
      <c r="L336" s="42"/>
      <c r="M336" s="42"/>
      <c r="N336" s="42"/>
      <c r="O336" s="42"/>
      <c r="P336" s="46"/>
      <c r="Q336" s="23"/>
    </row>
    <row r="337" spans="1:17" hidden="1">
      <c r="A337" s="237">
        <v>47557</v>
      </c>
      <c r="B337" s="25">
        <v>75</v>
      </c>
      <c r="C337" s="35" t="s">
        <v>20</v>
      </c>
      <c r="D337" s="36" t="str">
        <f t="shared" ref="D337:E337" si="167">D336</f>
        <v>'</v>
      </c>
      <c r="E337" s="37">
        <f t="shared" si="167"/>
        <v>47710.5</v>
      </c>
      <c r="F337" s="6">
        <f>IF(MAX(F$9:F336)&gt;=L$5,0,IF(B337&gt;=MONTH($N$5),F336+1,0))</f>
        <v>0</v>
      </c>
      <c r="G337" s="38">
        <f t="shared" si="156"/>
        <v>0</v>
      </c>
      <c r="H337" s="39">
        <f t="shared" si="150"/>
        <v>0</v>
      </c>
      <c r="I337" s="39">
        <f t="shared" si="157"/>
        <v>0</v>
      </c>
      <c r="J337" s="40">
        <f t="shared" si="158"/>
        <v>0</v>
      </c>
      <c r="K337" s="41"/>
      <c r="L337" s="42"/>
      <c r="M337" s="42"/>
      <c r="N337" s="42"/>
      <c r="O337" s="42"/>
      <c r="P337" s="46"/>
      <c r="Q337" s="23"/>
    </row>
    <row r="338" spans="1:17" hidden="1">
      <c r="A338" s="237">
        <v>47588</v>
      </c>
      <c r="B338" s="25">
        <v>76</v>
      </c>
      <c r="C338" s="35" t="s">
        <v>21</v>
      </c>
      <c r="D338" s="36" t="str">
        <f t="shared" ref="D338:E338" si="168">D337</f>
        <v>'</v>
      </c>
      <c r="E338" s="37">
        <f t="shared" si="168"/>
        <v>47710.5</v>
      </c>
      <c r="F338" s="6">
        <f>IF(MAX(F$9:F337)&gt;=L$5,0,IF(B338&gt;=MONTH($N$5),F337+1,0))</f>
        <v>0</v>
      </c>
      <c r="G338" s="38">
        <f t="shared" si="156"/>
        <v>0</v>
      </c>
      <c r="H338" s="39">
        <f t="shared" si="150"/>
        <v>0</v>
      </c>
      <c r="I338" s="39">
        <f t="shared" si="157"/>
        <v>0</v>
      </c>
      <c r="J338" s="40">
        <f t="shared" si="158"/>
        <v>0</v>
      </c>
      <c r="K338" s="41"/>
      <c r="L338" s="42"/>
      <c r="M338" s="42"/>
      <c r="N338" s="42"/>
      <c r="O338" s="42"/>
      <c r="P338" s="46"/>
      <c r="Q338" s="23"/>
    </row>
    <row r="339" spans="1:17" hidden="1">
      <c r="A339" s="237">
        <v>47618</v>
      </c>
      <c r="B339" s="25">
        <v>77</v>
      </c>
      <c r="C339" s="35" t="s">
        <v>22</v>
      </c>
      <c r="D339" s="36" t="str">
        <f t="shared" ref="D339:E339" si="169">D338</f>
        <v>'</v>
      </c>
      <c r="E339" s="37">
        <f t="shared" si="169"/>
        <v>47710.5</v>
      </c>
      <c r="F339" s="6">
        <f>IF(MAX(F$9:F338)&gt;=L$5,0,IF(B339&gt;=MONTH($N$5),F338+1,0))</f>
        <v>0</v>
      </c>
      <c r="G339" s="38">
        <f t="shared" si="156"/>
        <v>0</v>
      </c>
      <c r="H339" s="39">
        <f t="shared" si="150"/>
        <v>0</v>
      </c>
      <c r="I339" s="39">
        <f t="shared" si="157"/>
        <v>0</v>
      </c>
      <c r="J339" s="40">
        <f t="shared" si="158"/>
        <v>0</v>
      </c>
      <c r="K339" s="41"/>
      <c r="L339" s="42"/>
      <c r="M339" s="42"/>
      <c r="N339" s="42"/>
      <c r="O339" s="42"/>
      <c r="P339" s="46"/>
      <c r="Q339" s="23"/>
    </row>
    <row r="340" spans="1:17" hidden="1">
      <c r="A340" s="237">
        <v>47649</v>
      </c>
      <c r="B340" s="25">
        <v>78</v>
      </c>
      <c r="C340" s="35" t="s">
        <v>23</v>
      </c>
      <c r="D340" s="36" t="str">
        <f t="shared" ref="D340:E340" si="170">D339</f>
        <v>'</v>
      </c>
      <c r="E340" s="37">
        <f t="shared" si="170"/>
        <v>47710.5</v>
      </c>
      <c r="F340" s="6">
        <f>IF(MAX(F$9:F339)&gt;=L$5,0,IF(B340&gt;=MONTH($N$5),F339+1,0))</f>
        <v>0</v>
      </c>
      <c r="G340" s="38">
        <f t="shared" si="156"/>
        <v>0</v>
      </c>
      <c r="H340" s="39">
        <f t="shared" si="150"/>
        <v>0</v>
      </c>
      <c r="I340" s="39">
        <f t="shared" si="157"/>
        <v>0</v>
      </c>
      <c r="J340" s="40">
        <f t="shared" si="158"/>
        <v>0</v>
      </c>
      <c r="K340" s="41"/>
      <c r="L340" s="42"/>
      <c r="M340" s="42"/>
      <c r="N340" s="42"/>
      <c r="O340" s="42"/>
      <c r="P340" s="46"/>
      <c r="Q340" s="23"/>
    </row>
    <row r="341" spans="1:17" hidden="1">
      <c r="A341" s="237">
        <v>47679</v>
      </c>
      <c r="B341" s="25">
        <v>79</v>
      </c>
      <c r="C341" s="35" t="s">
        <v>24</v>
      </c>
      <c r="D341" s="36" t="str">
        <f t="shared" ref="D341:E341" si="171">D340</f>
        <v>'</v>
      </c>
      <c r="E341" s="37">
        <f t="shared" si="171"/>
        <v>47710.5</v>
      </c>
      <c r="F341" s="6">
        <f>IF(MAX(F$9:F340)&gt;=L$5,0,IF(B341&gt;=MONTH($N$5),F340+1,0))</f>
        <v>0</v>
      </c>
      <c r="G341" s="38">
        <f t="shared" si="156"/>
        <v>0</v>
      </c>
      <c r="H341" s="39">
        <f t="shared" si="150"/>
        <v>0</v>
      </c>
      <c r="I341" s="39">
        <f t="shared" si="157"/>
        <v>0</v>
      </c>
      <c r="J341" s="40">
        <f t="shared" si="158"/>
        <v>0</v>
      </c>
      <c r="K341" s="41"/>
      <c r="L341" s="42"/>
      <c r="M341" s="42"/>
      <c r="N341" s="42"/>
      <c r="O341" s="42"/>
      <c r="P341" s="46"/>
      <c r="Q341" s="23"/>
    </row>
    <row r="342" spans="1:17" hidden="1">
      <c r="A342" s="237">
        <v>47710</v>
      </c>
      <c r="B342" s="25">
        <v>80</v>
      </c>
      <c r="C342" s="35" t="s">
        <v>25</v>
      </c>
      <c r="D342" s="36" t="str">
        <f t="shared" ref="D342:E342" si="172">D341</f>
        <v>'</v>
      </c>
      <c r="E342" s="37">
        <f t="shared" si="172"/>
        <v>47710.5</v>
      </c>
      <c r="F342" s="6">
        <f>IF(MAX(F$9:F341)&gt;=L$5,0,IF(B342&gt;=MONTH($N$5),F341+1,0))</f>
        <v>0</v>
      </c>
      <c r="G342" s="38">
        <f t="shared" si="156"/>
        <v>0</v>
      </c>
      <c r="H342" s="39">
        <f t="shared" si="150"/>
        <v>0</v>
      </c>
      <c r="I342" s="39">
        <f t="shared" si="157"/>
        <v>0</v>
      </c>
      <c r="J342" s="40">
        <f t="shared" si="158"/>
        <v>0</v>
      </c>
      <c r="K342" s="41"/>
      <c r="L342" s="42"/>
      <c r="M342" s="42"/>
      <c r="N342" s="42"/>
      <c r="O342" s="42"/>
      <c r="P342" s="46"/>
      <c r="Q342" s="23"/>
    </row>
    <row r="343" spans="1:17" hidden="1">
      <c r="A343" s="237">
        <v>47741</v>
      </c>
      <c r="B343" s="25">
        <v>81</v>
      </c>
      <c r="C343" s="35" t="s">
        <v>26</v>
      </c>
      <c r="D343" s="36" t="str">
        <f t="shared" ref="D343:E343" si="173">D342</f>
        <v>'</v>
      </c>
      <c r="E343" s="37">
        <f t="shared" si="173"/>
        <v>47710.5</v>
      </c>
      <c r="F343" s="6">
        <f>IF(MAX(F$9:F342)&gt;=L$5,0,IF(B343&gt;=MONTH($N$5),F342+1,0))</f>
        <v>0</v>
      </c>
      <c r="G343" s="38">
        <f t="shared" si="156"/>
        <v>0</v>
      </c>
      <c r="H343" s="39">
        <f t="shared" si="150"/>
        <v>0</v>
      </c>
      <c r="I343" s="39">
        <f t="shared" si="157"/>
        <v>0</v>
      </c>
      <c r="J343" s="40">
        <f t="shared" si="158"/>
        <v>0</v>
      </c>
      <c r="K343" s="41"/>
      <c r="L343" s="42"/>
      <c r="M343" s="42"/>
      <c r="N343" s="42"/>
      <c r="O343" s="42"/>
      <c r="P343" s="46"/>
      <c r="Q343" s="23"/>
    </row>
    <row r="344" spans="1:17" hidden="1">
      <c r="A344" s="237">
        <v>47771</v>
      </c>
      <c r="B344" s="25">
        <v>82</v>
      </c>
      <c r="C344" s="35" t="s">
        <v>27</v>
      </c>
      <c r="D344" s="36" t="str">
        <f t="shared" ref="D344:E344" si="174">D343</f>
        <v>'</v>
      </c>
      <c r="E344" s="37">
        <f t="shared" si="174"/>
        <v>47710.5</v>
      </c>
      <c r="F344" s="6">
        <f>IF(MAX(F$9:F343)&gt;=L$5,0,IF(B344&gt;=MONTH($N$5),F343+1,0))</f>
        <v>0</v>
      </c>
      <c r="G344" s="38">
        <f t="shared" si="156"/>
        <v>0</v>
      </c>
      <c r="H344" s="39">
        <f t="shared" si="150"/>
        <v>0</v>
      </c>
      <c r="I344" s="39">
        <f t="shared" si="157"/>
        <v>0</v>
      </c>
      <c r="J344" s="40">
        <f t="shared" si="158"/>
        <v>0</v>
      </c>
      <c r="K344" s="41"/>
      <c r="L344" s="42"/>
      <c r="M344" s="42"/>
      <c r="N344" s="42"/>
      <c r="O344" s="42"/>
      <c r="P344" s="46"/>
      <c r="Q344" s="23"/>
    </row>
    <row r="345" spans="1:17" hidden="1">
      <c r="A345" s="237">
        <v>47802</v>
      </c>
      <c r="B345" s="25">
        <v>83</v>
      </c>
      <c r="C345" s="35" t="s">
        <v>28</v>
      </c>
      <c r="D345" s="36" t="str">
        <f t="shared" ref="D345:E345" si="175">D344</f>
        <v>'</v>
      </c>
      <c r="E345" s="37">
        <f t="shared" si="175"/>
        <v>47710.5</v>
      </c>
      <c r="F345" s="6">
        <f>IF(MAX(F$9:F344)&gt;=L$5,0,IF(B345&gt;=MONTH($N$5),F344+1,0))</f>
        <v>0</v>
      </c>
      <c r="G345" s="38">
        <f t="shared" si="156"/>
        <v>0</v>
      </c>
      <c r="H345" s="39">
        <f t="shared" si="150"/>
        <v>0</v>
      </c>
      <c r="I345" s="39">
        <f t="shared" si="157"/>
        <v>0</v>
      </c>
      <c r="J345" s="40">
        <f t="shared" si="158"/>
        <v>0</v>
      </c>
      <c r="K345" s="41"/>
      <c r="L345" s="42"/>
      <c r="M345" s="42"/>
      <c r="N345" s="42"/>
      <c r="O345" s="42"/>
      <c r="P345" s="46"/>
      <c r="Q345" s="23"/>
    </row>
    <row r="346" spans="1:17" hidden="1">
      <c r="A346" s="237">
        <v>47832</v>
      </c>
      <c r="B346" s="25">
        <v>84</v>
      </c>
      <c r="C346" s="35" t="s">
        <v>29</v>
      </c>
      <c r="D346" s="36" t="str">
        <f t="shared" ref="D346:E346" si="176">D345</f>
        <v>'</v>
      </c>
      <c r="E346" s="37">
        <f t="shared" si="176"/>
        <v>47710.5</v>
      </c>
      <c r="F346" s="6">
        <f>IF(MAX(F$9:F345)&gt;=L$5,0,IF(B346&gt;=MONTH($N$5),F345+1,0))</f>
        <v>0</v>
      </c>
      <c r="G346" s="45">
        <f t="shared" si="156"/>
        <v>0</v>
      </c>
      <c r="H346" s="42">
        <f t="shared" si="150"/>
        <v>0</v>
      </c>
      <c r="I346" s="42">
        <f t="shared" si="157"/>
        <v>0</v>
      </c>
      <c r="J346" s="46">
        <f t="shared" si="158"/>
        <v>0</v>
      </c>
      <c r="K346" s="41">
        <f>SUM(H335:H346)</f>
        <v>0</v>
      </c>
      <c r="L346" s="42">
        <f>SUM(I335:I346)</f>
        <v>0</v>
      </c>
      <c r="M346" s="42">
        <f>SUM(G335:G346)</f>
        <v>0</v>
      </c>
      <c r="N346" s="42">
        <f>K346+N334</f>
        <v>48225.420000000006</v>
      </c>
      <c r="O346" s="42">
        <f>L346+O334</f>
        <v>26108.367237264036</v>
      </c>
      <c r="P346" s="46">
        <f>M346+P334</f>
        <v>74333.787237264027</v>
      </c>
      <c r="Q346" s="23"/>
    </row>
    <row r="347" spans="1:17" hidden="1">
      <c r="A347" s="237">
        <v>47863</v>
      </c>
      <c r="B347" s="25">
        <v>73</v>
      </c>
      <c r="C347" s="26" t="s">
        <v>17</v>
      </c>
      <c r="D347" s="47" t="str">
        <f>D335</f>
        <v>'</v>
      </c>
      <c r="E347" s="27">
        <f>E335+365.25</f>
        <v>48075.75</v>
      </c>
      <c r="F347" s="90">
        <f>IF(MAX(F$9:F346)&gt;=L$5,0,IF(B347&gt;=MONTH($N$5),F346+1,0))</f>
        <v>0</v>
      </c>
      <c r="G347" s="28">
        <f t="shared" si="156"/>
        <v>0</v>
      </c>
      <c r="H347" s="29">
        <f t="shared" si="150"/>
        <v>0</v>
      </c>
      <c r="I347" s="29">
        <f t="shared" si="157"/>
        <v>0</v>
      </c>
      <c r="J347" s="30">
        <f t="shared" si="158"/>
        <v>0</v>
      </c>
      <c r="K347" s="31"/>
      <c r="L347" s="32"/>
      <c r="M347" s="32"/>
      <c r="N347" s="32"/>
      <c r="O347" s="32"/>
      <c r="P347" s="48"/>
      <c r="Q347" s="23"/>
    </row>
    <row r="348" spans="1:17" hidden="1">
      <c r="A348" s="237">
        <v>47894</v>
      </c>
      <c r="B348" s="25">
        <v>86</v>
      </c>
      <c r="C348" s="35" t="s">
        <v>19</v>
      </c>
      <c r="D348" s="36" t="str">
        <f t="shared" ref="D348:E348" si="177">D347</f>
        <v>'</v>
      </c>
      <c r="E348" s="37">
        <f t="shared" si="177"/>
        <v>48075.75</v>
      </c>
      <c r="F348" s="6">
        <f>IF(MAX(F$9:F347)&gt;=L$5,0,IF(B348&gt;=MONTH($N$5),F347+1,0))</f>
        <v>0</v>
      </c>
      <c r="G348" s="38">
        <f t="shared" si="156"/>
        <v>0</v>
      </c>
      <c r="H348" s="39">
        <f t="shared" si="150"/>
        <v>0</v>
      </c>
      <c r="I348" s="39">
        <f t="shared" si="157"/>
        <v>0</v>
      </c>
      <c r="J348" s="40">
        <f t="shared" si="158"/>
        <v>0</v>
      </c>
      <c r="K348" s="41"/>
      <c r="L348" s="42"/>
      <c r="M348" s="42"/>
      <c r="N348" s="42"/>
      <c r="O348" s="42"/>
      <c r="P348" s="46"/>
      <c r="Q348" s="23"/>
    </row>
    <row r="349" spans="1:17" hidden="1">
      <c r="A349" s="237">
        <v>47922</v>
      </c>
      <c r="B349" s="25">
        <v>87</v>
      </c>
      <c r="C349" s="35" t="s">
        <v>20</v>
      </c>
      <c r="D349" s="36" t="str">
        <f t="shared" ref="D349:E349" si="178">D348</f>
        <v>'</v>
      </c>
      <c r="E349" s="37">
        <f t="shared" si="178"/>
        <v>48075.75</v>
      </c>
      <c r="F349" s="6">
        <f>IF(MAX(F$9:F348)&gt;=L$5,0,IF(B349&gt;=MONTH($N$5),F348+1,0))</f>
        <v>0</v>
      </c>
      <c r="G349" s="38">
        <f t="shared" si="156"/>
        <v>0</v>
      </c>
      <c r="H349" s="39">
        <f t="shared" si="150"/>
        <v>0</v>
      </c>
      <c r="I349" s="39">
        <f t="shared" si="157"/>
        <v>0</v>
      </c>
      <c r="J349" s="40">
        <f t="shared" si="158"/>
        <v>0</v>
      </c>
      <c r="K349" s="41"/>
      <c r="L349" s="42"/>
      <c r="M349" s="42"/>
      <c r="N349" s="42"/>
      <c r="O349" s="42"/>
      <c r="P349" s="46"/>
      <c r="Q349" s="23"/>
    </row>
    <row r="350" spans="1:17" hidden="1">
      <c r="A350" s="237">
        <v>47953</v>
      </c>
      <c r="B350" s="25">
        <v>88</v>
      </c>
      <c r="C350" s="35" t="s">
        <v>21</v>
      </c>
      <c r="D350" s="36" t="str">
        <f t="shared" ref="D350:E350" si="179">D349</f>
        <v>'</v>
      </c>
      <c r="E350" s="37">
        <f t="shared" si="179"/>
        <v>48075.75</v>
      </c>
      <c r="F350" s="6">
        <f>IF(MAX(F$9:F349)&gt;=L$5,0,IF(B350&gt;=MONTH($N$5),F349+1,0))</f>
        <v>0</v>
      </c>
      <c r="G350" s="38">
        <f t="shared" si="156"/>
        <v>0</v>
      </c>
      <c r="H350" s="39">
        <f t="shared" si="150"/>
        <v>0</v>
      </c>
      <c r="I350" s="39">
        <f t="shared" si="157"/>
        <v>0</v>
      </c>
      <c r="J350" s="40">
        <f t="shared" si="158"/>
        <v>0</v>
      </c>
      <c r="K350" s="41"/>
      <c r="L350" s="42"/>
      <c r="M350" s="42"/>
      <c r="N350" s="42"/>
      <c r="O350" s="42"/>
      <c r="P350" s="46"/>
      <c r="Q350" s="23"/>
    </row>
    <row r="351" spans="1:17" hidden="1">
      <c r="A351" s="237">
        <v>47983</v>
      </c>
      <c r="B351" s="25">
        <v>89</v>
      </c>
      <c r="C351" s="35" t="s">
        <v>22</v>
      </c>
      <c r="D351" s="36" t="str">
        <f t="shared" ref="D351:E351" si="180">D350</f>
        <v>'</v>
      </c>
      <c r="E351" s="37">
        <f t="shared" si="180"/>
        <v>48075.75</v>
      </c>
      <c r="F351" s="6">
        <f>IF(MAX(F$9:F350)&gt;=L$5,0,IF(B351&gt;=MONTH($N$5),F350+1,0))</f>
        <v>0</v>
      </c>
      <c r="G351" s="38">
        <f t="shared" si="156"/>
        <v>0</v>
      </c>
      <c r="H351" s="39">
        <f t="shared" si="150"/>
        <v>0</v>
      </c>
      <c r="I351" s="39">
        <f t="shared" si="157"/>
        <v>0</v>
      </c>
      <c r="J351" s="40">
        <f t="shared" si="158"/>
        <v>0</v>
      </c>
      <c r="K351" s="41"/>
      <c r="L351" s="42"/>
      <c r="M351" s="42"/>
      <c r="N351" s="42"/>
      <c r="O351" s="42"/>
      <c r="P351" s="46"/>
      <c r="Q351" s="23"/>
    </row>
    <row r="352" spans="1:17" hidden="1">
      <c r="A352" s="237">
        <v>48014</v>
      </c>
      <c r="B352" s="25">
        <v>90</v>
      </c>
      <c r="C352" s="35" t="s">
        <v>23</v>
      </c>
      <c r="D352" s="36" t="str">
        <f t="shared" ref="D352:E352" si="181">D351</f>
        <v>'</v>
      </c>
      <c r="E352" s="37">
        <f t="shared" si="181"/>
        <v>48075.75</v>
      </c>
      <c r="F352" s="6">
        <f>IF(MAX(F$9:F351)&gt;=L$5,0,IF(B352&gt;=MONTH($N$5),F351+1,0))</f>
        <v>0</v>
      </c>
      <c r="G352" s="38">
        <f t="shared" si="156"/>
        <v>0</v>
      </c>
      <c r="H352" s="39">
        <f t="shared" si="150"/>
        <v>0</v>
      </c>
      <c r="I352" s="39">
        <f t="shared" si="157"/>
        <v>0</v>
      </c>
      <c r="J352" s="40">
        <f t="shared" si="158"/>
        <v>0</v>
      </c>
      <c r="K352" s="41"/>
      <c r="L352" s="42"/>
      <c r="M352" s="42"/>
      <c r="N352" s="42"/>
      <c r="O352" s="42"/>
      <c r="P352" s="46"/>
      <c r="Q352" s="23"/>
    </row>
    <row r="353" spans="1:17" hidden="1">
      <c r="A353" s="237">
        <v>48044</v>
      </c>
      <c r="B353" s="25">
        <v>91</v>
      </c>
      <c r="C353" s="35" t="s">
        <v>24</v>
      </c>
      <c r="D353" s="36" t="str">
        <f t="shared" ref="D353:E353" si="182">D352</f>
        <v>'</v>
      </c>
      <c r="E353" s="37">
        <f t="shared" si="182"/>
        <v>48075.75</v>
      </c>
      <c r="F353" s="6">
        <f>IF(MAX(F$9:F352)&gt;=L$5,0,IF(B353&gt;=MONTH($N$5),F352+1,0))</f>
        <v>0</v>
      </c>
      <c r="G353" s="38">
        <f t="shared" si="156"/>
        <v>0</v>
      </c>
      <c r="H353" s="39">
        <f t="shared" si="150"/>
        <v>0</v>
      </c>
      <c r="I353" s="39">
        <f t="shared" si="157"/>
        <v>0</v>
      </c>
      <c r="J353" s="40">
        <f t="shared" si="158"/>
        <v>0</v>
      </c>
      <c r="K353" s="41"/>
      <c r="L353" s="42"/>
      <c r="M353" s="42"/>
      <c r="N353" s="42"/>
      <c r="O353" s="42"/>
      <c r="P353" s="46"/>
      <c r="Q353" s="23"/>
    </row>
    <row r="354" spans="1:17" hidden="1">
      <c r="A354" s="237">
        <v>48075</v>
      </c>
      <c r="B354" s="25">
        <v>92</v>
      </c>
      <c r="C354" s="35" t="s">
        <v>25</v>
      </c>
      <c r="D354" s="36" t="str">
        <f t="shared" ref="D354:E354" si="183">D353</f>
        <v>'</v>
      </c>
      <c r="E354" s="37">
        <f t="shared" si="183"/>
        <v>48075.75</v>
      </c>
      <c r="F354" s="6">
        <f>IF(MAX(F$9:F353)&gt;=L$5,0,IF(B354&gt;=MONTH($N$5),F353+1,0))</f>
        <v>0</v>
      </c>
      <c r="G354" s="38">
        <f t="shared" si="156"/>
        <v>0</v>
      </c>
      <c r="H354" s="39">
        <f t="shared" si="150"/>
        <v>0</v>
      </c>
      <c r="I354" s="39">
        <f t="shared" si="157"/>
        <v>0</v>
      </c>
      <c r="J354" s="40">
        <f t="shared" si="158"/>
        <v>0</v>
      </c>
      <c r="K354" s="41"/>
      <c r="L354" s="42"/>
      <c r="M354" s="42"/>
      <c r="N354" s="42"/>
      <c r="O354" s="42"/>
      <c r="P354" s="46"/>
      <c r="Q354" s="23"/>
    </row>
    <row r="355" spans="1:17" hidden="1">
      <c r="A355" s="237">
        <v>48106</v>
      </c>
      <c r="B355" s="25">
        <v>93</v>
      </c>
      <c r="C355" s="35" t="s">
        <v>26</v>
      </c>
      <c r="D355" s="36" t="str">
        <f t="shared" ref="D355:E355" si="184">D354</f>
        <v>'</v>
      </c>
      <c r="E355" s="37">
        <f t="shared" si="184"/>
        <v>48075.75</v>
      </c>
      <c r="F355" s="6">
        <f>IF(MAX(F$9:F354)&gt;=L$5,0,IF(B355&gt;=MONTH($N$5),F354+1,0))</f>
        <v>0</v>
      </c>
      <c r="G355" s="38">
        <f t="shared" si="156"/>
        <v>0</v>
      </c>
      <c r="H355" s="39">
        <f t="shared" si="150"/>
        <v>0</v>
      </c>
      <c r="I355" s="39">
        <f t="shared" si="157"/>
        <v>0</v>
      </c>
      <c r="J355" s="40">
        <f t="shared" si="158"/>
        <v>0</v>
      </c>
      <c r="K355" s="41"/>
      <c r="L355" s="42"/>
      <c r="M355" s="42"/>
      <c r="N355" s="42"/>
      <c r="O355" s="42"/>
      <c r="P355" s="46"/>
      <c r="Q355" s="23"/>
    </row>
    <row r="356" spans="1:17" hidden="1">
      <c r="A356" s="237">
        <v>48136</v>
      </c>
      <c r="B356" s="25">
        <v>94</v>
      </c>
      <c r="C356" s="35" t="s">
        <v>27</v>
      </c>
      <c r="D356" s="36" t="str">
        <f t="shared" ref="D356:E356" si="185">D355</f>
        <v>'</v>
      </c>
      <c r="E356" s="37">
        <f t="shared" si="185"/>
        <v>48075.75</v>
      </c>
      <c r="F356" s="6">
        <f>IF(MAX(F$9:F355)&gt;=L$5,0,IF(B356&gt;=MONTH($N$5),F355+1,0))</f>
        <v>0</v>
      </c>
      <c r="G356" s="38">
        <f t="shared" si="156"/>
        <v>0</v>
      </c>
      <c r="H356" s="39">
        <f t="shared" si="150"/>
        <v>0</v>
      </c>
      <c r="I356" s="39">
        <f t="shared" si="157"/>
        <v>0</v>
      </c>
      <c r="J356" s="40">
        <f t="shared" si="158"/>
        <v>0</v>
      </c>
      <c r="K356" s="41"/>
      <c r="L356" s="42"/>
      <c r="M356" s="42"/>
      <c r="N356" s="42"/>
      <c r="O356" s="42"/>
      <c r="P356" s="46"/>
      <c r="Q356" s="23"/>
    </row>
    <row r="357" spans="1:17" hidden="1">
      <c r="A357" s="237">
        <v>48167</v>
      </c>
      <c r="B357" s="25">
        <v>95</v>
      </c>
      <c r="C357" s="35" t="s">
        <v>28</v>
      </c>
      <c r="D357" s="36" t="str">
        <f t="shared" ref="D357:E357" si="186">D356</f>
        <v>'</v>
      </c>
      <c r="E357" s="37">
        <f t="shared" si="186"/>
        <v>48075.75</v>
      </c>
      <c r="F357" s="6">
        <f>IF(MAX(F$9:F356)&gt;=L$5,0,IF(B357&gt;=MONTH($N$5),F356+1,0))</f>
        <v>0</v>
      </c>
      <c r="G357" s="38">
        <f t="shared" si="156"/>
        <v>0</v>
      </c>
      <c r="H357" s="39">
        <f t="shared" si="150"/>
        <v>0</v>
      </c>
      <c r="I357" s="39">
        <f t="shared" si="157"/>
        <v>0</v>
      </c>
      <c r="J357" s="40">
        <f t="shared" si="158"/>
        <v>0</v>
      </c>
      <c r="K357" s="41"/>
      <c r="L357" s="42"/>
      <c r="M357" s="42"/>
      <c r="N357" s="42"/>
      <c r="O357" s="42"/>
      <c r="P357" s="46"/>
      <c r="Q357" s="23"/>
    </row>
    <row r="358" spans="1:17" hidden="1">
      <c r="A358" s="237">
        <v>48197</v>
      </c>
      <c r="B358" s="25">
        <v>96</v>
      </c>
      <c r="C358" s="35" t="s">
        <v>29</v>
      </c>
      <c r="D358" s="36" t="str">
        <f t="shared" ref="D358:E358" si="187">D357</f>
        <v>'</v>
      </c>
      <c r="E358" s="37">
        <f t="shared" si="187"/>
        <v>48075.75</v>
      </c>
      <c r="F358" s="6">
        <f>IF(MAX(F$9:F357)&gt;=L$5,0,IF(B358&gt;=MONTH($N$5),F357+1,0))</f>
        <v>0</v>
      </c>
      <c r="G358" s="45">
        <f t="shared" si="156"/>
        <v>0</v>
      </c>
      <c r="H358" s="42">
        <f t="shared" si="150"/>
        <v>0</v>
      </c>
      <c r="I358" s="42">
        <f t="shared" si="157"/>
        <v>0</v>
      </c>
      <c r="J358" s="46">
        <f t="shared" si="158"/>
        <v>0</v>
      </c>
      <c r="K358" s="41">
        <f>SUM(H347:H358)</f>
        <v>0</v>
      </c>
      <c r="L358" s="42">
        <f>SUM(I347:I358)</f>
        <v>0</v>
      </c>
      <c r="M358" s="42">
        <f>SUM(G347:G358)</f>
        <v>0</v>
      </c>
      <c r="N358" s="42">
        <f>K358+N310</f>
        <v>48225.420000000006</v>
      </c>
      <c r="O358" s="42">
        <f>L358+O310</f>
        <v>26108.367237264036</v>
      </c>
      <c r="P358" s="46">
        <f>M358+P310</f>
        <v>74333.787237264027</v>
      </c>
      <c r="Q358" s="23"/>
    </row>
    <row r="359" spans="1:17" hidden="1">
      <c r="A359" s="237">
        <v>48228</v>
      </c>
      <c r="B359" s="25">
        <v>85</v>
      </c>
      <c r="C359" s="26" t="s">
        <v>17</v>
      </c>
      <c r="D359" s="47" t="str">
        <f>D347</f>
        <v>'</v>
      </c>
      <c r="E359" s="27">
        <f>E347+365.25</f>
        <v>48441</v>
      </c>
      <c r="F359" s="90">
        <f>IF(MAX(F$9:F358)&gt;=L$5,0,IF(B359&gt;=MONTH($N$5),F358+1,0))</f>
        <v>0</v>
      </c>
      <c r="G359" s="28">
        <f t="shared" si="156"/>
        <v>0</v>
      </c>
      <c r="H359" s="29">
        <f t="shared" si="150"/>
        <v>0</v>
      </c>
      <c r="I359" s="29">
        <f t="shared" si="157"/>
        <v>0</v>
      </c>
      <c r="J359" s="30">
        <f t="shared" si="158"/>
        <v>0</v>
      </c>
      <c r="K359" s="31"/>
      <c r="L359" s="32"/>
      <c r="M359" s="32"/>
      <c r="N359" s="32"/>
      <c r="O359" s="32"/>
      <c r="P359" s="48"/>
      <c r="Q359" s="23"/>
    </row>
    <row r="360" spans="1:17" hidden="1">
      <c r="A360" s="237">
        <v>48259</v>
      </c>
      <c r="B360" s="25">
        <v>98</v>
      </c>
      <c r="C360" s="35" t="s">
        <v>19</v>
      </c>
      <c r="D360" s="36" t="str">
        <f t="shared" ref="D360:E370" si="188">D359</f>
        <v>'</v>
      </c>
      <c r="E360" s="37">
        <f t="shared" si="188"/>
        <v>48441</v>
      </c>
      <c r="F360" s="6">
        <f>IF(MAX(F$9:F359)&gt;=L$5,0,IF(B360&gt;=MONTH($N$5),F359+1,0))</f>
        <v>0</v>
      </c>
      <c r="G360" s="38">
        <f t="shared" si="156"/>
        <v>0</v>
      </c>
      <c r="H360" s="39">
        <f t="shared" si="150"/>
        <v>0</v>
      </c>
      <c r="I360" s="39">
        <f t="shared" si="157"/>
        <v>0</v>
      </c>
      <c r="J360" s="40">
        <f t="shared" si="158"/>
        <v>0</v>
      </c>
      <c r="K360" s="41"/>
      <c r="L360" s="42"/>
      <c r="M360" s="42"/>
      <c r="N360" s="42"/>
      <c r="O360" s="42"/>
      <c r="P360" s="46"/>
      <c r="Q360" s="23"/>
    </row>
    <row r="361" spans="1:17" hidden="1">
      <c r="A361" s="237">
        <v>48288</v>
      </c>
      <c r="B361" s="25">
        <v>99</v>
      </c>
      <c r="C361" s="35" t="s">
        <v>20</v>
      </c>
      <c r="D361" s="36" t="str">
        <f t="shared" si="188"/>
        <v>'</v>
      </c>
      <c r="E361" s="37">
        <f t="shared" si="188"/>
        <v>48441</v>
      </c>
      <c r="F361" s="6">
        <f>IF(MAX(F$9:F360)&gt;=L$5,0,IF(B361&gt;=MONTH($N$5),F360+1,0))</f>
        <v>0</v>
      </c>
      <c r="G361" s="38">
        <f t="shared" si="156"/>
        <v>0</v>
      </c>
      <c r="H361" s="39">
        <f t="shared" si="150"/>
        <v>0</v>
      </c>
      <c r="I361" s="39">
        <f t="shared" si="157"/>
        <v>0</v>
      </c>
      <c r="J361" s="40">
        <f t="shared" si="158"/>
        <v>0</v>
      </c>
      <c r="K361" s="41"/>
      <c r="L361" s="42"/>
      <c r="M361" s="42"/>
      <c r="N361" s="42"/>
      <c r="O361" s="42"/>
      <c r="P361" s="46"/>
      <c r="Q361" s="23"/>
    </row>
    <row r="362" spans="1:17" hidden="1">
      <c r="A362" s="237">
        <v>48319</v>
      </c>
      <c r="B362" s="25">
        <v>100</v>
      </c>
      <c r="C362" s="35" t="s">
        <v>21</v>
      </c>
      <c r="D362" s="36" t="str">
        <f t="shared" si="188"/>
        <v>'</v>
      </c>
      <c r="E362" s="37">
        <f t="shared" si="188"/>
        <v>48441</v>
      </c>
      <c r="F362" s="6">
        <f>IF(MAX(F$9:F361)&gt;=L$5,0,IF(B362&gt;=MONTH($N$5),F361+1,0))</f>
        <v>0</v>
      </c>
      <c r="G362" s="38">
        <f t="shared" si="156"/>
        <v>0</v>
      </c>
      <c r="H362" s="39">
        <f t="shared" si="150"/>
        <v>0</v>
      </c>
      <c r="I362" s="39">
        <f t="shared" si="157"/>
        <v>0</v>
      </c>
      <c r="J362" s="40">
        <f t="shared" si="158"/>
        <v>0</v>
      </c>
      <c r="K362" s="41"/>
      <c r="L362" s="42"/>
      <c r="M362" s="42"/>
      <c r="N362" s="42"/>
      <c r="O362" s="42"/>
      <c r="P362" s="46"/>
      <c r="Q362" s="23"/>
    </row>
    <row r="363" spans="1:17" hidden="1">
      <c r="A363" s="237">
        <v>48349</v>
      </c>
      <c r="B363" s="25">
        <v>101</v>
      </c>
      <c r="C363" s="35" t="s">
        <v>22</v>
      </c>
      <c r="D363" s="36" t="str">
        <f t="shared" si="188"/>
        <v>'</v>
      </c>
      <c r="E363" s="37">
        <f t="shared" si="188"/>
        <v>48441</v>
      </c>
      <c r="F363" s="6">
        <f>IF(MAX(F$9:F362)&gt;=L$5,0,IF(B363&gt;=MONTH($N$5),F362+1,0))</f>
        <v>0</v>
      </c>
      <c r="G363" s="38">
        <f t="shared" si="156"/>
        <v>0</v>
      </c>
      <c r="H363" s="39">
        <f t="shared" si="150"/>
        <v>0</v>
      </c>
      <c r="I363" s="39">
        <f t="shared" si="157"/>
        <v>0</v>
      </c>
      <c r="J363" s="40">
        <f t="shared" si="158"/>
        <v>0</v>
      </c>
      <c r="K363" s="41"/>
      <c r="L363" s="42"/>
      <c r="M363" s="42"/>
      <c r="N363" s="42"/>
      <c r="O363" s="42"/>
      <c r="P363" s="46"/>
      <c r="Q363" s="23"/>
    </row>
    <row r="364" spans="1:17" hidden="1">
      <c r="A364" s="237">
        <v>48380</v>
      </c>
      <c r="B364" s="25">
        <v>102</v>
      </c>
      <c r="C364" s="35" t="s">
        <v>23</v>
      </c>
      <c r="D364" s="36" t="str">
        <f t="shared" si="188"/>
        <v>'</v>
      </c>
      <c r="E364" s="37">
        <f t="shared" si="188"/>
        <v>48441</v>
      </c>
      <c r="F364" s="6">
        <f>IF(MAX(F$9:F363)&gt;=L$5,0,IF(B364&gt;=MONTH($N$5),F363+1,0))</f>
        <v>0</v>
      </c>
      <c r="G364" s="38">
        <f t="shared" si="156"/>
        <v>0</v>
      </c>
      <c r="H364" s="39">
        <f t="shared" ref="H364:H427" si="189">IF(F364&gt;0,IF(J363&gt;0,ROUND(-IPMT(K$5/12,F364,L$5,J$5,,),2),0),0)</f>
        <v>0</v>
      </c>
      <c r="I364" s="39">
        <f t="shared" si="157"/>
        <v>0</v>
      </c>
      <c r="J364" s="40">
        <f t="shared" si="158"/>
        <v>0</v>
      </c>
      <c r="K364" s="41"/>
      <c r="L364" s="42"/>
      <c r="M364" s="42"/>
      <c r="N364" s="42"/>
      <c r="O364" s="42"/>
      <c r="P364" s="46"/>
      <c r="Q364" s="23"/>
    </row>
    <row r="365" spans="1:17" hidden="1">
      <c r="A365" s="237">
        <v>48410</v>
      </c>
      <c r="B365" s="25">
        <v>103</v>
      </c>
      <c r="C365" s="35" t="s">
        <v>24</v>
      </c>
      <c r="D365" s="36" t="str">
        <f t="shared" si="188"/>
        <v>'</v>
      </c>
      <c r="E365" s="37">
        <f t="shared" si="188"/>
        <v>48441</v>
      </c>
      <c r="F365" s="6">
        <f>IF(MAX(F$9:F364)&gt;=L$5,0,IF(B365&gt;=MONTH($N$5),F364+1,0))</f>
        <v>0</v>
      </c>
      <c r="G365" s="38">
        <f t="shared" si="156"/>
        <v>0</v>
      </c>
      <c r="H365" s="39">
        <f t="shared" si="189"/>
        <v>0</v>
      </c>
      <c r="I365" s="39">
        <f t="shared" si="157"/>
        <v>0</v>
      </c>
      <c r="J365" s="40">
        <f t="shared" si="158"/>
        <v>0</v>
      </c>
      <c r="K365" s="41"/>
      <c r="L365" s="42"/>
      <c r="M365" s="42"/>
      <c r="N365" s="42"/>
      <c r="O365" s="42"/>
      <c r="P365" s="46"/>
      <c r="Q365" s="23"/>
    </row>
    <row r="366" spans="1:17" hidden="1">
      <c r="A366" s="237">
        <v>48441</v>
      </c>
      <c r="B366" s="25">
        <v>104</v>
      </c>
      <c r="C366" s="35" t="s">
        <v>25</v>
      </c>
      <c r="D366" s="36" t="str">
        <f t="shared" si="188"/>
        <v>'</v>
      </c>
      <c r="E366" s="37">
        <f t="shared" si="188"/>
        <v>48441</v>
      </c>
      <c r="F366" s="6">
        <f>IF(MAX(F$9:F365)&gt;=L$5,0,IF(B366&gt;=MONTH($N$5),F365+1,0))</f>
        <v>0</v>
      </c>
      <c r="G366" s="38">
        <f t="shared" si="156"/>
        <v>0</v>
      </c>
      <c r="H366" s="39">
        <f t="shared" si="189"/>
        <v>0</v>
      </c>
      <c r="I366" s="39">
        <f t="shared" si="157"/>
        <v>0</v>
      </c>
      <c r="J366" s="40">
        <f t="shared" si="158"/>
        <v>0</v>
      </c>
      <c r="K366" s="41"/>
      <c r="L366" s="42"/>
      <c r="M366" s="42"/>
      <c r="N366" s="42"/>
      <c r="O366" s="42"/>
      <c r="P366" s="46"/>
      <c r="Q366" s="23"/>
    </row>
    <row r="367" spans="1:17" hidden="1">
      <c r="A367" s="237">
        <v>48472</v>
      </c>
      <c r="B367" s="25">
        <v>105</v>
      </c>
      <c r="C367" s="35" t="s">
        <v>26</v>
      </c>
      <c r="D367" s="36" t="str">
        <f t="shared" si="188"/>
        <v>'</v>
      </c>
      <c r="E367" s="37">
        <f t="shared" si="188"/>
        <v>48441</v>
      </c>
      <c r="F367" s="6">
        <f>IF(MAX(F$9:F366)&gt;=L$5,0,IF(B367&gt;=MONTH($N$5),F366+1,0))</f>
        <v>0</v>
      </c>
      <c r="G367" s="38">
        <f t="shared" si="156"/>
        <v>0</v>
      </c>
      <c r="H367" s="39">
        <f t="shared" si="189"/>
        <v>0</v>
      </c>
      <c r="I367" s="39">
        <f t="shared" si="157"/>
        <v>0</v>
      </c>
      <c r="J367" s="40">
        <f t="shared" si="158"/>
        <v>0</v>
      </c>
      <c r="K367" s="41"/>
      <c r="L367" s="42"/>
      <c r="M367" s="42"/>
      <c r="N367" s="42"/>
      <c r="O367" s="42"/>
      <c r="P367" s="46"/>
      <c r="Q367" s="23"/>
    </row>
    <row r="368" spans="1:17" hidden="1">
      <c r="A368" s="237">
        <v>48502</v>
      </c>
      <c r="B368" s="25">
        <v>106</v>
      </c>
      <c r="C368" s="35" t="s">
        <v>27</v>
      </c>
      <c r="D368" s="36" t="str">
        <f t="shared" si="188"/>
        <v>'</v>
      </c>
      <c r="E368" s="37">
        <f t="shared" si="188"/>
        <v>48441</v>
      </c>
      <c r="F368" s="6">
        <f>IF(MAX(F$9:F367)&gt;=L$5,0,IF(B368&gt;=MONTH($N$5),F367+1,0))</f>
        <v>0</v>
      </c>
      <c r="G368" s="38">
        <f t="shared" si="156"/>
        <v>0</v>
      </c>
      <c r="H368" s="39">
        <f t="shared" si="189"/>
        <v>0</v>
      </c>
      <c r="I368" s="39">
        <f t="shared" si="157"/>
        <v>0</v>
      </c>
      <c r="J368" s="40">
        <f t="shared" si="158"/>
        <v>0</v>
      </c>
      <c r="K368" s="41"/>
      <c r="L368" s="42"/>
      <c r="M368" s="42"/>
      <c r="N368" s="42"/>
      <c r="O368" s="42"/>
      <c r="P368" s="46"/>
      <c r="Q368" s="23"/>
    </row>
    <row r="369" spans="1:17" hidden="1">
      <c r="A369" s="237">
        <v>48533</v>
      </c>
      <c r="B369" s="25">
        <v>107</v>
      </c>
      <c r="C369" s="35" t="s">
        <v>28</v>
      </c>
      <c r="D369" s="36" t="str">
        <f t="shared" si="188"/>
        <v>'</v>
      </c>
      <c r="E369" s="37">
        <f t="shared" si="188"/>
        <v>48441</v>
      </c>
      <c r="F369" s="6">
        <f>IF(MAX(F$9:F368)&gt;=L$5,0,IF(B369&gt;=MONTH($N$5),F368+1,0))</f>
        <v>0</v>
      </c>
      <c r="G369" s="38">
        <f t="shared" si="156"/>
        <v>0</v>
      </c>
      <c r="H369" s="39">
        <f t="shared" si="189"/>
        <v>0</v>
      </c>
      <c r="I369" s="39">
        <f t="shared" si="157"/>
        <v>0</v>
      </c>
      <c r="J369" s="40">
        <f t="shared" si="158"/>
        <v>0</v>
      </c>
      <c r="K369" s="41"/>
      <c r="L369" s="42"/>
      <c r="M369" s="42"/>
      <c r="N369" s="42"/>
      <c r="O369" s="42"/>
      <c r="P369" s="46"/>
      <c r="Q369" s="23"/>
    </row>
    <row r="370" spans="1:17" hidden="1">
      <c r="A370" s="237">
        <v>48563</v>
      </c>
      <c r="B370" s="25">
        <v>108</v>
      </c>
      <c r="C370" s="35" t="s">
        <v>29</v>
      </c>
      <c r="D370" s="36" t="str">
        <f t="shared" si="188"/>
        <v>'</v>
      </c>
      <c r="E370" s="37">
        <f t="shared" si="188"/>
        <v>48441</v>
      </c>
      <c r="F370" s="6">
        <f>IF(MAX(F$9:F369)&gt;=L$5,0,IF(B370&gt;=MONTH($N$5),F369+1,0))</f>
        <v>0</v>
      </c>
      <c r="G370" s="45">
        <f t="shared" si="156"/>
        <v>0</v>
      </c>
      <c r="H370" s="42">
        <f t="shared" si="189"/>
        <v>0</v>
      </c>
      <c r="I370" s="42">
        <f t="shared" si="157"/>
        <v>0</v>
      </c>
      <c r="J370" s="46">
        <f t="shared" si="158"/>
        <v>0</v>
      </c>
      <c r="K370" s="41">
        <f>SUM(H359:H370)</f>
        <v>0</v>
      </c>
      <c r="L370" s="42">
        <f>SUM(I359:I370)</f>
        <v>0</v>
      </c>
      <c r="M370" s="42">
        <f>SUM(G359:G370)</f>
        <v>0</v>
      </c>
      <c r="N370" s="42">
        <f>K370+N298</f>
        <v>43797.520000000004</v>
      </c>
      <c r="O370" s="42">
        <f>L370+O298</f>
        <v>22642.413725342194</v>
      </c>
      <c r="P370" s="46">
        <f>M370+P298</f>
        <v>66439.933725342184</v>
      </c>
      <c r="Q370" s="23"/>
    </row>
    <row r="371" spans="1:17" hidden="1">
      <c r="A371" s="237">
        <v>48594</v>
      </c>
      <c r="B371" s="25">
        <v>109</v>
      </c>
      <c r="C371" s="26" t="s">
        <v>17</v>
      </c>
      <c r="D371" s="47" t="str">
        <f>D359</f>
        <v>'</v>
      </c>
      <c r="E371" s="27">
        <f>E359+365.25</f>
        <v>48806.25</v>
      </c>
      <c r="F371" s="90">
        <f>IF(MAX(F$9:F370)&gt;=L$5,0,IF(B371&gt;=MONTH($N$5),F370+1,0))</f>
        <v>0</v>
      </c>
      <c r="G371" s="28">
        <f t="shared" si="156"/>
        <v>0</v>
      </c>
      <c r="H371" s="29">
        <f t="shared" si="189"/>
        <v>0</v>
      </c>
      <c r="I371" s="29">
        <f t="shared" si="157"/>
        <v>0</v>
      </c>
      <c r="J371" s="30">
        <f t="shared" si="158"/>
        <v>0</v>
      </c>
      <c r="K371" s="31"/>
      <c r="L371" s="32"/>
      <c r="M371" s="32"/>
      <c r="N371" s="32"/>
      <c r="O371" s="32"/>
      <c r="P371" s="48"/>
      <c r="Q371" s="23"/>
    </row>
    <row r="372" spans="1:17" hidden="1">
      <c r="A372" s="237">
        <v>48625</v>
      </c>
      <c r="B372" s="25">
        <v>110</v>
      </c>
      <c r="C372" s="35" t="s">
        <v>19</v>
      </c>
      <c r="D372" s="36" t="str">
        <f t="shared" ref="D372:E382" si="190">D371</f>
        <v>'</v>
      </c>
      <c r="E372" s="37">
        <f t="shared" si="190"/>
        <v>48806.25</v>
      </c>
      <c r="F372" s="6">
        <f>IF(MAX(F$9:F371)&gt;=L$5,0,IF(B372&gt;=MONTH($N$5),F371+1,0))</f>
        <v>0</v>
      </c>
      <c r="G372" s="38">
        <f t="shared" si="156"/>
        <v>0</v>
      </c>
      <c r="H372" s="39">
        <f t="shared" si="189"/>
        <v>0</v>
      </c>
      <c r="I372" s="39">
        <f t="shared" si="157"/>
        <v>0</v>
      </c>
      <c r="J372" s="40">
        <f t="shared" si="158"/>
        <v>0</v>
      </c>
      <c r="K372" s="41"/>
      <c r="L372" s="42"/>
      <c r="M372" s="42"/>
      <c r="N372" s="42"/>
      <c r="O372" s="42"/>
      <c r="P372" s="46"/>
      <c r="Q372" s="23"/>
    </row>
    <row r="373" spans="1:17" hidden="1">
      <c r="A373" s="237">
        <v>48653</v>
      </c>
      <c r="B373" s="25">
        <v>111</v>
      </c>
      <c r="C373" s="35" t="s">
        <v>20</v>
      </c>
      <c r="D373" s="36" t="str">
        <f t="shared" si="190"/>
        <v>'</v>
      </c>
      <c r="E373" s="37">
        <f t="shared" si="190"/>
        <v>48806.25</v>
      </c>
      <c r="F373" s="6">
        <f>IF(MAX(F$9:F372)&gt;=L$5,0,IF(B373&gt;=MONTH($N$5),F372+1,0))</f>
        <v>0</v>
      </c>
      <c r="G373" s="38">
        <f t="shared" si="156"/>
        <v>0</v>
      </c>
      <c r="H373" s="39">
        <f t="shared" si="189"/>
        <v>0</v>
      </c>
      <c r="I373" s="39">
        <f t="shared" si="157"/>
        <v>0</v>
      </c>
      <c r="J373" s="40">
        <f t="shared" si="158"/>
        <v>0</v>
      </c>
      <c r="K373" s="41"/>
      <c r="L373" s="42"/>
      <c r="M373" s="42"/>
      <c r="N373" s="42"/>
      <c r="O373" s="42"/>
      <c r="P373" s="46"/>
      <c r="Q373" s="23"/>
    </row>
    <row r="374" spans="1:17" hidden="1">
      <c r="A374" s="237">
        <v>48684</v>
      </c>
      <c r="B374" s="25">
        <v>112</v>
      </c>
      <c r="C374" s="35" t="s">
        <v>21</v>
      </c>
      <c r="D374" s="36" t="str">
        <f t="shared" si="190"/>
        <v>'</v>
      </c>
      <c r="E374" s="37">
        <f t="shared" si="190"/>
        <v>48806.25</v>
      </c>
      <c r="F374" s="6">
        <f>IF(MAX(F$9:F373)&gt;=L$5,0,IF(B374&gt;=MONTH($N$5),F373+1,0))</f>
        <v>0</v>
      </c>
      <c r="G374" s="38">
        <f t="shared" si="156"/>
        <v>0</v>
      </c>
      <c r="H374" s="39">
        <f t="shared" si="189"/>
        <v>0</v>
      </c>
      <c r="I374" s="39">
        <f t="shared" si="157"/>
        <v>0</v>
      </c>
      <c r="J374" s="40">
        <f t="shared" si="158"/>
        <v>0</v>
      </c>
      <c r="K374" s="41"/>
      <c r="L374" s="42"/>
      <c r="M374" s="42"/>
      <c r="N374" s="42"/>
      <c r="O374" s="42"/>
      <c r="P374" s="46"/>
      <c r="Q374" s="23"/>
    </row>
    <row r="375" spans="1:17" hidden="1">
      <c r="A375" s="237">
        <v>48714</v>
      </c>
      <c r="B375" s="25">
        <v>113</v>
      </c>
      <c r="C375" s="35" t="s">
        <v>22</v>
      </c>
      <c r="D375" s="36" t="str">
        <f t="shared" si="190"/>
        <v>'</v>
      </c>
      <c r="E375" s="37">
        <f t="shared" si="190"/>
        <v>48806.25</v>
      </c>
      <c r="F375" s="6">
        <f>IF(MAX(F$9:F374)&gt;=L$5,0,IF(B375&gt;=MONTH($N$5),F374+1,0))</f>
        <v>0</v>
      </c>
      <c r="G375" s="38">
        <f t="shared" si="156"/>
        <v>0</v>
      </c>
      <c r="H375" s="39">
        <f t="shared" si="189"/>
        <v>0</v>
      </c>
      <c r="I375" s="39">
        <f t="shared" si="157"/>
        <v>0</v>
      </c>
      <c r="J375" s="40">
        <f t="shared" si="158"/>
        <v>0</v>
      </c>
      <c r="K375" s="41"/>
      <c r="L375" s="42"/>
      <c r="M375" s="42"/>
      <c r="N375" s="42"/>
      <c r="O375" s="42"/>
      <c r="P375" s="46"/>
      <c r="Q375" s="23"/>
    </row>
    <row r="376" spans="1:17" hidden="1">
      <c r="A376" s="237">
        <v>48745</v>
      </c>
      <c r="B376" s="25">
        <v>114</v>
      </c>
      <c r="C376" s="35" t="s">
        <v>23</v>
      </c>
      <c r="D376" s="36" t="str">
        <f t="shared" si="190"/>
        <v>'</v>
      </c>
      <c r="E376" s="37">
        <f t="shared" si="190"/>
        <v>48806.25</v>
      </c>
      <c r="F376" s="6">
        <f>IF(MAX(F$9:F375)&gt;=L$5,0,IF(B376&gt;=MONTH($N$5),F375+1,0))</f>
        <v>0</v>
      </c>
      <c r="G376" s="38">
        <f t="shared" si="156"/>
        <v>0</v>
      </c>
      <c r="H376" s="39">
        <f t="shared" si="189"/>
        <v>0</v>
      </c>
      <c r="I376" s="39">
        <f t="shared" si="157"/>
        <v>0</v>
      </c>
      <c r="J376" s="40">
        <f t="shared" si="158"/>
        <v>0</v>
      </c>
      <c r="K376" s="41"/>
      <c r="L376" s="42"/>
      <c r="M376" s="42"/>
      <c r="N376" s="42"/>
      <c r="O376" s="42"/>
      <c r="P376" s="46"/>
      <c r="Q376" s="23"/>
    </row>
    <row r="377" spans="1:17" hidden="1">
      <c r="A377" s="237">
        <v>48775</v>
      </c>
      <c r="B377" s="25">
        <v>115</v>
      </c>
      <c r="C377" s="35" t="s">
        <v>24</v>
      </c>
      <c r="D377" s="36" t="str">
        <f t="shared" si="190"/>
        <v>'</v>
      </c>
      <c r="E377" s="37">
        <f t="shared" si="190"/>
        <v>48806.25</v>
      </c>
      <c r="F377" s="6">
        <f>IF(MAX(F$9:F376)&gt;=L$5,0,IF(B377&gt;=MONTH($N$5),F376+1,0))</f>
        <v>0</v>
      </c>
      <c r="G377" s="38">
        <f t="shared" si="156"/>
        <v>0</v>
      </c>
      <c r="H377" s="39">
        <f t="shared" si="189"/>
        <v>0</v>
      </c>
      <c r="I377" s="39">
        <f t="shared" si="157"/>
        <v>0</v>
      </c>
      <c r="J377" s="40">
        <f t="shared" si="158"/>
        <v>0</v>
      </c>
      <c r="K377" s="41"/>
      <c r="L377" s="42"/>
      <c r="M377" s="42"/>
      <c r="N377" s="42"/>
      <c r="O377" s="42"/>
      <c r="P377" s="46"/>
      <c r="Q377" s="23"/>
    </row>
    <row r="378" spans="1:17" hidden="1">
      <c r="A378" s="237">
        <v>48806</v>
      </c>
      <c r="B378" s="25">
        <v>116</v>
      </c>
      <c r="C378" s="35" t="s">
        <v>25</v>
      </c>
      <c r="D378" s="36" t="str">
        <f t="shared" si="190"/>
        <v>'</v>
      </c>
      <c r="E378" s="37">
        <f t="shared" si="190"/>
        <v>48806.25</v>
      </c>
      <c r="F378" s="6">
        <f>IF(MAX(F$9:F377)&gt;=L$5,0,IF(B378&gt;=MONTH($N$5),F377+1,0))</f>
        <v>0</v>
      </c>
      <c r="G378" s="38">
        <f t="shared" si="156"/>
        <v>0</v>
      </c>
      <c r="H378" s="39">
        <f t="shared" si="189"/>
        <v>0</v>
      </c>
      <c r="I378" s="39">
        <f t="shared" si="157"/>
        <v>0</v>
      </c>
      <c r="J378" s="40">
        <f t="shared" si="158"/>
        <v>0</v>
      </c>
      <c r="K378" s="41"/>
      <c r="L378" s="42"/>
      <c r="M378" s="42"/>
      <c r="N378" s="42"/>
      <c r="O378" s="42"/>
      <c r="P378" s="46"/>
      <c r="Q378" s="23"/>
    </row>
    <row r="379" spans="1:17" hidden="1">
      <c r="A379" s="237">
        <v>48837</v>
      </c>
      <c r="B379" s="25">
        <v>117</v>
      </c>
      <c r="C379" s="35" t="s">
        <v>26</v>
      </c>
      <c r="D379" s="36" t="str">
        <f t="shared" si="190"/>
        <v>'</v>
      </c>
      <c r="E379" s="37">
        <f t="shared" si="190"/>
        <v>48806.25</v>
      </c>
      <c r="F379" s="6">
        <f>IF(MAX(F$9:F378)&gt;=L$5,0,IF(B379&gt;=MONTH($N$5),F378+1,0))</f>
        <v>0</v>
      </c>
      <c r="G379" s="38">
        <f t="shared" si="156"/>
        <v>0</v>
      </c>
      <c r="H379" s="39">
        <f t="shared" si="189"/>
        <v>0</v>
      </c>
      <c r="I379" s="39">
        <f t="shared" si="157"/>
        <v>0</v>
      </c>
      <c r="J379" s="40">
        <f t="shared" si="158"/>
        <v>0</v>
      </c>
      <c r="K379" s="41"/>
      <c r="L379" s="42"/>
      <c r="M379" s="42"/>
      <c r="N379" s="42"/>
      <c r="O379" s="42"/>
      <c r="P379" s="46"/>
      <c r="Q379" s="23"/>
    </row>
    <row r="380" spans="1:17" hidden="1">
      <c r="A380" s="237">
        <v>48867</v>
      </c>
      <c r="B380" s="25">
        <v>118</v>
      </c>
      <c r="C380" s="35" t="s">
        <v>27</v>
      </c>
      <c r="D380" s="36" t="str">
        <f t="shared" si="190"/>
        <v>'</v>
      </c>
      <c r="E380" s="37">
        <f t="shared" si="190"/>
        <v>48806.25</v>
      </c>
      <c r="F380" s="6">
        <f>IF(MAX(F$9:F379)&gt;=L$5,0,IF(B380&gt;=MONTH($N$5),F379+1,0))</f>
        <v>0</v>
      </c>
      <c r="G380" s="38">
        <f t="shared" si="156"/>
        <v>0</v>
      </c>
      <c r="H380" s="39">
        <f t="shared" si="189"/>
        <v>0</v>
      </c>
      <c r="I380" s="39">
        <f t="shared" si="157"/>
        <v>0</v>
      </c>
      <c r="J380" s="40">
        <f t="shared" si="158"/>
        <v>0</v>
      </c>
      <c r="K380" s="41"/>
      <c r="L380" s="42"/>
      <c r="M380" s="42"/>
      <c r="N380" s="42"/>
      <c r="O380" s="42"/>
      <c r="P380" s="46"/>
      <c r="Q380" s="23"/>
    </row>
    <row r="381" spans="1:17" hidden="1">
      <c r="A381" s="237">
        <v>48898</v>
      </c>
      <c r="B381" s="25">
        <v>119</v>
      </c>
      <c r="C381" s="35" t="s">
        <v>28</v>
      </c>
      <c r="D381" s="36" t="str">
        <f t="shared" si="190"/>
        <v>'</v>
      </c>
      <c r="E381" s="37">
        <f t="shared" si="190"/>
        <v>48806.25</v>
      </c>
      <c r="F381" s="6">
        <f>IF(MAX(F$9:F380)&gt;=L$5,0,IF(B381&gt;=MONTH($N$5),F380+1,0))</f>
        <v>0</v>
      </c>
      <c r="G381" s="38">
        <f t="shared" si="156"/>
        <v>0</v>
      </c>
      <c r="H381" s="39">
        <f t="shared" si="189"/>
        <v>0</v>
      </c>
      <c r="I381" s="39">
        <f t="shared" si="157"/>
        <v>0</v>
      </c>
      <c r="J381" s="40">
        <f t="shared" si="158"/>
        <v>0</v>
      </c>
      <c r="K381" s="41"/>
      <c r="L381" s="42"/>
      <c r="M381" s="42"/>
      <c r="N381" s="42"/>
      <c r="O381" s="42"/>
      <c r="P381" s="46"/>
      <c r="Q381" s="23"/>
    </row>
    <row r="382" spans="1:17" hidden="1">
      <c r="A382" s="237">
        <v>48928</v>
      </c>
      <c r="B382" s="25">
        <v>120</v>
      </c>
      <c r="C382" s="35" t="s">
        <v>29</v>
      </c>
      <c r="D382" s="36" t="str">
        <f t="shared" si="190"/>
        <v>'</v>
      </c>
      <c r="E382" s="37">
        <f t="shared" si="190"/>
        <v>48806.25</v>
      </c>
      <c r="F382" s="6">
        <f>IF(MAX(F$9:F381)&gt;=L$5,0,IF(B382&gt;=MONTH($N$5),F381+1,0))</f>
        <v>0</v>
      </c>
      <c r="G382" s="45">
        <f t="shared" si="156"/>
        <v>0</v>
      </c>
      <c r="H382" s="42">
        <f t="shared" si="189"/>
        <v>0</v>
      </c>
      <c r="I382" s="42">
        <f t="shared" si="157"/>
        <v>0</v>
      </c>
      <c r="J382" s="46">
        <f t="shared" si="158"/>
        <v>0</v>
      </c>
      <c r="K382" s="41">
        <f>SUM(H371:H382)</f>
        <v>0</v>
      </c>
      <c r="L382" s="42">
        <f>SUM(I371:I382)</f>
        <v>0</v>
      </c>
      <c r="M382" s="42">
        <f>SUM(G371:G382)</f>
        <v>0</v>
      </c>
      <c r="N382" s="42">
        <f>K382+N370</f>
        <v>43797.520000000004</v>
      </c>
      <c r="O382" s="42">
        <f>L382+O370</f>
        <v>22642.413725342194</v>
      </c>
      <c r="P382" s="46">
        <f>M382+P370</f>
        <v>66439.933725342184</v>
      </c>
      <c r="Q382" s="23"/>
    </row>
    <row r="383" spans="1:17" hidden="1">
      <c r="A383" s="237">
        <v>48959</v>
      </c>
      <c r="B383" s="25">
        <v>85</v>
      </c>
      <c r="C383" s="26" t="s">
        <v>17</v>
      </c>
      <c r="D383" s="47" t="str">
        <f>D371</f>
        <v>'</v>
      </c>
      <c r="E383" s="27">
        <f>E371+365.25</f>
        <v>49171.5</v>
      </c>
      <c r="F383" s="90">
        <f>IF(MAX(F$9:F382)&gt;=L$5,0,IF(B383&gt;=MONTH($N$5),F382+1,0))</f>
        <v>0</v>
      </c>
      <c r="G383" s="28">
        <f t="shared" si="156"/>
        <v>0</v>
      </c>
      <c r="H383" s="29">
        <f t="shared" si="189"/>
        <v>0</v>
      </c>
      <c r="I383" s="29">
        <f t="shared" si="157"/>
        <v>0</v>
      </c>
      <c r="J383" s="30">
        <f t="shared" si="158"/>
        <v>0</v>
      </c>
      <c r="K383" s="31"/>
      <c r="L383" s="32"/>
      <c r="M383" s="32"/>
      <c r="N383" s="32"/>
      <c r="O383" s="32"/>
      <c r="P383" s="48"/>
      <c r="Q383" s="23"/>
    </row>
    <row r="384" spans="1:17" hidden="1">
      <c r="A384" s="237">
        <v>48990</v>
      </c>
      <c r="B384" s="25">
        <v>86</v>
      </c>
      <c r="C384" s="35" t="s">
        <v>19</v>
      </c>
      <c r="D384" s="36" t="str">
        <f t="shared" ref="D384:E384" si="191">D383</f>
        <v>'</v>
      </c>
      <c r="E384" s="37">
        <f t="shared" si="191"/>
        <v>49171.5</v>
      </c>
      <c r="F384" s="6">
        <f>IF(MAX(F$9:F383)&gt;=L$5,0,IF(B384&gt;=MONTH($N$5),F383+1,0))</f>
        <v>0</v>
      </c>
      <c r="G384" s="38">
        <f t="shared" si="156"/>
        <v>0</v>
      </c>
      <c r="H384" s="39">
        <f t="shared" si="189"/>
        <v>0</v>
      </c>
      <c r="I384" s="39">
        <f t="shared" si="157"/>
        <v>0</v>
      </c>
      <c r="J384" s="40">
        <f t="shared" si="158"/>
        <v>0</v>
      </c>
      <c r="K384" s="41"/>
      <c r="L384" s="42"/>
      <c r="M384" s="42"/>
      <c r="N384" s="42"/>
      <c r="O384" s="42"/>
      <c r="P384" s="46"/>
      <c r="Q384" s="23"/>
    </row>
    <row r="385" spans="1:17" hidden="1">
      <c r="A385" s="237">
        <v>49018</v>
      </c>
      <c r="B385" s="25">
        <v>87</v>
      </c>
      <c r="C385" s="35" t="s">
        <v>20</v>
      </c>
      <c r="D385" s="36" t="str">
        <f t="shared" ref="D385:E385" si="192">D384</f>
        <v>'</v>
      </c>
      <c r="E385" s="37">
        <f t="shared" si="192"/>
        <v>49171.5</v>
      </c>
      <c r="F385" s="6">
        <f>IF(MAX(F$9:F384)&gt;=L$5,0,IF(B385&gt;=MONTH($N$5),F384+1,0))</f>
        <v>0</v>
      </c>
      <c r="G385" s="38">
        <f t="shared" si="156"/>
        <v>0</v>
      </c>
      <c r="H385" s="39">
        <f t="shared" si="189"/>
        <v>0</v>
      </c>
      <c r="I385" s="39">
        <f t="shared" si="157"/>
        <v>0</v>
      </c>
      <c r="J385" s="40">
        <f t="shared" si="158"/>
        <v>0</v>
      </c>
      <c r="K385" s="41"/>
      <c r="L385" s="42"/>
      <c r="M385" s="42"/>
      <c r="N385" s="42"/>
      <c r="O385" s="42"/>
      <c r="P385" s="46"/>
      <c r="Q385" s="23"/>
    </row>
    <row r="386" spans="1:17" hidden="1">
      <c r="A386" s="237">
        <v>49049</v>
      </c>
      <c r="B386" s="25">
        <v>88</v>
      </c>
      <c r="C386" s="35" t="s">
        <v>21</v>
      </c>
      <c r="D386" s="36" t="str">
        <f t="shared" ref="D386:E386" si="193">D385</f>
        <v>'</v>
      </c>
      <c r="E386" s="37">
        <f t="shared" si="193"/>
        <v>49171.5</v>
      </c>
      <c r="F386" s="6">
        <f>IF(MAX(F$9:F385)&gt;=L$5,0,IF(B386&gt;=MONTH($N$5),F385+1,0))</f>
        <v>0</v>
      </c>
      <c r="G386" s="38">
        <f t="shared" si="156"/>
        <v>0</v>
      </c>
      <c r="H386" s="39">
        <f t="shared" si="189"/>
        <v>0</v>
      </c>
      <c r="I386" s="39">
        <f t="shared" si="157"/>
        <v>0</v>
      </c>
      <c r="J386" s="40">
        <f t="shared" si="158"/>
        <v>0</v>
      </c>
      <c r="K386" s="41"/>
      <c r="L386" s="42"/>
      <c r="M386" s="42"/>
      <c r="N386" s="42"/>
      <c r="O386" s="42"/>
      <c r="P386" s="46"/>
      <c r="Q386" s="23"/>
    </row>
    <row r="387" spans="1:17" hidden="1">
      <c r="A387" s="237">
        <v>49079</v>
      </c>
      <c r="B387" s="25">
        <v>89</v>
      </c>
      <c r="C387" s="35" t="s">
        <v>22</v>
      </c>
      <c r="D387" s="36" t="str">
        <f t="shared" ref="D387:E387" si="194">D386</f>
        <v>'</v>
      </c>
      <c r="E387" s="37">
        <f t="shared" si="194"/>
        <v>49171.5</v>
      </c>
      <c r="F387" s="6">
        <f>IF(MAX(F$9:F386)&gt;=L$5,0,IF(B387&gt;=MONTH($N$5),F386+1,0))</f>
        <v>0</v>
      </c>
      <c r="G387" s="38">
        <f t="shared" si="156"/>
        <v>0</v>
      </c>
      <c r="H387" s="39">
        <f t="shared" si="189"/>
        <v>0</v>
      </c>
      <c r="I387" s="39">
        <f t="shared" si="157"/>
        <v>0</v>
      </c>
      <c r="J387" s="40">
        <f t="shared" si="158"/>
        <v>0</v>
      </c>
      <c r="K387" s="41"/>
      <c r="L387" s="42"/>
      <c r="M387" s="42"/>
      <c r="N387" s="42"/>
      <c r="O387" s="42"/>
      <c r="P387" s="46"/>
      <c r="Q387" s="23"/>
    </row>
    <row r="388" spans="1:17" hidden="1">
      <c r="A388" s="237">
        <v>49110</v>
      </c>
      <c r="B388" s="25">
        <v>90</v>
      </c>
      <c r="C388" s="35" t="s">
        <v>23</v>
      </c>
      <c r="D388" s="36" t="str">
        <f t="shared" ref="D388:E388" si="195">D387</f>
        <v>'</v>
      </c>
      <c r="E388" s="37">
        <f t="shared" si="195"/>
        <v>49171.5</v>
      </c>
      <c r="F388" s="6">
        <f>IF(MAX(F$9:F387)&gt;=L$5,0,IF(B388&gt;=MONTH($N$5),F387+1,0))</f>
        <v>0</v>
      </c>
      <c r="G388" s="38">
        <f t="shared" si="156"/>
        <v>0</v>
      </c>
      <c r="H388" s="39">
        <f t="shared" si="189"/>
        <v>0</v>
      </c>
      <c r="I388" s="39">
        <f t="shared" si="157"/>
        <v>0</v>
      </c>
      <c r="J388" s="40">
        <f t="shared" si="158"/>
        <v>0</v>
      </c>
      <c r="K388" s="41"/>
      <c r="L388" s="42"/>
      <c r="M388" s="42"/>
      <c r="N388" s="42"/>
      <c r="O388" s="42"/>
      <c r="P388" s="46"/>
      <c r="Q388" s="23"/>
    </row>
    <row r="389" spans="1:17" hidden="1">
      <c r="A389" s="237">
        <v>49140</v>
      </c>
      <c r="B389" s="25">
        <v>91</v>
      </c>
      <c r="C389" s="35" t="s">
        <v>24</v>
      </c>
      <c r="D389" s="36" t="str">
        <f t="shared" ref="D389:E389" si="196">D388</f>
        <v>'</v>
      </c>
      <c r="E389" s="37">
        <f t="shared" si="196"/>
        <v>49171.5</v>
      </c>
      <c r="F389" s="6">
        <f>IF(MAX(F$9:F388)&gt;=L$5,0,IF(B389&gt;=MONTH($N$5),F388+1,0))</f>
        <v>0</v>
      </c>
      <c r="G389" s="38">
        <f t="shared" si="156"/>
        <v>0</v>
      </c>
      <c r="H389" s="39">
        <f t="shared" si="189"/>
        <v>0</v>
      </c>
      <c r="I389" s="39">
        <f t="shared" si="157"/>
        <v>0</v>
      </c>
      <c r="J389" s="40">
        <f t="shared" si="158"/>
        <v>0</v>
      </c>
      <c r="K389" s="41"/>
      <c r="L389" s="42"/>
      <c r="M389" s="42"/>
      <c r="N389" s="42"/>
      <c r="O389" s="42"/>
      <c r="P389" s="46"/>
      <c r="Q389" s="23"/>
    </row>
    <row r="390" spans="1:17" hidden="1">
      <c r="A390" s="237">
        <v>49171</v>
      </c>
      <c r="B390" s="25">
        <v>92</v>
      </c>
      <c r="C390" s="35" t="s">
        <v>25</v>
      </c>
      <c r="D390" s="36" t="str">
        <f t="shared" ref="D390:E390" si="197">D389</f>
        <v>'</v>
      </c>
      <c r="E390" s="37">
        <f t="shared" si="197"/>
        <v>49171.5</v>
      </c>
      <c r="F390" s="6">
        <f>IF(MAX(F$9:F389)&gt;=L$5,0,IF(B390&gt;=MONTH($N$5),F389+1,0))</f>
        <v>0</v>
      </c>
      <c r="G390" s="38">
        <f t="shared" si="156"/>
        <v>0</v>
      </c>
      <c r="H390" s="39">
        <f t="shared" si="189"/>
        <v>0</v>
      </c>
      <c r="I390" s="39">
        <f t="shared" si="157"/>
        <v>0</v>
      </c>
      <c r="J390" s="40">
        <f t="shared" si="158"/>
        <v>0</v>
      </c>
      <c r="K390" s="41"/>
      <c r="L390" s="42"/>
      <c r="M390" s="42"/>
      <c r="N390" s="42"/>
      <c r="O390" s="42"/>
      <c r="P390" s="46"/>
      <c r="Q390" s="23"/>
    </row>
    <row r="391" spans="1:17" hidden="1">
      <c r="A391" s="237">
        <v>49202</v>
      </c>
      <c r="B391" s="25">
        <v>93</v>
      </c>
      <c r="C391" s="35" t="s">
        <v>26</v>
      </c>
      <c r="D391" s="36" t="str">
        <f t="shared" ref="D391:E391" si="198">D390</f>
        <v>'</v>
      </c>
      <c r="E391" s="37">
        <f t="shared" si="198"/>
        <v>49171.5</v>
      </c>
      <c r="F391" s="6">
        <f>IF(MAX(F$9:F390)&gt;=L$5,0,IF(B391&gt;=MONTH($N$5),F390+1,0))</f>
        <v>0</v>
      </c>
      <c r="G391" s="38">
        <f t="shared" ref="G391:G454" si="199">IF((J390+H391)&lt;(M$5+H391),J390+H391,M$5)</f>
        <v>0</v>
      </c>
      <c r="H391" s="39">
        <f t="shared" si="189"/>
        <v>0</v>
      </c>
      <c r="I391" s="39">
        <f t="shared" ref="I391:I454" si="200">G391-H391</f>
        <v>0</v>
      </c>
      <c r="J391" s="40">
        <f t="shared" ref="J391:J454" si="201">J390-I391</f>
        <v>0</v>
      </c>
      <c r="K391" s="41"/>
      <c r="L391" s="42"/>
      <c r="M391" s="42"/>
      <c r="N391" s="42"/>
      <c r="O391" s="42"/>
      <c r="P391" s="46"/>
      <c r="Q391" s="23"/>
    </row>
    <row r="392" spans="1:17" hidden="1">
      <c r="A392" s="237">
        <v>49232</v>
      </c>
      <c r="B392" s="25">
        <v>94</v>
      </c>
      <c r="C392" s="35" t="s">
        <v>27</v>
      </c>
      <c r="D392" s="36" t="str">
        <f t="shared" ref="D392:E392" si="202">D391</f>
        <v>'</v>
      </c>
      <c r="E392" s="37">
        <f t="shared" si="202"/>
        <v>49171.5</v>
      </c>
      <c r="F392" s="6">
        <f>IF(MAX(F$9:F391)&gt;=L$5,0,IF(B392&gt;=MONTH($N$5),F391+1,0))</f>
        <v>0</v>
      </c>
      <c r="G392" s="38">
        <f t="shared" si="199"/>
        <v>0</v>
      </c>
      <c r="H392" s="39">
        <f t="shared" si="189"/>
        <v>0</v>
      </c>
      <c r="I392" s="39">
        <f t="shared" si="200"/>
        <v>0</v>
      </c>
      <c r="J392" s="40">
        <f t="shared" si="201"/>
        <v>0</v>
      </c>
      <c r="K392" s="41"/>
      <c r="L392" s="42"/>
      <c r="M392" s="42"/>
      <c r="N392" s="42"/>
      <c r="O392" s="42"/>
      <c r="P392" s="46"/>
      <c r="Q392" s="23"/>
    </row>
    <row r="393" spans="1:17" hidden="1">
      <c r="A393" s="237">
        <v>49263</v>
      </c>
      <c r="B393" s="25">
        <v>95</v>
      </c>
      <c r="C393" s="35" t="s">
        <v>28</v>
      </c>
      <c r="D393" s="36" t="str">
        <f t="shared" ref="D393:E393" si="203">D392</f>
        <v>'</v>
      </c>
      <c r="E393" s="37">
        <f t="shared" si="203"/>
        <v>49171.5</v>
      </c>
      <c r="F393" s="6">
        <f>IF(MAX(F$9:F392)&gt;=L$5,0,IF(B393&gt;=MONTH($N$5),F392+1,0))</f>
        <v>0</v>
      </c>
      <c r="G393" s="38">
        <f t="shared" si="199"/>
        <v>0</v>
      </c>
      <c r="H393" s="39">
        <f t="shared" si="189"/>
        <v>0</v>
      </c>
      <c r="I393" s="39">
        <f t="shared" si="200"/>
        <v>0</v>
      </c>
      <c r="J393" s="40">
        <f t="shared" si="201"/>
        <v>0</v>
      </c>
      <c r="K393" s="41"/>
      <c r="L393" s="42"/>
      <c r="M393" s="42"/>
      <c r="N393" s="42"/>
      <c r="O393" s="42"/>
      <c r="P393" s="46"/>
      <c r="Q393" s="23"/>
    </row>
    <row r="394" spans="1:17" hidden="1">
      <c r="A394" s="237">
        <v>49293</v>
      </c>
      <c r="B394" s="25">
        <v>96</v>
      </c>
      <c r="C394" s="35" t="s">
        <v>29</v>
      </c>
      <c r="D394" s="36" t="str">
        <f t="shared" ref="D394:E394" si="204">D393</f>
        <v>'</v>
      </c>
      <c r="E394" s="37">
        <f t="shared" si="204"/>
        <v>49171.5</v>
      </c>
      <c r="F394" s="6">
        <f>IF(MAX(F$9:F393)&gt;=L$5,0,IF(B394&gt;=MONTH($N$5),F393+1,0))</f>
        <v>0</v>
      </c>
      <c r="G394" s="45">
        <f t="shared" si="199"/>
        <v>0</v>
      </c>
      <c r="H394" s="42">
        <f t="shared" si="189"/>
        <v>0</v>
      </c>
      <c r="I394" s="42">
        <f t="shared" si="200"/>
        <v>0</v>
      </c>
      <c r="J394" s="46">
        <f t="shared" si="201"/>
        <v>0</v>
      </c>
      <c r="K394" s="41">
        <f>SUM(H383:H394)</f>
        <v>0</v>
      </c>
      <c r="L394" s="42">
        <f>SUM(I383:I394)</f>
        <v>0</v>
      </c>
      <c r="M394" s="42">
        <f>SUM(G383:G394)</f>
        <v>0</v>
      </c>
      <c r="N394" s="42">
        <f>K394+N382</f>
        <v>43797.520000000004</v>
      </c>
      <c r="O394" s="42">
        <f>L394+O382</f>
        <v>22642.413725342194</v>
      </c>
      <c r="P394" s="46">
        <f>M394+P382</f>
        <v>66439.933725342184</v>
      </c>
      <c r="Q394" s="23"/>
    </row>
    <row r="395" spans="1:17" hidden="1">
      <c r="A395" s="237">
        <v>49324</v>
      </c>
      <c r="B395" s="25">
        <v>73</v>
      </c>
      <c r="C395" s="26" t="s">
        <v>17</v>
      </c>
      <c r="D395" s="47" t="str">
        <f>D383</f>
        <v>'</v>
      </c>
      <c r="E395" s="27">
        <f>E383+365.25</f>
        <v>49536.75</v>
      </c>
      <c r="F395" s="90">
        <f>IF(MAX(F$9:F394)&gt;=L$5,0,IF(B395&gt;=MONTH($N$5),F394+1,0))</f>
        <v>0</v>
      </c>
      <c r="G395" s="28">
        <f t="shared" si="199"/>
        <v>0</v>
      </c>
      <c r="H395" s="29">
        <f t="shared" si="189"/>
        <v>0</v>
      </c>
      <c r="I395" s="29">
        <f t="shared" si="200"/>
        <v>0</v>
      </c>
      <c r="J395" s="30">
        <f t="shared" si="201"/>
        <v>0</v>
      </c>
      <c r="K395" s="31"/>
      <c r="L395" s="32"/>
      <c r="M395" s="32"/>
      <c r="N395" s="32"/>
      <c r="O395" s="32"/>
      <c r="P395" s="48"/>
      <c r="Q395" s="23"/>
    </row>
    <row r="396" spans="1:17" hidden="1">
      <c r="A396" s="237">
        <v>49355</v>
      </c>
      <c r="B396" s="25">
        <v>74</v>
      </c>
      <c r="C396" s="35" t="s">
        <v>19</v>
      </c>
      <c r="D396" s="36" t="str">
        <f t="shared" ref="D396:E396" si="205">D395</f>
        <v>'</v>
      </c>
      <c r="E396" s="37">
        <f t="shared" si="205"/>
        <v>49536.75</v>
      </c>
      <c r="F396" s="6">
        <f>IF(MAX(F$9:F395)&gt;=L$5,0,IF(B396&gt;=MONTH($N$5),F395+1,0))</f>
        <v>0</v>
      </c>
      <c r="G396" s="38">
        <f t="shared" si="199"/>
        <v>0</v>
      </c>
      <c r="H396" s="39">
        <f t="shared" si="189"/>
        <v>0</v>
      </c>
      <c r="I396" s="39">
        <f t="shared" si="200"/>
        <v>0</v>
      </c>
      <c r="J396" s="40">
        <f t="shared" si="201"/>
        <v>0</v>
      </c>
      <c r="K396" s="41"/>
      <c r="L396" s="42"/>
      <c r="M396" s="42"/>
      <c r="N396" s="42"/>
      <c r="O396" s="42"/>
      <c r="P396" s="46"/>
      <c r="Q396" s="23"/>
    </row>
    <row r="397" spans="1:17" hidden="1">
      <c r="A397" s="237">
        <v>49383</v>
      </c>
      <c r="B397" s="25">
        <v>75</v>
      </c>
      <c r="C397" s="35" t="s">
        <v>20</v>
      </c>
      <c r="D397" s="36" t="str">
        <f t="shared" ref="D397:E397" si="206">D396</f>
        <v>'</v>
      </c>
      <c r="E397" s="37">
        <f t="shared" si="206"/>
        <v>49536.75</v>
      </c>
      <c r="F397" s="6">
        <f>IF(MAX(F$9:F396)&gt;=L$5,0,IF(B397&gt;=MONTH($N$5),F396+1,0))</f>
        <v>0</v>
      </c>
      <c r="G397" s="38">
        <f t="shared" si="199"/>
        <v>0</v>
      </c>
      <c r="H397" s="39">
        <f t="shared" si="189"/>
        <v>0</v>
      </c>
      <c r="I397" s="39">
        <f t="shared" si="200"/>
        <v>0</v>
      </c>
      <c r="J397" s="40">
        <f t="shared" si="201"/>
        <v>0</v>
      </c>
      <c r="K397" s="41"/>
      <c r="L397" s="42"/>
      <c r="M397" s="42"/>
      <c r="N397" s="42"/>
      <c r="O397" s="42"/>
      <c r="P397" s="46"/>
      <c r="Q397" s="23"/>
    </row>
    <row r="398" spans="1:17" hidden="1">
      <c r="A398" s="237">
        <v>49414</v>
      </c>
      <c r="B398" s="25">
        <v>76</v>
      </c>
      <c r="C398" s="35" t="s">
        <v>21</v>
      </c>
      <c r="D398" s="36" t="str">
        <f t="shared" ref="D398:E398" si="207">D397</f>
        <v>'</v>
      </c>
      <c r="E398" s="37">
        <f t="shared" si="207"/>
        <v>49536.75</v>
      </c>
      <c r="F398" s="6">
        <f>IF(MAX(F$9:F397)&gt;=L$5,0,IF(B398&gt;=MONTH($N$5),F397+1,0))</f>
        <v>0</v>
      </c>
      <c r="G398" s="38">
        <f t="shared" si="199"/>
        <v>0</v>
      </c>
      <c r="H398" s="39">
        <f t="shared" si="189"/>
        <v>0</v>
      </c>
      <c r="I398" s="39">
        <f t="shared" si="200"/>
        <v>0</v>
      </c>
      <c r="J398" s="40">
        <f t="shared" si="201"/>
        <v>0</v>
      </c>
      <c r="K398" s="41"/>
      <c r="L398" s="42"/>
      <c r="M398" s="42"/>
      <c r="N398" s="42"/>
      <c r="O398" s="42"/>
      <c r="P398" s="46"/>
      <c r="Q398" s="23"/>
    </row>
    <row r="399" spans="1:17" hidden="1">
      <c r="A399" s="237">
        <v>49444</v>
      </c>
      <c r="B399" s="25">
        <v>77</v>
      </c>
      <c r="C399" s="35" t="s">
        <v>22</v>
      </c>
      <c r="D399" s="36" t="str">
        <f t="shared" ref="D399:E399" si="208">D398</f>
        <v>'</v>
      </c>
      <c r="E399" s="37">
        <f t="shared" si="208"/>
        <v>49536.75</v>
      </c>
      <c r="F399" s="6">
        <f>IF(MAX(F$9:F398)&gt;=L$5,0,IF(B399&gt;=MONTH($N$5),F398+1,0))</f>
        <v>0</v>
      </c>
      <c r="G399" s="38">
        <f t="shared" si="199"/>
        <v>0</v>
      </c>
      <c r="H399" s="39">
        <f t="shared" si="189"/>
        <v>0</v>
      </c>
      <c r="I399" s="39">
        <f t="shared" si="200"/>
        <v>0</v>
      </c>
      <c r="J399" s="40">
        <f t="shared" si="201"/>
        <v>0</v>
      </c>
      <c r="K399" s="41"/>
      <c r="L399" s="42"/>
      <c r="M399" s="42"/>
      <c r="N399" s="42"/>
      <c r="O399" s="42"/>
      <c r="P399" s="46"/>
      <c r="Q399" s="23"/>
    </row>
    <row r="400" spans="1:17" hidden="1">
      <c r="A400" s="237">
        <v>49475</v>
      </c>
      <c r="B400" s="25">
        <v>78</v>
      </c>
      <c r="C400" s="35" t="s">
        <v>23</v>
      </c>
      <c r="D400" s="36" t="str">
        <f t="shared" ref="D400:E400" si="209">D399</f>
        <v>'</v>
      </c>
      <c r="E400" s="37">
        <f t="shared" si="209"/>
        <v>49536.75</v>
      </c>
      <c r="F400" s="6">
        <f>IF(MAX(F$9:F399)&gt;=L$5,0,IF(B400&gt;=MONTH($N$5),F399+1,0))</f>
        <v>0</v>
      </c>
      <c r="G400" s="38">
        <f t="shared" si="199"/>
        <v>0</v>
      </c>
      <c r="H400" s="39">
        <f t="shared" si="189"/>
        <v>0</v>
      </c>
      <c r="I400" s="39">
        <f t="shared" si="200"/>
        <v>0</v>
      </c>
      <c r="J400" s="40">
        <f t="shared" si="201"/>
        <v>0</v>
      </c>
      <c r="K400" s="41"/>
      <c r="L400" s="42"/>
      <c r="M400" s="42"/>
      <c r="N400" s="42"/>
      <c r="O400" s="42"/>
      <c r="P400" s="46"/>
      <c r="Q400" s="23"/>
    </row>
    <row r="401" spans="1:17" hidden="1">
      <c r="A401" s="237">
        <v>49505</v>
      </c>
      <c r="B401" s="25">
        <v>79</v>
      </c>
      <c r="C401" s="35" t="s">
        <v>24</v>
      </c>
      <c r="D401" s="36" t="str">
        <f t="shared" ref="D401:E401" si="210">D400</f>
        <v>'</v>
      </c>
      <c r="E401" s="37">
        <f t="shared" si="210"/>
        <v>49536.75</v>
      </c>
      <c r="F401" s="6">
        <f>IF(MAX(F$9:F400)&gt;=L$5,0,IF(B401&gt;=MONTH($N$5),F400+1,0))</f>
        <v>0</v>
      </c>
      <c r="G401" s="38">
        <f t="shared" si="199"/>
        <v>0</v>
      </c>
      <c r="H401" s="39">
        <f t="shared" si="189"/>
        <v>0</v>
      </c>
      <c r="I401" s="39">
        <f t="shared" si="200"/>
        <v>0</v>
      </c>
      <c r="J401" s="40">
        <f t="shared" si="201"/>
        <v>0</v>
      </c>
      <c r="K401" s="41"/>
      <c r="L401" s="42"/>
      <c r="M401" s="42"/>
      <c r="N401" s="42"/>
      <c r="O401" s="42"/>
      <c r="P401" s="46"/>
      <c r="Q401" s="23"/>
    </row>
    <row r="402" spans="1:17" hidden="1">
      <c r="A402" s="237">
        <v>49536</v>
      </c>
      <c r="B402" s="25">
        <v>80</v>
      </c>
      <c r="C402" s="35" t="s">
        <v>25</v>
      </c>
      <c r="D402" s="36" t="str">
        <f t="shared" ref="D402:E402" si="211">D401</f>
        <v>'</v>
      </c>
      <c r="E402" s="37">
        <f t="shared" si="211"/>
        <v>49536.75</v>
      </c>
      <c r="F402" s="6">
        <f>IF(MAX(F$9:F401)&gt;=L$5,0,IF(B402&gt;=MONTH($N$5),F401+1,0))</f>
        <v>0</v>
      </c>
      <c r="G402" s="38">
        <f t="shared" si="199"/>
        <v>0</v>
      </c>
      <c r="H402" s="39">
        <f t="shared" si="189"/>
        <v>0</v>
      </c>
      <c r="I402" s="39">
        <f t="shared" si="200"/>
        <v>0</v>
      </c>
      <c r="J402" s="40">
        <f t="shared" si="201"/>
        <v>0</v>
      </c>
      <c r="K402" s="41"/>
      <c r="L402" s="42"/>
      <c r="M402" s="42"/>
      <c r="N402" s="42"/>
      <c r="O402" s="42"/>
      <c r="P402" s="46"/>
      <c r="Q402" s="23"/>
    </row>
    <row r="403" spans="1:17" hidden="1">
      <c r="A403" s="237">
        <v>49567</v>
      </c>
      <c r="B403" s="25">
        <v>81</v>
      </c>
      <c r="C403" s="35" t="s">
        <v>26</v>
      </c>
      <c r="D403" s="36" t="str">
        <f t="shared" ref="D403:E403" si="212">D402</f>
        <v>'</v>
      </c>
      <c r="E403" s="37">
        <f t="shared" si="212"/>
        <v>49536.75</v>
      </c>
      <c r="F403" s="6">
        <f>IF(MAX(F$9:F402)&gt;=L$5,0,IF(B403&gt;=MONTH($N$5),F402+1,0))</f>
        <v>0</v>
      </c>
      <c r="G403" s="38">
        <f t="shared" si="199"/>
        <v>0</v>
      </c>
      <c r="H403" s="39">
        <f t="shared" si="189"/>
        <v>0</v>
      </c>
      <c r="I403" s="39">
        <f t="shared" si="200"/>
        <v>0</v>
      </c>
      <c r="J403" s="40">
        <f t="shared" si="201"/>
        <v>0</v>
      </c>
      <c r="K403" s="41"/>
      <c r="L403" s="42"/>
      <c r="M403" s="42"/>
      <c r="N403" s="42"/>
      <c r="O403" s="42"/>
      <c r="P403" s="46"/>
      <c r="Q403" s="23"/>
    </row>
    <row r="404" spans="1:17" hidden="1">
      <c r="A404" s="237">
        <v>49597</v>
      </c>
      <c r="B404" s="25">
        <v>82</v>
      </c>
      <c r="C404" s="35" t="s">
        <v>27</v>
      </c>
      <c r="D404" s="36" t="str">
        <f t="shared" ref="D404:E404" si="213">D403</f>
        <v>'</v>
      </c>
      <c r="E404" s="37">
        <f t="shared" si="213"/>
        <v>49536.75</v>
      </c>
      <c r="F404" s="6">
        <f>IF(MAX(F$9:F403)&gt;=L$5,0,IF(B404&gt;=MONTH($N$5),F403+1,0))</f>
        <v>0</v>
      </c>
      <c r="G404" s="38">
        <f t="shared" si="199"/>
        <v>0</v>
      </c>
      <c r="H404" s="39">
        <f t="shared" si="189"/>
        <v>0</v>
      </c>
      <c r="I404" s="39">
        <f t="shared" si="200"/>
        <v>0</v>
      </c>
      <c r="J404" s="40">
        <f t="shared" si="201"/>
        <v>0</v>
      </c>
      <c r="K404" s="41"/>
      <c r="L404" s="42"/>
      <c r="M404" s="42"/>
      <c r="N404" s="42"/>
      <c r="O404" s="42"/>
      <c r="P404" s="46"/>
      <c r="Q404" s="23"/>
    </row>
    <row r="405" spans="1:17" hidden="1">
      <c r="A405" s="237">
        <v>49628</v>
      </c>
      <c r="B405" s="25">
        <v>83</v>
      </c>
      <c r="C405" s="35" t="s">
        <v>28</v>
      </c>
      <c r="D405" s="36" t="str">
        <f t="shared" ref="D405:E405" si="214">D404</f>
        <v>'</v>
      </c>
      <c r="E405" s="37">
        <f t="shared" si="214"/>
        <v>49536.75</v>
      </c>
      <c r="F405" s="6">
        <f>IF(MAX(F$9:F404)&gt;=L$5,0,IF(B405&gt;=MONTH($N$5),F404+1,0))</f>
        <v>0</v>
      </c>
      <c r="G405" s="38">
        <f t="shared" si="199"/>
        <v>0</v>
      </c>
      <c r="H405" s="39">
        <f t="shared" si="189"/>
        <v>0</v>
      </c>
      <c r="I405" s="39">
        <f t="shared" si="200"/>
        <v>0</v>
      </c>
      <c r="J405" s="40">
        <f t="shared" si="201"/>
        <v>0</v>
      </c>
      <c r="K405" s="41"/>
      <c r="L405" s="42"/>
      <c r="M405" s="42"/>
      <c r="N405" s="42"/>
      <c r="O405" s="42"/>
      <c r="P405" s="46"/>
      <c r="Q405" s="23"/>
    </row>
    <row r="406" spans="1:17" hidden="1">
      <c r="A406" s="237">
        <v>49658</v>
      </c>
      <c r="B406" s="25">
        <v>84</v>
      </c>
      <c r="C406" s="35" t="s">
        <v>29</v>
      </c>
      <c r="D406" s="36" t="str">
        <f t="shared" ref="D406:E406" si="215">D405</f>
        <v>'</v>
      </c>
      <c r="E406" s="37">
        <f t="shared" si="215"/>
        <v>49536.75</v>
      </c>
      <c r="F406" s="6">
        <f>IF(MAX(F$9:F405)&gt;=L$5,0,IF(B406&gt;=MONTH($N$5),F405+1,0))</f>
        <v>0</v>
      </c>
      <c r="G406" s="45">
        <f t="shared" si="199"/>
        <v>0</v>
      </c>
      <c r="H406" s="42">
        <f t="shared" si="189"/>
        <v>0</v>
      </c>
      <c r="I406" s="42">
        <f t="shared" si="200"/>
        <v>0</v>
      </c>
      <c r="J406" s="46">
        <f t="shared" si="201"/>
        <v>0</v>
      </c>
      <c r="K406" s="41">
        <f>SUM(H395:H406)</f>
        <v>0</v>
      </c>
      <c r="L406" s="42">
        <f>SUM(I395:I406)</f>
        <v>0</v>
      </c>
      <c r="M406" s="42">
        <f>SUM(G395:G406)</f>
        <v>0</v>
      </c>
      <c r="N406" s="42">
        <f>K406+N394</f>
        <v>43797.520000000004</v>
      </c>
      <c r="O406" s="42">
        <f>L406+O394</f>
        <v>22642.413725342194</v>
      </c>
      <c r="P406" s="46">
        <f>M406+P394</f>
        <v>66439.933725342184</v>
      </c>
      <c r="Q406" s="23"/>
    </row>
    <row r="407" spans="1:17" hidden="1">
      <c r="A407" s="237">
        <v>49689</v>
      </c>
      <c r="B407" s="25">
        <v>73</v>
      </c>
      <c r="C407" s="26" t="s">
        <v>17</v>
      </c>
      <c r="D407" s="47" t="str">
        <f>D395</f>
        <v>'</v>
      </c>
      <c r="E407" s="27">
        <f>E395+365.25</f>
        <v>49902</v>
      </c>
      <c r="F407" s="90">
        <f>IF(MAX(F$9:F406)&gt;=L$5,0,IF(B407&gt;=MONTH($N$5),F406+1,0))</f>
        <v>0</v>
      </c>
      <c r="G407" s="28">
        <f t="shared" si="199"/>
        <v>0</v>
      </c>
      <c r="H407" s="29">
        <f t="shared" si="189"/>
        <v>0</v>
      </c>
      <c r="I407" s="29">
        <f t="shared" si="200"/>
        <v>0</v>
      </c>
      <c r="J407" s="30">
        <f t="shared" si="201"/>
        <v>0</v>
      </c>
      <c r="K407" s="31"/>
      <c r="L407" s="32"/>
      <c r="M407" s="32"/>
      <c r="N407" s="32"/>
      <c r="O407" s="32"/>
      <c r="P407" s="48"/>
      <c r="Q407" s="23"/>
    </row>
    <row r="408" spans="1:17" hidden="1">
      <c r="A408" s="237">
        <v>49720</v>
      </c>
      <c r="B408" s="25">
        <v>86</v>
      </c>
      <c r="C408" s="35" t="s">
        <v>19</v>
      </c>
      <c r="D408" s="36" t="str">
        <f t="shared" ref="D408:E408" si="216">D407</f>
        <v>'</v>
      </c>
      <c r="E408" s="37">
        <f t="shared" si="216"/>
        <v>49902</v>
      </c>
      <c r="F408" s="6">
        <f>IF(MAX(F$9:F407)&gt;=L$5,0,IF(B408&gt;=MONTH($N$5),F407+1,0))</f>
        <v>0</v>
      </c>
      <c r="G408" s="38">
        <f t="shared" si="199"/>
        <v>0</v>
      </c>
      <c r="H408" s="39">
        <f t="shared" si="189"/>
        <v>0</v>
      </c>
      <c r="I408" s="39">
        <f t="shared" si="200"/>
        <v>0</v>
      </c>
      <c r="J408" s="40">
        <f t="shared" si="201"/>
        <v>0</v>
      </c>
      <c r="K408" s="41"/>
      <c r="L408" s="42"/>
      <c r="M408" s="42"/>
      <c r="N408" s="42"/>
      <c r="O408" s="42"/>
      <c r="P408" s="46"/>
      <c r="Q408" s="23"/>
    </row>
    <row r="409" spans="1:17" hidden="1">
      <c r="A409" s="237">
        <v>49749</v>
      </c>
      <c r="B409" s="25">
        <v>87</v>
      </c>
      <c r="C409" s="35" t="s">
        <v>20</v>
      </c>
      <c r="D409" s="36" t="str">
        <f t="shared" ref="D409:E409" si="217">D408</f>
        <v>'</v>
      </c>
      <c r="E409" s="37">
        <f t="shared" si="217"/>
        <v>49902</v>
      </c>
      <c r="F409" s="6">
        <f>IF(MAX(F$9:F408)&gt;=L$5,0,IF(B409&gt;=MONTH($N$5),F408+1,0))</f>
        <v>0</v>
      </c>
      <c r="G409" s="38">
        <f t="shared" si="199"/>
        <v>0</v>
      </c>
      <c r="H409" s="39">
        <f t="shared" si="189"/>
        <v>0</v>
      </c>
      <c r="I409" s="39">
        <f t="shared" si="200"/>
        <v>0</v>
      </c>
      <c r="J409" s="40">
        <f t="shared" si="201"/>
        <v>0</v>
      </c>
      <c r="K409" s="41"/>
      <c r="L409" s="42"/>
      <c r="M409" s="42"/>
      <c r="N409" s="42"/>
      <c r="O409" s="42"/>
      <c r="P409" s="46"/>
      <c r="Q409" s="23"/>
    </row>
    <row r="410" spans="1:17" hidden="1">
      <c r="A410" s="237">
        <v>49780</v>
      </c>
      <c r="B410" s="25">
        <v>88</v>
      </c>
      <c r="C410" s="35" t="s">
        <v>21</v>
      </c>
      <c r="D410" s="36" t="str">
        <f t="shared" ref="D410:E410" si="218">D409</f>
        <v>'</v>
      </c>
      <c r="E410" s="37">
        <f t="shared" si="218"/>
        <v>49902</v>
      </c>
      <c r="F410" s="6">
        <f>IF(MAX(F$9:F409)&gt;=L$5,0,IF(B410&gt;=MONTH($N$5),F409+1,0))</f>
        <v>0</v>
      </c>
      <c r="G410" s="38">
        <f t="shared" si="199"/>
        <v>0</v>
      </c>
      <c r="H410" s="39">
        <f t="shared" si="189"/>
        <v>0</v>
      </c>
      <c r="I410" s="39">
        <f t="shared" si="200"/>
        <v>0</v>
      </c>
      <c r="J410" s="40">
        <f t="shared" si="201"/>
        <v>0</v>
      </c>
      <c r="K410" s="41"/>
      <c r="L410" s="42"/>
      <c r="M410" s="42"/>
      <c r="N410" s="42"/>
      <c r="O410" s="42"/>
      <c r="P410" s="46"/>
      <c r="Q410" s="23"/>
    </row>
    <row r="411" spans="1:17" hidden="1">
      <c r="A411" s="237">
        <v>49810</v>
      </c>
      <c r="B411" s="25">
        <v>89</v>
      </c>
      <c r="C411" s="35" t="s">
        <v>22</v>
      </c>
      <c r="D411" s="36" t="str">
        <f t="shared" ref="D411:E411" si="219">D410</f>
        <v>'</v>
      </c>
      <c r="E411" s="37">
        <f t="shared" si="219"/>
        <v>49902</v>
      </c>
      <c r="F411" s="6">
        <f>IF(MAX(F$9:F410)&gt;=L$5,0,IF(B411&gt;=MONTH($N$5),F410+1,0))</f>
        <v>0</v>
      </c>
      <c r="G411" s="38">
        <f t="shared" si="199"/>
        <v>0</v>
      </c>
      <c r="H411" s="39">
        <f t="shared" si="189"/>
        <v>0</v>
      </c>
      <c r="I411" s="39">
        <f t="shared" si="200"/>
        <v>0</v>
      </c>
      <c r="J411" s="40">
        <f t="shared" si="201"/>
        <v>0</v>
      </c>
      <c r="K411" s="41"/>
      <c r="L411" s="42"/>
      <c r="M411" s="42"/>
      <c r="N411" s="42"/>
      <c r="O411" s="42"/>
      <c r="P411" s="46"/>
      <c r="Q411" s="23"/>
    </row>
    <row r="412" spans="1:17" hidden="1">
      <c r="A412" s="237">
        <v>49841</v>
      </c>
      <c r="B412" s="25">
        <v>90</v>
      </c>
      <c r="C412" s="35" t="s">
        <v>23</v>
      </c>
      <c r="D412" s="36" t="str">
        <f t="shared" ref="D412:E412" si="220">D411</f>
        <v>'</v>
      </c>
      <c r="E412" s="37">
        <f t="shared" si="220"/>
        <v>49902</v>
      </c>
      <c r="F412" s="6">
        <f>IF(MAX(F$9:F411)&gt;=L$5,0,IF(B412&gt;=MONTH($N$5),F411+1,0))</f>
        <v>0</v>
      </c>
      <c r="G412" s="38">
        <f t="shared" si="199"/>
        <v>0</v>
      </c>
      <c r="H412" s="39">
        <f t="shared" si="189"/>
        <v>0</v>
      </c>
      <c r="I412" s="39">
        <f t="shared" si="200"/>
        <v>0</v>
      </c>
      <c r="J412" s="40">
        <f t="shared" si="201"/>
        <v>0</v>
      </c>
      <c r="K412" s="41"/>
      <c r="L412" s="42"/>
      <c r="M412" s="42"/>
      <c r="N412" s="42"/>
      <c r="O412" s="42"/>
      <c r="P412" s="46"/>
      <c r="Q412" s="23"/>
    </row>
    <row r="413" spans="1:17" hidden="1">
      <c r="A413" s="237">
        <v>49871</v>
      </c>
      <c r="B413" s="25">
        <v>91</v>
      </c>
      <c r="C413" s="35" t="s">
        <v>24</v>
      </c>
      <c r="D413" s="36" t="str">
        <f t="shared" ref="D413:E413" si="221">D412</f>
        <v>'</v>
      </c>
      <c r="E413" s="37">
        <f t="shared" si="221"/>
        <v>49902</v>
      </c>
      <c r="F413" s="6">
        <f>IF(MAX(F$9:F412)&gt;=L$5,0,IF(B413&gt;=MONTH($N$5),F412+1,0))</f>
        <v>0</v>
      </c>
      <c r="G413" s="38">
        <f t="shared" si="199"/>
        <v>0</v>
      </c>
      <c r="H413" s="39">
        <f t="shared" si="189"/>
        <v>0</v>
      </c>
      <c r="I413" s="39">
        <f t="shared" si="200"/>
        <v>0</v>
      </c>
      <c r="J413" s="40">
        <f t="shared" si="201"/>
        <v>0</v>
      </c>
      <c r="K413" s="41"/>
      <c r="L413" s="42"/>
      <c r="M413" s="42"/>
      <c r="N413" s="42"/>
      <c r="O413" s="42"/>
      <c r="P413" s="46"/>
      <c r="Q413" s="23"/>
    </row>
    <row r="414" spans="1:17" hidden="1">
      <c r="A414" s="237">
        <v>49902</v>
      </c>
      <c r="B414" s="25">
        <v>92</v>
      </c>
      <c r="C414" s="35" t="s">
        <v>25</v>
      </c>
      <c r="D414" s="36" t="str">
        <f t="shared" ref="D414:E414" si="222">D413</f>
        <v>'</v>
      </c>
      <c r="E414" s="37">
        <f t="shared" si="222"/>
        <v>49902</v>
      </c>
      <c r="F414" s="6">
        <f>IF(MAX(F$9:F413)&gt;=L$5,0,IF(B414&gt;=MONTH($N$5),F413+1,0))</f>
        <v>0</v>
      </c>
      <c r="G414" s="38">
        <f t="shared" si="199"/>
        <v>0</v>
      </c>
      <c r="H414" s="39">
        <f t="shared" si="189"/>
        <v>0</v>
      </c>
      <c r="I414" s="39">
        <f t="shared" si="200"/>
        <v>0</v>
      </c>
      <c r="J414" s="40">
        <f t="shared" si="201"/>
        <v>0</v>
      </c>
      <c r="K414" s="41"/>
      <c r="L414" s="42"/>
      <c r="M414" s="42"/>
      <c r="N414" s="42"/>
      <c r="O414" s="42"/>
      <c r="P414" s="46"/>
      <c r="Q414" s="23"/>
    </row>
    <row r="415" spans="1:17" hidden="1">
      <c r="A415" s="237">
        <v>49933</v>
      </c>
      <c r="B415" s="25">
        <v>93</v>
      </c>
      <c r="C415" s="35" t="s">
        <v>26</v>
      </c>
      <c r="D415" s="36" t="str">
        <f t="shared" ref="D415:E415" si="223">D414</f>
        <v>'</v>
      </c>
      <c r="E415" s="37">
        <f t="shared" si="223"/>
        <v>49902</v>
      </c>
      <c r="F415" s="6">
        <f>IF(MAX(F$9:F414)&gt;=L$5,0,IF(B415&gt;=MONTH($N$5),F414+1,0))</f>
        <v>0</v>
      </c>
      <c r="G415" s="38">
        <f t="shared" si="199"/>
        <v>0</v>
      </c>
      <c r="H415" s="39">
        <f t="shared" si="189"/>
        <v>0</v>
      </c>
      <c r="I415" s="39">
        <f t="shared" si="200"/>
        <v>0</v>
      </c>
      <c r="J415" s="40">
        <f t="shared" si="201"/>
        <v>0</v>
      </c>
      <c r="K415" s="41"/>
      <c r="L415" s="42"/>
      <c r="M415" s="42"/>
      <c r="N415" s="42"/>
      <c r="O415" s="42"/>
      <c r="P415" s="46"/>
      <c r="Q415" s="23"/>
    </row>
    <row r="416" spans="1:17" hidden="1">
      <c r="A416" s="237">
        <v>49963</v>
      </c>
      <c r="B416" s="25">
        <v>94</v>
      </c>
      <c r="C416" s="35" t="s">
        <v>27</v>
      </c>
      <c r="D416" s="36" t="str">
        <f t="shared" ref="D416:E416" si="224">D415</f>
        <v>'</v>
      </c>
      <c r="E416" s="37">
        <f t="shared" si="224"/>
        <v>49902</v>
      </c>
      <c r="F416" s="6">
        <f>IF(MAX(F$9:F415)&gt;=L$5,0,IF(B416&gt;=MONTH($N$5),F415+1,0))</f>
        <v>0</v>
      </c>
      <c r="G416" s="38">
        <f t="shared" si="199"/>
        <v>0</v>
      </c>
      <c r="H416" s="39">
        <f t="shared" si="189"/>
        <v>0</v>
      </c>
      <c r="I416" s="39">
        <f t="shared" si="200"/>
        <v>0</v>
      </c>
      <c r="J416" s="40">
        <f t="shared" si="201"/>
        <v>0</v>
      </c>
      <c r="K416" s="41"/>
      <c r="L416" s="42"/>
      <c r="M416" s="42"/>
      <c r="N416" s="42"/>
      <c r="O416" s="42"/>
      <c r="P416" s="46"/>
      <c r="Q416" s="23"/>
    </row>
    <row r="417" spans="1:17" hidden="1">
      <c r="A417" s="237">
        <v>49994</v>
      </c>
      <c r="B417" s="25">
        <v>95</v>
      </c>
      <c r="C417" s="35" t="s">
        <v>28</v>
      </c>
      <c r="D417" s="36" t="str">
        <f t="shared" ref="D417:E417" si="225">D416</f>
        <v>'</v>
      </c>
      <c r="E417" s="37">
        <f t="shared" si="225"/>
        <v>49902</v>
      </c>
      <c r="F417" s="6">
        <f>IF(MAX(F$9:F416)&gt;=L$5,0,IF(B417&gt;=MONTH($N$5),F416+1,0))</f>
        <v>0</v>
      </c>
      <c r="G417" s="38">
        <f t="shared" si="199"/>
        <v>0</v>
      </c>
      <c r="H417" s="39">
        <f t="shared" si="189"/>
        <v>0</v>
      </c>
      <c r="I417" s="39">
        <f t="shared" si="200"/>
        <v>0</v>
      </c>
      <c r="J417" s="40">
        <f t="shared" si="201"/>
        <v>0</v>
      </c>
      <c r="K417" s="41"/>
      <c r="L417" s="42"/>
      <c r="M417" s="42"/>
      <c r="N417" s="42"/>
      <c r="O417" s="42"/>
      <c r="P417" s="46"/>
      <c r="Q417" s="23"/>
    </row>
    <row r="418" spans="1:17" hidden="1">
      <c r="A418" s="237">
        <v>50024</v>
      </c>
      <c r="B418" s="25">
        <v>96</v>
      </c>
      <c r="C418" s="35" t="s">
        <v>29</v>
      </c>
      <c r="D418" s="36" t="str">
        <f t="shared" ref="D418:E418" si="226">D417</f>
        <v>'</v>
      </c>
      <c r="E418" s="37">
        <f t="shared" si="226"/>
        <v>49902</v>
      </c>
      <c r="F418" s="6">
        <f>IF(MAX(F$9:F417)&gt;=L$5,0,IF(B418&gt;=MONTH($N$5),F417+1,0))</f>
        <v>0</v>
      </c>
      <c r="G418" s="45">
        <f t="shared" si="199"/>
        <v>0</v>
      </c>
      <c r="H418" s="42">
        <f t="shared" si="189"/>
        <v>0</v>
      </c>
      <c r="I418" s="42">
        <f t="shared" si="200"/>
        <v>0</v>
      </c>
      <c r="J418" s="46">
        <f t="shared" si="201"/>
        <v>0</v>
      </c>
      <c r="K418" s="41">
        <f>SUM(H407:H418)</f>
        <v>0</v>
      </c>
      <c r="L418" s="42">
        <f>SUM(I407:I418)</f>
        <v>0</v>
      </c>
      <c r="M418" s="42">
        <f>SUM(G407:G418)</f>
        <v>0</v>
      </c>
      <c r="N418" s="42">
        <f>K418+N370</f>
        <v>43797.520000000004</v>
      </c>
      <c r="O418" s="42">
        <f>L418+O370</f>
        <v>22642.413725342194</v>
      </c>
      <c r="P418" s="46">
        <f>M418+P370</f>
        <v>66439.933725342184</v>
      </c>
      <c r="Q418" s="23"/>
    </row>
    <row r="419" spans="1:17" hidden="1">
      <c r="A419" s="237">
        <v>50055</v>
      </c>
      <c r="B419" s="25">
        <v>85</v>
      </c>
      <c r="C419" s="26" t="s">
        <v>17</v>
      </c>
      <c r="D419" s="47" t="str">
        <f>D407</f>
        <v>'</v>
      </c>
      <c r="E419" s="27">
        <f>E407+365.25</f>
        <v>50267.25</v>
      </c>
      <c r="F419" s="90">
        <f>IF(MAX(F$9:F418)&gt;=L$5,0,IF(B419&gt;=MONTH($N$5),F418+1,0))</f>
        <v>0</v>
      </c>
      <c r="G419" s="28">
        <f t="shared" si="199"/>
        <v>0</v>
      </c>
      <c r="H419" s="29">
        <f t="shared" si="189"/>
        <v>0</v>
      </c>
      <c r="I419" s="29">
        <f t="shared" si="200"/>
        <v>0</v>
      </c>
      <c r="J419" s="30">
        <f t="shared" si="201"/>
        <v>0</v>
      </c>
      <c r="K419" s="31"/>
      <c r="L419" s="32"/>
      <c r="M419" s="32"/>
      <c r="N419" s="32"/>
      <c r="O419" s="32"/>
      <c r="P419" s="48"/>
      <c r="Q419" s="23"/>
    </row>
    <row r="420" spans="1:17" hidden="1">
      <c r="A420" s="237">
        <v>50086</v>
      </c>
      <c r="B420" s="25">
        <v>98</v>
      </c>
      <c r="C420" s="35" t="s">
        <v>19</v>
      </c>
      <c r="D420" s="36" t="str">
        <f t="shared" ref="D420:E430" si="227">D419</f>
        <v>'</v>
      </c>
      <c r="E420" s="37">
        <f t="shared" si="227"/>
        <v>50267.25</v>
      </c>
      <c r="F420" s="6">
        <f>IF(MAX(F$9:F419)&gt;=L$5,0,IF(B420&gt;=MONTH($N$5),F419+1,0))</f>
        <v>0</v>
      </c>
      <c r="G420" s="38">
        <f t="shared" si="199"/>
        <v>0</v>
      </c>
      <c r="H420" s="39">
        <f t="shared" si="189"/>
        <v>0</v>
      </c>
      <c r="I420" s="39">
        <f t="shared" si="200"/>
        <v>0</v>
      </c>
      <c r="J420" s="40">
        <f t="shared" si="201"/>
        <v>0</v>
      </c>
      <c r="K420" s="41"/>
      <c r="L420" s="42"/>
      <c r="M420" s="42"/>
      <c r="N420" s="42"/>
      <c r="O420" s="42"/>
      <c r="P420" s="46"/>
      <c r="Q420" s="23"/>
    </row>
    <row r="421" spans="1:17" hidden="1">
      <c r="A421" s="237">
        <v>50114</v>
      </c>
      <c r="B421" s="25">
        <v>99</v>
      </c>
      <c r="C421" s="35" t="s">
        <v>20</v>
      </c>
      <c r="D421" s="36" t="str">
        <f t="shared" si="227"/>
        <v>'</v>
      </c>
      <c r="E421" s="37">
        <f t="shared" si="227"/>
        <v>50267.25</v>
      </c>
      <c r="F421" s="6">
        <f>IF(MAX(F$9:F420)&gt;=L$5,0,IF(B421&gt;=MONTH($N$5),F420+1,0))</f>
        <v>0</v>
      </c>
      <c r="G421" s="38">
        <f t="shared" si="199"/>
        <v>0</v>
      </c>
      <c r="H421" s="39">
        <f t="shared" si="189"/>
        <v>0</v>
      </c>
      <c r="I421" s="39">
        <f t="shared" si="200"/>
        <v>0</v>
      </c>
      <c r="J421" s="40">
        <f t="shared" si="201"/>
        <v>0</v>
      </c>
      <c r="K421" s="41"/>
      <c r="L421" s="42"/>
      <c r="M421" s="42"/>
      <c r="N421" s="42"/>
      <c r="O421" s="42"/>
      <c r="P421" s="46"/>
      <c r="Q421" s="23"/>
    </row>
    <row r="422" spans="1:17" hidden="1">
      <c r="A422" s="237">
        <v>50145</v>
      </c>
      <c r="B422" s="25">
        <v>100</v>
      </c>
      <c r="C422" s="35" t="s">
        <v>21</v>
      </c>
      <c r="D422" s="36" t="str">
        <f t="shared" si="227"/>
        <v>'</v>
      </c>
      <c r="E422" s="37">
        <f t="shared" si="227"/>
        <v>50267.25</v>
      </c>
      <c r="F422" s="6">
        <f>IF(MAX(F$9:F421)&gt;=L$5,0,IF(B422&gt;=MONTH($N$5),F421+1,0))</f>
        <v>0</v>
      </c>
      <c r="G422" s="38">
        <f t="shared" si="199"/>
        <v>0</v>
      </c>
      <c r="H422" s="39">
        <f t="shared" si="189"/>
        <v>0</v>
      </c>
      <c r="I422" s="39">
        <f t="shared" si="200"/>
        <v>0</v>
      </c>
      <c r="J422" s="40">
        <f t="shared" si="201"/>
        <v>0</v>
      </c>
      <c r="K422" s="41"/>
      <c r="L422" s="42"/>
      <c r="M422" s="42"/>
      <c r="N422" s="42"/>
      <c r="O422" s="42"/>
      <c r="P422" s="46"/>
      <c r="Q422" s="23"/>
    </row>
    <row r="423" spans="1:17" hidden="1">
      <c r="A423" s="237">
        <v>50175</v>
      </c>
      <c r="B423" s="25">
        <v>101</v>
      </c>
      <c r="C423" s="35" t="s">
        <v>22</v>
      </c>
      <c r="D423" s="36" t="str">
        <f t="shared" si="227"/>
        <v>'</v>
      </c>
      <c r="E423" s="37">
        <f t="shared" si="227"/>
        <v>50267.25</v>
      </c>
      <c r="F423" s="6">
        <f>IF(MAX(F$9:F422)&gt;=L$5,0,IF(B423&gt;=MONTH($N$5),F422+1,0))</f>
        <v>0</v>
      </c>
      <c r="G423" s="38">
        <f t="shared" si="199"/>
        <v>0</v>
      </c>
      <c r="H423" s="39">
        <f t="shared" si="189"/>
        <v>0</v>
      </c>
      <c r="I423" s="39">
        <f t="shared" si="200"/>
        <v>0</v>
      </c>
      <c r="J423" s="40">
        <f t="shared" si="201"/>
        <v>0</v>
      </c>
      <c r="K423" s="41"/>
      <c r="L423" s="42"/>
      <c r="M423" s="42"/>
      <c r="N423" s="42"/>
      <c r="O423" s="42"/>
      <c r="P423" s="46"/>
      <c r="Q423" s="23"/>
    </row>
    <row r="424" spans="1:17" hidden="1">
      <c r="A424" s="237">
        <v>50206</v>
      </c>
      <c r="B424" s="25">
        <v>102</v>
      </c>
      <c r="C424" s="35" t="s">
        <v>23</v>
      </c>
      <c r="D424" s="36" t="str">
        <f t="shared" si="227"/>
        <v>'</v>
      </c>
      <c r="E424" s="37">
        <f t="shared" si="227"/>
        <v>50267.25</v>
      </c>
      <c r="F424" s="6">
        <f>IF(MAX(F$9:F423)&gt;=L$5,0,IF(B424&gt;=MONTH($N$5),F423+1,0))</f>
        <v>0</v>
      </c>
      <c r="G424" s="38">
        <f t="shared" si="199"/>
        <v>0</v>
      </c>
      <c r="H424" s="39">
        <f t="shared" si="189"/>
        <v>0</v>
      </c>
      <c r="I424" s="39">
        <f t="shared" si="200"/>
        <v>0</v>
      </c>
      <c r="J424" s="40">
        <f t="shared" si="201"/>
        <v>0</v>
      </c>
      <c r="K424" s="41"/>
      <c r="L424" s="42"/>
      <c r="M424" s="42"/>
      <c r="N424" s="42"/>
      <c r="O424" s="42"/>
      <c r="P424" s="46"/>
      <c r="Q424" s="23"/>
    </row>
    <row r="425" spans="1:17" hidden="1">
      <c r="A425" s="237">
        <v>50236</v>
      </c>
      <c r="B425" s="25">
        <v>103</v>
      </c>
      <c r="C425" s="35" t="s">
        <v>24</v>
      </c>
      <c r="D425" s="36" t="str">
        <f t="shared" si="227"/>
        <v>'</v>
      </c>
      <c r="E425" s="37">
        <f t="shared" si="227"/>
        <v>50267.25</v>
      </c>
      <c r="F425" s="6">
        <f>IF(MAX(F$9:F424)&gt;=L$5,0,IF(B425&gt;=MONTH($N$5),F424+1,0))</f>
        <v>0</v>
      </c>
      <c r="G425" s="38">
        <f t="shared" si="199"/>
        <v>0</v>
      </c>
      <c r="H425" s="39">
        <f t="shared" si="189"/>
        <v>0</v>
      </c>
      <c r="I425" s="39">
        <f t="shared" si="200"/>
        <v>0</v>
      </c>
      <c r="J425" s="40">
        <f t="shared" si="201"/>
        <v>0</v>
      </c>
      <c r="K425" s="41"/>
      <c r="L425" s="42"/>
      <c r="M425" s="42"/>
      <c r="N425" s="42"/>
      <c r="O425" s="42"/>
      <c r="P425" s="46"/>
      <c r="Q425" s="23"/>
    </row>
    <row r="426" spans="1:17" hidden="1">
      <c r="A426" s="237">
        <v>50267</v>
      </c>
      <c r="B426" s="25">
        <v>104</v>
      </c>
      <c r="C426" s="35" t="s">
        <v>25</v>
      </c>
      <c r="D426" s="36" t="str">
        <f t="shared" si="227"/>
        <v>'</v>
      </c>
      <c r="E426" s="37">
        <f t="shared" si="227"/>
        <v>50267.25</v>
      </c>
      <c r="F426" s="6">
        <f>IF(MAX(F$9:F425)&gt;=L$5,0,IF(B426&gt;=MONTH($N$5),F425+1,0))</f>
        <v>0</v>
      </c>
      <c r="G426" s="38">
        <f t="shared" si="199"/>
        <v>0</v>
      </c>
      <c r="H426" s="39">
        <f t="shared" si="189"/>
        <v>0</v>
      </c>
      <c r="I426" s="39">
        <f t="shared" si="200"/>
        <v>0</v>
      </c>
      <c r="J426" s="40">
        <f t="shared" si="201"/>
        <v>0</v>
      </c>
      <c r="K426" s="41"/>
      <c r="L426" s="42"/>
      <c r="M426" s="42"/>
      <c r="N426" s="42"/>
      <c r="O426" s="42"/>
      <c r="P426" s="46"/>
      <c r="Q426" s="23"/>
    </row>
    <row r="427" spans="1:17" hidden="1">
      <c r="A427" s="237">
        <v>50298</v>
      </c>
      <c r="B427" s="25">
        <v>105</v>
      </c>
      <c r="C427" s="35" t="s">
        <v>26</v>
      </c>
      <c r="D427" s="36" t="str">
        <f t="shared" si="227"/>
        <v>'</v>
      </c>
      <c r="E427" s="37">
        <f t="shared" si="227"/>
        <v>50267.25</v>
      </c>
      <c r="F427" s="6">
        <f>IF(MAX(F$9:F426)&gt;=L$5,0,IF(B427&gt;=MONTH($N$5),F426+1,0))</f>
        <v>0</v>
      </c>
      <c r="G427" s="38">
        <f t="shared" si="199"/>
        <v>0</v>
      </c>
      <c r="H427" s="39">
        <f t="shared" si="189"/>
        <v>0</v>
      </c>
      <c r="I427" s="39">
        <f t="shared" si="200"/>
        <v>0</v>
      </c>
      <c r="J427" s="40">
        <f t="shared" si="201"/>
        <v>0</v>
      </c>
      <c r="K427" s="41"/>
      <c r="L427" s="42"/>
      <c r="M427" s="42"/>
      <c r="N427" s="42"/>
      <c r="O427" s="42"/>
      <c r="P427" s="46"/>
      <c r="Q427" s="23"/>
    </row>
    <row r="428" spans="1:17" hidden="1">
      <c r="A428" s="237">
        <v>50328</v>
      </c>
      <c r="B428" s="25">
        <v>106</v>
      </c>
      <c r="C428" s="35" t="s">
        <v>27</v>
      </c>
      <c r="D428" s="36" t="str">
        <f t="shared" si="227"/>
        <v>'</v>
      </c>
      <c r="E428" s="37">
        <f t="shared" si="227"/>
        <v>50267.25</v>
      </c>
      <c r="F428" s="6">
        <f>IF(MAX(F$9:F427)&gt;=L$5,0,IF(B428&gt;=MONTH($N$5),F427+1,0))</f>
        <v>0</v>
      </c>
      <c r="G428" s="38">
        <f t="shared" si="199"/>
        <v>0</v>
      </c>
      <c r="H428" s="39">
        <f t="shared" ref="H428:H491" si="228">IF(F428&gt;0,IF(J427&gt;0,ROUND(-IPMT(K$5/12,F428,L$5,J$5,,),2),0),0)</f>
        <v>0</v>
      </c>
      <c r="I428" s="39">
        <f t="shared" si="200"/>
        <v>0</v>
      </c>
      <c r="J428" s="40">
        <f t="shared" si="201"/>
        <v>0</v>
      </c>
      <c r="K428" s="41"/>
      <c r="L428" s="42"/>
      <c r="M428" s="42"/>
      <c r="N428" s="42"/>
      <c r="O428" s="42"/>
      <c r="P428" s="46"/>
      <c r="Q428" s="23"/>
    </row>
    <row r="429" spans="1:17" hidden="1">
      <c r="A429" s="237">
        <v>50359</v>
      </c>
      <c r="B429" s="25">
        <v>107</v>
      </c>
      <c r="C429" s="35" t="s">
        <v>28</v>
      </c>
      <c r="D429" s="36" t="str">
        <f t="shared" si="227"/>
        <v>'</v>
      </c>
      <c r="E429" s="37">
        <f t="shared" si="227"/>
        <v>50267.25</v>
      </c>
      <c r="F429" s="6">
        <f>IF(MAX(F$9:F428)&gt;=L$5,0,IF(B429&gt;=MONTH($N$5),F428+1,0))</f>
        <v>0</v>
      </c>
      <c r="G429" s="38">
        <f t="shared" si="199"/>
        <v>0</v>
      </c>
      <c r="H429" s="39">
        <f t="shared" si="228"/>
        <v>0</v>
      </c>
      <c r="I429" s="39">
        <f t="shared" si="200"/>
        <v>0</v>
      </c>
      <c r="J429" s="40">
        <f t="shared" si="201"/>
        <v>0</v>
      </c>
      <c r="K429" s="41"/>
      <c r="L429" s="42"/>
      <c r="M429" s="42"/>
      <c r="N429" s="42"/>
      <c r="O429" s="42"/>
      <c r="P429" s="46"/>
      <c r="Q429" s="23"/>
    </row>
    <row r="430" spans="1:17" hidden="1">
      <c r="A430" s="237">
        <v>50389</v>
      </c>
      <c r="B430" s="25">
        <v>108</v>
      </c>
      <c r="C430" s="35" t="s">
        <v>29</v>
      </c>
      <c r="D430" s="36" t="str">
        <f t="shared" si="227"/>
        <v>'</v>
      </c>
      <c r="E430" s="37">
        <f t="shared" si="227"/>
        <v>50267.25</v>
      </c>
      <c r="F430" s="6">
        <f>IF(MAX(F$9:F429)&gt;=L$5,0,IF(B430&gt;=MONTH($N$5),F429+1,0))</f>
        <v>0</v>
      </c>
      <c r="G430" s="45">
        <f t="shared" si="199"/>
        <v>0</v>
      </c>
      <c r="H430" s="42">
        <f t="shared" si="228"/>
        <v>0</v>
      </c>
      <c r="I430" s="42">
        <f t="shared" si="200"/>
        <v>0</v>
      </c>
      <c r="J430" s="46">
        <f t="shared" si="201"/>
        <v>0</v>
      </c>
      <c r="K430" s="41">
        <f>SUM(H419:H430)</f>
        <v>0</v>
      </c>
      <c r="L430" s="42">
        <f>SUM(I419:I430)</f>
        <v>0</v>
      </c>
      <c r="M430" s="42">
        <f>SUM(G419:G430)</f>
        <v>0</v>
      </c>
      <c r="N430" s="42">
        <f>K430+N358</f>
        <v>48225.420000000006</v>
      </c>
      <c r="O430" s="42">
        <f>L430+O358</f>
        <v>26108.367237264036</v>
      </c>
      <c r="P430" s="46">
        <f>M430+P358</f>
        <v>74333.787237264027</v>
      </c>
      <c r="Q430" s="23"/>
    </row>
    <row r="431" spans="1:17" hidden="1">
      <c r="A431" s="237">
        <v>50420</v>
      </c>
      <c r="B431" s="25">
        <v>109</v>
      </c>
      <c r="C431" s="26" t="s">
        <v>17</v>
      </c>
      <c r="D431" s="47" t="str">
        <f>D419</f>
        <v>'</v>
      </c>
      <c r="E431" s="27">
        <f>E419+365.25</f>
        <v>50632.5</v>
      </c>
      <c r="F431" s="90">
        <f>IF(MAX(F$9:F430)&gt;=L$5,0,IF(B431&gt;=MONTH($N$5),F430+1,0))</f>
        <v>0</v>
      </c>
      <c r="G431" s="28">
        <f t="shared" si="199"/>
        <v>0</v>
      </c>
      <c r="H431" s="29">
        <f t="shared" si="228"/>
        <v>0</v>
      </c>
      <c r="I431" s="29">
        <f t="shared" si="200"/>
        <v>0</v>
      </c>
      <c r="J431" s="30">
        <f t="shared" si="201"/>
        <v>0</v>
      </c>
      <c r="K431" s="31"/>
      <c r="L431" s="32"/>
      <c r="M431" s="32"/>
      <c r="N431" s="32"/>
      <c r="O431" s="32"/>
      <c r="P431" s="48"/>
      <c r="Q431" s="23"/>
    </row>
    <row r="432" spans="1:17" hidden="1">
      <c r="A432" s="237">
        <v>50451</v>
      </c>
      <c r="B432" s="25">
        <v>110</v>
      </c>
      <c r="C432" s="35" t="s">
        <v>19</v>
      </c>
      <c r="D432" s="36" t="str">
        <f t="shared" ref="D432:E442" si="229">D431</f>
        <v>'</v>
      </c>
      <c r="E432" s="37">
        <f t="shared" si="229"/>
        <v>50632.5</v>
      </c>
      <c r="F432" s="6">
        <f>IF(MAX(F$9:F431)&gt;=L$5,0,IF(B432&gt;=MONTH($N$5),F431+1,0))</f>
        <v>0</v>
      </c>
      <c r="G432" s="38">
        <f t="shared" si="199"/>
        <v>0</v>
      </c>
      <c r="H432" s="39">
        <f t="shared" si="228"/>
        <v>0</v>
      </c>
      <c r="I432" s="39">
        <f t="shared" si="200"/>
        <v>0</v>
      </c>
      <c r="J432" s="40">
        <f t="shared" si="201"/>
        <v>0</v>
      </c>
      <c r="K432" s="41"/>
      <c r="L432" s="42"/>
      <c r="M432" s="42"/>
      <c r="N432" s="42"/>
      <c r="O432" s="42"/>
      <c r="P432" s="46"/>
      <c r="Q432" s="23"/>
    </row>
    <row r="433" spans="1:17" hidden="1">
      <c r="A433" s="237">
        <v>50479</v>
      </c>
      <c r="B433" s="25">
        <v>111</v>
      </c>
      <c r="C433" s="35" t="s">
        <v>20</v>
      </c>
      <c r="D433" s="36" t="str">
        <f t="shared" si="229"/>
        <v>'</v>
      </c>
      <c r="E433" s="37">
        <f t="shared" si="229"/>
        <v>50632.5</v>
      </c>
      <c r="F433" s="6">
        <f>IF(MAX(F$9:F432)&gt;=L$5,0,IF(B433&gt;=MONTH($N$5),F432+1,0))</f>
        <v>0</v>
      </c>
      <c r="G433" s="38">
        <f t="shared" si="199"/>
        <v>0</v>
      </c>
      <c r="H433" s="39">
        <f t="shared" si="228"/>
        <v>0</v>
      </c>
      <c r="I433" s="39">
        <f t="shared" si="200"/>
        <v>0</v>
      </c>
      <c r="J433" s="40">
        <f t="shared" si="201"/>
        <v>0</v>
      </c>
      <c r="K433" s="41"/>
      <c r="L433" s="42"/>
      <c r="M433" s="42"/>
      <c r="N433" s="42"/>
      <c r="O433" s="42"/>
      <c r="P433" s="46"/>
      <c r="Q433" s="23"/>
    </row>
    <row r="434" spans="1:17" hidden="1">
      <c r="A434" s="237">
        <v>50510</v>
      </c>
      <c r="B434" s="25">
        <v>112</v>
      </c>
      <c r="C434" s="35" t="s">
        <v>21</v>
      </c>
      <c r="D434" s="36" t="str">
        <f t="shared" si="229"/>
        <v>'</v>
      </c>
      <c r="E434" s="37">
        <f t="shared" si="229"/>
        <v>50632.5</v>
      </c>
      <c r="F434" s="6">
        <f>IF(MAX(F$9:F433)&gt;=L$5,0,IF(B434&gt;=MONTH($N$5),F433+1,0))</f>
        <v>0</v>
      </c>
      <c r="G434" s="38">
        <f t="shared" si="199"/>
        <v>0</v>
      </c>
      <c r="H434" s="39">
        <f t="shared" si="228"/>
        <v>0</v>
      </c>
      <c r="I434" s="39">
        <f t="shared" si="200"/>
        <v>0</v>
      </c>
      <c r="J434" s="40">
        <f t="shared" si="201"/>
        <v>0</v>
      </c>
      <c r="K434" s="41"/>
      <c r="L434" s="42"/>
      <c r="M434" s="42"/>
      <c r="N434" s="42"/>
      <c r="O434" s="42"/>
      <c r="P434" s="46"/>
      <c r="Q434" s="23"/>
    </row>
    <row r="435" spans="1:17" hidden="1">
      <c r="A435" s="237">
        <v>50540</v>
      </c>
      <c r="B435" s="25">
        <v>113</v>
      </c>
      <c r="C435" s="35" t="s">
        <v>22</v>
      </c>
      <c r="D435" s="36" t="str">
        <f t="shared" si="229"/>
        <v>'</v>
      </c>
      <c r="E435" s="37">
        <f t="shared" si="229"/>
        <v>50632.5</v>
      </c>
      <c r="F435" s="6">
        <f>IF(MAX(F$9:F434)&gt;=L$5,0,IF(B435&gt;=MONTH($N$5),F434+1,0))</f>
        <v>0</v>
      </c>
      <c r="G435" s="38">
        <f t="shared" si="199"/>
        <v>0</v>
      </c>
      <c r="H435" s="39">
        <f t="shared" si="228"/>
        <v>0</v>
      </c>
      <c r="I435" s="39">
        <f t="shared" si="200"/>
        <v>0</v>
      </c>
      <c r="J435" s="40">
        <f t="shared" si="201"/>
        <v>0</v>
      </c>
      <c r="K435" s="41"/>
      <c r="L435" s="42"/>
      <c r="M435" s="42"/>
      <c r="N435" s="42"/>
      <c r="O435" s="42"/>
      <c r="P435" s="46"/>
      <c r="Q435" s="23"/>
    </row>
    <row r="436" spans="1:17" hidden="1">
      <c r="A436" s="237">
        <v>50571</v>
      </c>
      <c r="B436" s="25">
        <v>114</v>
      </c>
      <c r="C436" s="35" t="s">
        <v>23</v>
      </c>
      <c r="D436" s="36" t="str">
        <f t="shared" si="229"/>
        <v>'</v>
      </c>
      <c r="E436" s="37">
        <f t="shared" si="229"/>
        <v>50632.5</v>
      </c>
      <c r="F436" s="6">
        <f>IF(MAX(F$9:F435)&gt;=L$5,0,IF(B436&gt;=MONTH($N$5),F435+1,0))</f>
        <v>0</v>
      </c>
      <c r="G436" s="38">
        <f t="shared" si="199"/>
        <v>0</v>
      </c>
      <c r="H436" s="39">
        <f t="shared" si="228"/>
        <v>0</v>
      </c>
      <c r="I436" s="39">
        <f t="shared" si="200"/>
        <v>0</v>
      </c>
      <c r="J436" s="40">
        <f t="shared" si="201"/>
        <v>0</v>
      </c>
      <c r="K436" s="41"/>
      <c r="L436" s="42"/>
      <c r="M436" s="42"/>
      <c r="N436" s="42"/>
      <c r="O436" s="42"/>
      <c r="P436" s="46"/>
      <c r="Q436" s="23"/>
    </row>
    <row r="437" spans="1:17" hidden="1">
      <c r="A437" s="237">
        <v>50601</v>
      </c>
      <c r="B437" s="25">
        <v>115</v>
      </c>
      <c r="C437" s="35" t="s">
        <v>24</v>
      </c>
      <c r="D437" s="36" t="str">
        <f t="shared" si="229"/>
        <v>'</v>
      </c>
      <c r="E437" s="37">
        <f t="shared" si="229"/>
        <v>50632.5</v>
      </c>
      <c r="F437" s="6">
        <f>IF(MAX(F$9:F436)&gt;=L$5,0,IF(B437&gt;=MONTH($N$5),F436+1,0))</f>
        <v>0</v>
      </c>
      <c r="G437" s="38">
        <f t="shared" si="199"/>
        <v>0</v>
      </c>
      <c r="H437" s="39">
        <f t="shared" si="228"/>
        <v>0</v>
      </c>
      <c r="I437" s="39">
        <f t="shared" si="200"/>
        <v>0</v>
      </c>
      <c r="J437" s="40">
        <f t="shared" si="201"/>
        <v>0</v>
      </c>
      <c r="K437" s="41"/>
      <c r="L437" s="42"/>
      <c r="M437" s="42"/>
      <c r="N437" s="42"/>
      <c r="O437" s="42"/>
      <c r="P437" s="46"/>
      <c r="Q437" s="23"/>
    </row>
    <row r="438" spans="1:17" hidden="1">
      <c r="A438" s="237">
        <v>50632</v>
      </c>
      <c r="B438" s="25">
        <v>116</v>
      </c>
      <c r="C438" s="35" t="s">
        <v>25</v>
      </c>
      <c r="D438" s="36" t="str">
        <f t="shared" si="229"/>
        <v>'</v>
      </c>
      <c r="E438" s="37">
        <f t="shared" si="229"/>
        <v>50632.5</v>
      </c>
      <c r="F438" s="6">
        <f>IF(MAX(F$9:F437)&gt;=L$5,0,IF(B438&gt;=MONTH($N$5),F437+1,0))</f>
        <v>0</v>
      </c>
      <c r="G438" s="38">
        <f t="shared" si="199"/>
        <v>0</v>
      </c>
      <c r="H438" s="39">
        <f t="shared" si="228"/>
        <v>0</v>
      </c>
      <c r="I438" s="39">
        <f t="shared" si="200"/>
        <v>0</v>
      </c>
      <c r="J438" s="40">
        <f t="shared" si="201"/>
        <v>0</v>
      </c>
      <c r="K438" s="41"/>
      <c r="L438" s="42"/>
      <c r="M438" s="42"/>
      <c r="N438" s="42"/>
      <c r="O438" s="42"/>
      <c r="P438" s="46"/>
      <c r="Q438" s="23"/>
    </row>
    <row r="439" spans="1:17" hidden="1">
      <c r="A439" s="237">
        <v>50663</v>
      </c>
      <c r="B439" s="25">
        <v>117</v>
      </c>
      <c r="C439" s="35" t="s">
        <v>26</v>
      </c>
      <c r="D439" s="36" t="str">
        <f t="shared" si="229"/>
        <v>'</v>
      </c>
      <c r="E439" s="37">
        <f t="shared" si="229"/>
        <v>50632.5</v>
      </c>
      <c r="F439" s="6">
        <f>IF(MAX(F$9:F438)&gt;=L$5,0,IF(B439&gt;=MONTH($N$5),F438+1,0))</f>
        <v>0</v>
      </c>
      <c r="G439" s="38">
        <f t="shared" si="199"/>
        <v>0</v>
      </c>
      <c r="H439" s="39">
        <f t="shared" si="228"/>
        <v>0</v>
      </c>
      <c r="I439" s="39">
        <f t="shared" si="200"/>
        <v>0</v>
      </c>
      <c r="J439" s="40">
        <f t="shared" si="201"/>
        <v>0</v>
      </c>
      <c r="K439" s="41"/>
      <c r="L439" s="42"/>
      <c r="M439" s="42"/>
      <c r="N439" s="42"/>
      <c r="O439" s="42"/>
      <c r="P439" s="46"/>
      <c r="Q439" s="23"/>
    </row>
    <row r="440" spans="1:17" hidden="1">
      <c r="A440" s="237">
        <v>50693</v>
      </c>
      <c r="B440" s="25">
        <v>118</v>
      </c>
      <c r="C440" s="35" t="s">
        <v>27</v>
      </c>
      <c r="D440" s="36" t="str">
        <f t="shared" si="229"/>
        <v>'</v>
      </c>
      <c r="E440" s="37">
        <f t="shared" si="229"/>
        <v>50632.5</v>
      </c>
      <c r="F440" s="6">
        <f>IF(MAX(F$9:F439)&gt;=L$5,0,IF(B440&gt;=MONTH($N$5),F439+1,0))</f>
        <v>0</v>
      </c>
      <c r="G440" s="38">
        <f t="shared" si="199"/>
        <v>0</v>
      </c>
      <c r="H440" s="39">
        <f t="shared" si="228"/>
        <v>0</v>
      </c>
      <c r="I440" s="39">
        <f t="shared" si="200"/>
        <v>0</v>
      </c>
      <c r="J440" s="40">
        <f t="shared" si="201"/>
        <v>0</v>
      </c>
      <c r="K440" s="41"/>
      <c r="L440" s="42"/>
      <c r="M440" s="42"/>
      <c r="N440" s="42"/>
      <c r="O440" s="42"/>
      <c r="P440" s="46"/>
      <c r="Q440" s="23"/>
    </row>
    <row r="441" spans="1:17" hidden="1">
      <c r="A441" s="237">
        <v>50724</v>
      </c>
      <c r="B441" s="25">
        <v>119</v>
      </c>
      <c r="C441" s="35" t="s">
        <v>28</v>
      </c>
      <c r="D441" s="36" t="str">
        <f t="shared" si="229"/>
        <v>'</v>
      </c>
      <c r="E441" s="37">
        <f t="shared" si="229"/>
        <v>50632.5</v>
      </c>
      <c r="F441" s="6">
        <f>IF(MAX(F$9:F440)&gt;=L$5,0,IF(B441&gt;=MONTH($N$5),F440+1,0))</f>
        <v>0</v>
      </c>
      <c r="G441" s="38">
        <f t="shared" si="199"/>
        <v>0</v>
      </c>
      <c r="H441" s="39">
        <f t="shared" si="228"/>
        <v>0</v>
      </c>
      <c r="I441" s="39">
        <f t="shared" si="200"/>
        <v>0</v>
      </c>
      <c r="J441" s="40">
        <f t="shared" si="201"/>
        <v>0</v>
      </c>
      <c r="K441" s="41"/>
      <c r="L441" s="42"/>
      <c r="M441" s="42"/>
      <c r="N441" s="42"/>
      <c r="O441" s="42"/>
      <c r="P441" s="46"/>
      <c r="Q441" s="23"/>
    </row>
    <row r="442" spans="1:17" hidden="1">
      <c r="A442" s="237">
        <v>50754</v>
      </c>
      <c r="B442" s="25">
        <v>120</v>
      </c>
      <c r="C442" s="35" t="s">
        <v>29</v>
      </c>
      <c r="D442" s="36" t="str">
        <f t="shared" si="229"/>
        <v>'</v>
      </c>
      <c r="E442" s="37">
        <f t="shared" si="229"/>
        <v>50632.5</v>
      </c>
      <c r="F442" s="6">
        <f>IF(MAX(F$9:F441)&gt;=L$5,0,IF(B442&gt;=MONTH($N$5),F441+1,0))</f>
        <v>0</v>
      </c>
      <c r="G442" s="45">
        <f t="shared" si="199"/>
        <v>0</v>
      </c>
      <c r="H442" s="42">
        <f t="shared" si="228"/>
        <v>0</v>
      </c>
      <c r="I442" s="42">
        <f t="shared" si="200"/>
        <v>0</v>
      </c>
      <c r="J442" s="46">
        <f t="shared" si="201"/>
        <v>0</v>
      </c>
      <c r="K442" s="41">
        <f>SUM(H431:H442)</f>
        <v>0</v>
      </c>
      <c r="L442" s="42">
        <f>SUM(I431:I442)</f>
        <v>0</v>
      </c>
      <c r="M442" s="42">
        <f>SUM(G431:G442)</f>
        <v>0</v>
      </c>
      <c r="N442" s="42">
        <f>K442+N430</f>
        <v>48225.420000000006</v>
      </c>
      <c r="O442" s="42">
        <f>L442+O430</f>
        <v>26108.367237264036</v>
      </c>
      <c r="P442" s="46">
        <f>M442+P430</f>
        <v>74333.787237264027</v>
      </c>
      <c r="Q442" s="23"/>
    </row>
    <row r="443" spans="1:17" hidden="1">
      <c r="A443" s="237">
        <v>50785</v>
      </c>
      <c r="B443" s="25">
        <v>85</v>
      </c>
      <c r="C443" s="26" t="s">
        <v>17</v>
      </c>
      <c r="D443" s="47" t="str">
        <f>D431</f>
        <v>'</v>
      </c>
      <c r="E443" s="27">
        <f>E431+365.25</f>
        <v>50997.75</v>
      </c>
      <c r="F443" s="90">
        <f>IF(MAX(F$9:F442)&gt;=L$5,0,IF(B443&gt;=MONTH($N$5),F442+1,0))</f>
        <v>0</v>
      </c>
      <c r="G443" s="28">
        <f t="shared" si="199"/>
        <v>0</v>
      </c>
      <c r="H443" s="29">
        <f t="shared" si="228"/>
        <v>0</v>
      </c>
      <c r="I443" s="29">
        <f t="shared" si="200"/>
        <v>0</v>
      </c>
      <c r="J443" s="30">
        <f t="shared" si="201"/>
        <v>0</v>
      </c>
      <c r="K443" s="31"/>
      <c r="L443" s="32"/>
      <c r="M443" s="32"/>
      <c r="N443" s="32"/>
      <c r="O443" s="32"/>
      <c r="P443" s="48"/>
      <c r="Q443" s="23"/>
    </row>
    <row r="444" spans="1:17" hidden="1">
      <c r="A444" s="237">
        <v>50816</v>
      </c>
      <c r="B444" s="25">
        <v>86</v>
      </c>
      <c r="C444" s="35" t="s">
        <v>19</v>
      </c>
      <c r="D444" s="36" t="str">
        <f t="shared" ref="D444:E444" si="230">D443</f>
        <v>'</v>
      </c>
      <c r="E444" s="37">
        <f t="shared" si="230"/>
        <v>50997.75</v>
      </c>
      <c r="F444" s="6">
        <f>IF(MAX(F$9:F443)&gt;=L$5,0,IF(B444&gt;=MONTH($N$5),F443+1,0))</f>
        <v>0</v>
      </c>
      <c r="G444" s="38">
        <f t="shared" si="199"/>
        <v>0</v>
      </c>
      <c r="H444" s="39">
        <f t="shared" si="228"/>
        <v>0</v>
      </c>
      <c r="I444" s="39">
        <f t="shared" si="200"/>
        <v>0</v>
      </c>
      <c r="J444" s="40">
        <f t="shared" si="201"/>
        <v>0</v>
      </c>
      <c r="K444" s="41"/>
      <c r="L444" s="42"/>
      <c r="M444" s="42"/>
      <c r="N444" s="42"/>
      <c r="O444" s="42"/>
      <c r="P444" s="46"/>
      <c r="Q444" s="23"/>
    </row>
    <row r="445" spans="1:17" hidden="1">
      <c r="A445" s="237">
        <v>50844</v>
      </c>
      <c r="B445" s="25">
        <v>87</v>
      </c>
      <c r="C445" s="35" t="s">
        <v>20</v>
      </c>
      <c r="D445" s="36" t="str">
        <f t="shared" ref="D445:E445" si="231">D444</f>
        <v>'</v>
      </c>
      <c r="E445" s="37">
        <f t="shared" si="231"/>
        <v>50997.75</v>
      </c>
      <c r="F445" s="6">
        <f>IF(MAX(F$9:F444)&gt;=L$5,0,IF(B445&gt;=MONTH($N$5),F444+1,0))</f>
        <v>0</v>
      </c>
      <c r="G445" s="38">
        <f t="shared" si="199"/>
        <v>0</v>
      </c>
      <c r="H445" s="39">
        <f t="shared" si="228"/>
        <v>0</v>
      </c>
      <c r="I445" s="39">
        <f t="shared" si="200"/>
        <v>0</v>
      </c>
      <c r="J445" s="40">
        <f t="shared" si="201"/>
        <v>0</v>
      </c>
      <c r="K445" s="41"/>
      <c r="L445" s="42"/>
      <c r="M445" s="42"/>
      <c r="N445" s="42"/>
      <c r="O445" s="42"/>
      <c r="P445" s="46"/>
      <c r="Q445" s="23"/>
    </row>
    <row r="446" spans="1:17" hidden="1">
      <c r="A446" s="237">
        <v>50875</v>
      </c>
      <c r="B446" s="25">
        <v>88</v>
      </c>
      <c r="C446" s="35" t="s">
        <v>21</v>
      </c>
      <c r="D446" s="36" t="str">
        <f t="shared" ref="D446:E446" si="232">D445</f>
        <v>'</v>
      </c>
      <c r="E446" s="37">
        <f t="shared" si="232"/>
        <v>50997.75</v>
      </c>
      <c r="F446" s="6">
        <f>IF(MAX(F$9:F445)&gt;=L$5,0,IF(B446&gt;=MONTH($N$5),F445+1,0))</f>
        <v>0</v>
      </c>
      <c r="G446" s="38">
        <f t="shared" si="199"/>
        <v>0</v>
      </c>
      <c r="H446" s="39">
        <f t="shared" si="228"/>
        <v>0</v>
      </c>
      <c r="I446" s="39">
        <f t="shared" si="200"/>
        <v>0</v>
      </c>
      <c r="J446" s="40">
        <f t="shared" si="201"/>
        <v>0</v>
      </c>
      <c r="K446" s="41"/>
      <c r="L446" s="42"/>
      <c r="M446" s="42"/>
      <c r="N446" s="42"/>
      <c r="O446" s="42"/>
      <c r="P446" s="46"/>
      <c r="Q446" s="23"/>
    </row>
    <row r="447" spans="1:17" hidden="1">
      <c r="A447" s="237">
        <v>50905</v>
      </c>
      <c r="B447" s="25">
        <v>89</v>
      </c>
      <c r="C447" s="35" t="s">
        <v>22</v>
      </c>
      <c r="D447" s="36" t="str">
        <f t="shared" ref="D447:E447" si="233">D446</f>
        <v>'</v>
      </c>
      <c r="E447" s="37">
        <f t="shared" si="233"/>
        <v>50997.75</v>
      </c>
      <c r="F447" s="6">
        <f>IF(MAX(F$9:F446)&gt;=L$5,0,IF(B447&gt;=MONTH($N$5),F446+1,0))</f>
        <v>0</v>
      </c>
      <c r="G447" s="38">
        <f t="shared" si="199"/>
        <v>0</v>
      </c>
      <c r="H447" s="39">
        <f t="shared" si="228"/>
        <v>0</v>
      </c>
      <c r="I447" s="39">
        <f t="shared" si="200"/>
        <v>0</v>
      </c>
      <c r="J447" s="40">
        <f t="shared" si="201"/>
        <v>0</v>
      </c>
      <c r="K447" s="41"/>
      <c r="L447" s="42"/>
      <c r="M447" s="42"/>
      <c r="N447" s="42"/>
      <c r="O447" s="42"/>
      <c r="P447" s="46"/>
      <c r="Q447" s="23"/>
    </row>
    <row r="448" spans="1:17" hidden="1">
      <c r="A448" s="237">
        <v>50936</v>
      </c>
      <c r="B448" s="25">
        <v>90</v>
      </c>
      <c r="C448" s="35" t="s">
        <v>23</v>
      </c>
      <c r="D448" s="36" t="str">
        <f t="shared" ref="D448:E448" si="234">D447</f>
        <v>'</v>
      </c>
      <c r="E448" s="37">
        <f t="shared" si="234"/>
        <v>50997.75</v>
      </c>
      <c r="F448" s="6">
        <f>IF(MAX(F$9:F447)&gt;=L$5,0,IF(B448&gt;=MONTH($N$5),F447+1,0))</f>
        <v>0</v>
      </c>
      <c r="G448" s="38">
        <f t="shared" si="199"/>
        <v>0</v>
      </c>
      <c r="H448" s="39">
        <f t="shared" si="228"/>
        <v>0</v>
      </c>
      <c r="I448" s="39">
        <f t="shared" si="200"/>
        <v>0</v>
      </c>
      <c r="J448" s="40">
        <f t="shared" si="201"/>
        <v>0</v>
      </c>
      <c r="K448" s="41"/>
      <c r="L448" s="42"/>
      <c r="M448" s="42"/>
      <c r="N448" s="42"/>
      <c r="O448" s="42"/>
      <c r="P448" s="46"/>
      <c r="Q448" s="23"/>
    </row>
    <row r="449" spans="1:17" hidden="1">
      <c r="A449" s="237">
        <v>50966</v>
      </c>
      <c r="B449" s="25">
        <v>91</v>
      </c>
      <c r="C449" s="35" t="s">
        <v>24</v>
      </c>
      <c r="D449" s="36" t="str">
        <f t="shared" ref="D449:E449" si="235">D448</f>
        <v>'</v>
      </c>
      <c r="E449" s="37">
        <f t="shared" si="235"/>
        <v>50997.75</v>
      </c>
      <c r="F449" s="6">
        <f>IF(MAX(F$9:F448)&gt;=L$5,0,IF(B449&gt;=MONTH($N$5),F448+1,0))</f>
        <v>0</v>
      </c>
      <c r="G449" s="38">
        <f t="shared" si="199"/>
        <v>0</v>
      </c>
      <c r="H449" s="39">
        <f t="shared" si="228"/>
        <v>0</v>
      </c>
      <c r="I449" s="39">
        <f t="shared" si="200"/>
        <v>0</v>
      </c>
      <c r="J449" s="40">
        <f t="shared" si="201"/>
        <v>0</v>
      </c>
      <c r="K449" s="41"/>
      <c r="L449" s="42"/>
      <c r="M449" s="42"/>
      <c r="N449" s="42"/>
      <c r="O449" s="42"/>
      <c r="P449" s="46"/>
      <c r="Q449" s="23"/>
    </row>
    <row r="450" spans="1:17" hidden="1">
      <c r="A450" s="237">
        <v>50997</v>
      </c>
      <c r="B450" s="25">
        <v>92</v>
      </c>
      <c r="C450" s="35" t="s">
        <v>25</v>
      </c>
      <c r="D450" s="36" t="str">
        <f t="shared" ref="D450:E450" si="236">D449</f>
        <v>'</v>
      </c>
      <c r="E450" s="37">
        <f t="shared" si="236"/>
        <v>50997.75</v>
      </c>
      <c r="F450" s="6">
        <f>IF(MAX(F$9:F449)&gt;=L$5,0,IF(B450&gt;=MONTH($N$5),F449+1,0))</f>
        <v>0</v>
      </c>
      <c r="G450" s="38">
        <f t="shared" si="199"/>
        <v>0</v>
      </c>
      <c r="H450" s="39">
        <f t="shared" si="228"/>
        <v>0</v>
      </c>
      <c r="I450" s="39">
        <f t="shared" si="200"/>
        <v>0</v>
      </c>
      <c r="J450" s="40">
        <f t="shared" si="201"/>
        <v>0</v>
      </c>
      <c r="K450" s="41"/>
      <c r="L450" s="42"/>
      <c r="M450" s="42"/>
      <c r="N450" s="42"/>
      <c r="O450" s="42"/>
      <c r="P450" s="46"/>
      <c r="Q450" s="23"/>
    </row>
    <row r="451" spans="1:17" hidden="1">
      <c r="A451" s="237">
        <v>51028</v>
      </c>
      <c r="B451" s="25">
        <v>93</v>
      </c>
      <c r="C451" s="35" t="s">
        <v>26</v>
      </c>
      <c r="D451" s="36" t="str">
        <f t="shared" ref="D451:E451" si="237">D450</f>
        <v>'</v>
      </c>
      <c r="E451" s="37">
        <f t="shared" si="237"/>
        <v>50997.75</v>
      </c>
      <c r="F451" s="6">
        <f>IF(MAX(F$9:F450)&gt;=L$5,0,IF(B451&gt;=MONTH($N$5),F450+1,0))</f>
        <v>0</v>
      </c>
      <c r="G451" s="38">
        <f t="shared" si="199"/>
        <v>0</v>
      </c>
      <c r="H451" s="39">
        <f t="shared" si="228"/>
        <v>0</v>
      </c>
      <c r="I451" s="39">
        <f t="shared" si="200"/>
        <v>0</v>
      </c>
      <c r="J451" s="40">
        <f t="shared" si="201"/>
        <v>0</v>
      </c>
      <c r="K451" s="41"/>
      <c r="L451" s="42"/>
      <c r="M451" s="42"/>
      <c r="N451" s="42"/>
      <c r="O451" s="42"/>
      <c r="P451" s="46"/>
      <c r="Q451" s="23"/>
    </row>
    <row r="452" spans="1:17" hidden="1">
      <c r="A452" s="237">
        <v>51058</v>
      </c>
      <c r="B452" s="25">
        <v>94</v>
      </c>
      <c r="C452" s="35" t="s">
        <v>27</v>
      </c>
      <c r="D452" s="36" t="str">
        <f t="shared" ref="D452:E452" si="238">D451</f>
        <v>'</v>
      </c>
      <c r="E452" s="37">
        <f t="shared" si="238"/>
        <v>50997.75</v>
      </c>
      <c r="F452" s="6">
        <f>IF(MAX(F$9:F451)&gt;=L$5,0,IF(B452&gt;=MONTH($N$5),F451+1,0))</f>
        <v>0</v>
      </c>
      <c r="G452" s="38">
        <f t="shared" si="199"/>
        <v>0</v>
      </c>
      <c r="H452" s="39">
        <f t="shared" si="228"/>
        <v>0</v>
      </c>
      <c r="I452" s="39">
        <f t="shared" si="200"/>
        <v>0</v>
      </c>
      <c r="J452" s="40">
        <f t="shared" si="201"/>
        <v>0</v>
      </c>
      <c r="K452" s="41"/>
      <c r="L452" s="42"/>
      <c r="M452" s="42"/>
      <c r="N452" s="42"/>
      <c r="O452" s="42"/>
      <c r="P452" s="46"/>
      <c r="Q452" s="23"/>
    </row>
    <row r="453" spans="1:17" hidden="1">
      <c r="A453" s="237">
        <v>51089</v>
      </c>
      <c r="B453" s="25">
        <v>95</v>
      </c>
      <c r="C453" s="35" t="s">
        <v>28</v>
      </c>
      <c r="D453" s="36" t="str">
        <f t="shared" ref="D453:E453" si="239">D452</f>
        <v>'</v>
      </c>
      <c r="E453" s="37">
        <f t="shared" si="239"/>
        <v>50997.75</v>
      </c>
      <c r="F453" s="6">
        <f>IF(MAX(F$9:F452)&gt;=L$5,0,IF(B453&gt;=MONTH($N$5),F452+1,0))</f>
        <v>0</v>
      </c>
      <c r="G453" s="38">
        <f t="shared" si="199"/>
        <v>0</v>
      </c>
      <c r="H453" s="39">
        <f t="shared" si="228"/>
        <v>0</v>
      </c>
      <c r="I453" s="39">
        <f t="shared" si="200"/>
        <v>0</v>
      </c>
      <c r="J453" s="40">
        <f t="shared" si="201"/>
        <v>0</v>
      </c>
      <c r="K453" s="41"/>
      <c r="L453" s="42"/>
      <c r="M453" s="42"/>
      <c r="N453" s="42"/>
      <c r="O453" s="42"/>
      <c r="P453" s="46"/>
      <c r="Q453" s="23"/>
    </row>
    <row r="454" spans="1:17" hidden="1">
      <c r="A454" s="237">
        <v>51119</v>
      </c>
      <c r="B454" s="25">
        <v>96</v>
      </c>
      <c r="C454" s="35" t="s">
        <v>29</v>
      </c>
      <c r="D454" s="36" t="str">
        <f t="shared" ref="D454:E454" si="240">D453</f>
        <v>'</v>
      </c>
      <c r="E454" s="37">
        <f t="shared" si="240"/>
        <v>50997.75</v>
      </c>
      <c r="F454" s="6">
        <f>IF(MAX(F$9:F453)&gt;=L$5,0,IF(B454&gt;=MONTH($N$5),F453+1,0))</f>
        <v>0</v>
      </c>
      <c r="G454" s="45">
        <f t="shared" si="199"/>
        <v>0</v>
      </c>
      <c r="H454" s="42">
        <f t="shared" si="228"/>
        <v>0</v>
      </c>
      <c r="I454" s="42">
        <f t="shared" si="200"/>
        <v>0</v>
      </c>
      <c r="J454" s="46">
        <f t="shared" si="201"/>
        <v>0</v>
      </c>
      <c r="K454" s="41">
        <f>SUM(H443:H454)</f>
        <v>0</v>
      </c>
      <c r="L454" s="42">
        <f>SUM(I443:I454)</f>
        <v>0</v>
      </c>
      <c r="M454" s="42">
        <f>SUM(G443:G454)</f>
        <v>0</v>
      </c>
      <c r="N454" s="42">
        <f>K454+N442</f>
        <v>48225.420000000006</v>
      </c>
      <c r="O454" s="42">
        <f>L454+O442</f>
        <v>26108.367237264036</v>
      </c>
      <c r="P454" s="46">
        <f>M454+P442</f>
        <v>74333.787237264027</v>
      </c>
      <c r="Q454" s="23"/>
    </row>
    <row r="455" spans="1:17" hidden="1">
      <c r="A455" s="237">
        <v>51150</v>
      </c>
      <c r="B455" s="25">
        <v>73</v>
      </c>
      <c r="C455" s="26" t="s">
        <v>17</v>
      </c>
      <c r="D455" s="47" t="str">
        <f>D443</f>
        <v>'</v>
      </c>
      <c r="E455" s="27">
        <f>E443+365.25</f>
        <v>51363</v>
      </c>
      <c r="F455" s="90">
        <f>IF(MAX(F$9:F454)&gt;=L$5,0,IF(B455&gt;=MONTH($N$5),F454+1,0))</f>
        <v>0</v>
      </c>
      <c r="G455" s="28">
        <f t="shared" ref="G455:G502" si="241">IF((J454+H455)&lt;(M$5+H455),J454+H455,M$5)</f>
        <v>0</v>
      </c>
      <c r="H455" s="29">
        <f t="shared" si="228"/>
        <v>0</v>
      </c>
      <c r="I455" s="29">
        <f t="shared" ref="I455:I502" si="242">G455-H455</f>
        <v>0</v>
      </c>
      <c r="J455" s="30">
        <f t="shared" ref="J455:J502" si="243">J454-I455</f>
        <v>0</v>
      </c>
      <c r="K455" s="31"/>
      <c r="L455" s="32"/>
      <c r="M455" s="32"/>
      <c r="N455" s="32"/>
      <c r="O455" s="32"/>
      <c r="P455" s="48"/>
      <c r="Q455" s="23"/>
    </row>
    <row r="456" spans="1:17" hidden="1">
      <c r="A456" s="237">
        <v>51181</v>
      </c>
      <c r="B456" s="25">
        <v>74</v>
      </c>
      <c r="C456" s="35" t="s">
        <v>19</v>
      </c>
      <c r="D456" s="36" t="str">
        <f t="shared" ref="D456:E456" si="244">D455</f>
        <v>'</v>
      </c>
      <c r="E456" s="37">
        <f t="shared" si="244"/>
        <v>51363</v>
      </c>
      <c r="F456" s="6">
        <f>IF(MAX(F$9:F455)&gt;=L$5,0,IF(B456&gt;=MONTH($N$5),F455+1,0))</f>
        <v>0</v>
      </c>
      <c r="G456" s="38">
        <f t="shared" si="241"/>
        <v>0</v>
      </c>
      <c r="H456" s="39">
        <f t="shared" si="228"/>
        <v>0</v>
      </c>
      <c r="I456" s="39">
        <f t="shared" si="242"/>
        <v>0</v>
      </c>
      <c r="J456" s="40">
        <f t="shared" si="243"/>
        <v>0</v>
      </c>
      <c r="K456" s="41"/>
      <c r="L456" s="42"/>
      <c r="M456" s="42"/>
      <c r="N456" s="42"/>
      <c r="O456" s="42"/>
      <c r="P456" s="46"/>
      <c r="Q456" s="23"/>
    </row>
    <row r="457" spans="1:17" hidden="1">
      <c r="A457" s="237">
        <v>51210</v>
      </c>
      <c r="B457" s="25">
        <v>75</v>
      </c>
      <c r="C457" s="35" t="s">
        <v>20</v>
      </c>
      <c r="D457" s="36" t="str">
        <f t="shared" ref="D457:E457" si="245">D456</f>
        <v>'</v>
      </c>
      <c r="E457" s="37">
        <f t="shared" si="245"/>
        <v>51363</v>
      </c>
      <c r="F457" s="6">
        <f>IF(MAX(F$9:F456)&gt;=L$5,0,IF(B457&gt;=MONTH($N$5),F456+1,0))</f>
        <v>0</v>
      </c>
      <c r="G457" s="38">
        <f t="shared" si="241"/>
        <v>0</v>
      </c>
      <c r="H457" s="39">
        <f t="shared" si="228"/>
        <v>0</v>
      </c>
      <c r="I457" s="39">
        <f t="shared" si="242"/>
        <v>0</v>
      </c>
      <c r="J457" s="40">
        <f t="shared" si="243"/>
        <v>0</v>
      </c>
      <c r="K457" s="41"/>
      <c r="L457" s="42"/>
      <c r="M457" s="42"/>
      <c r="N457" s="42"/>
      <c r="O457" s="42"/>
      <c r="P457" s="46"/>
      <c r="Q457" s="23"/>
    </row>
    <row r="458" spans="1:17" hidden="1">
      <c r="A458" s="237">
        <v>51241</v>
      </c>
      <c r="B458" s="25">
        <v>76</v>
      </c>
      <c r="C458" s="35" t="s">
        <v>21</v>
      </c>
      <c r="D458" s="36" t="str">
        <f t="shared" ref="D458:E458" si="246">D457</f>
        <v>'</v>
      </c>
      <c r="E458" s="37">
        <f t="shared" si="246"/>
        <v>51363</v>
      </c>
      <c r="F458" s="6">
        <f>IF(MAX(F$9:F457)&gt;=L$5,0,IF(B458&gt;=MONTH($N$5),F457+1,0))</f>
        <v>0</v>
      </c>
      <c r="G458" s="38">
        <f t="shared" si="241"/>
        <v>0</v>
      </c>
      <c r="H458" s="39">
        <f t="shared" si="228"/>
        <v>0</v>
      </c>
      <c r="I458" s="39">
        <f t="shared" si="242"/>
        <v>0</v>
      </c>
      <c r="J458" s="40">
        <f t="shared" si="243"/>
        <v>0</v>
      </c>
      <c r="K458" s="41"/>
      <c r="L458" s="42"/>
      <c r="M458" s="42"/>
      <c r="N458" s="42"/>
      <c r="O458" s="42"/>
      <c r="P458" s="46"/>
      <c r="Q458" s="23"/>
    </row>
    <row r="459" spans="1:17" hidden="1">
      <c r="A459" s="237">
        <v>51271</v>
      </c>
      <c r="B459" s="25">
        <v>77</v>
      </c>
      <c r="C459" s="35" t="s">
        <v>22</v>
      </c>
      <c r="D459" s="36" t="str">
        <f t="shared" ref="D459:E459" si="247">D458</f>
        <v>'</v>
      </c>
      <c r="E459" s="37">
        <f t="shared" si="247"/>
        <v>51363</v>
      </c>
      <c r="F459" s="6">
        <f>IF(MAX(F$9:F458)&gt;=L$5,0,IF(B459&gt;=MONTH($N$5),F458+1,0))</f>
        <v>0</v>
      </c>
      <c r="G459" s="38">
        <f t="shared" si="241"/>
        <v>0</v>
      </c>
      <c r="H459" s="39">
        <f t="shared" si="228"/>
        <v>0</v>
      </c>
      <c r="I459" s="39">
        <f t="shared" si="242"/>
        <v>0</v>
      </c>
      <c r="J459" s="40">
        <f t="shared" si="243"/>
        <v>0</v>
      </c>
      <c r="K459" s="41"/>
      <c r="L459" s="42"/>
      <c r="M459" s="42"/>
      <c r="N459" s="42"/>
      <c r="O459" s="42"/>
      <c r="P459" s="46"/>
      <c r="Q459" s="23"/>
    </row>
    <row r="460" spans="1:17" hidden="1">
      <c r="A460" s="237">
        <v>51302</v>
      </c>
      <c r="B460" s="25">
        <v>78</v>
      </c>
      <c r="C460" s="35" t="s">
        <v>23</v>
      </c>
      <c r="D460" s="36" t="str">
        <f t="shared" ref="D460:E460" si="248">D459</f>
        <v>'</v>
      </c>
      <c r="E460" s="37">
        <f t="shared" si="248"/>
        <v>51363</v>
      </c>
      <c r="F460" s="6">
        <f>IF(MAX(F$9:F459)&gt;=L$5,0,IF(B460&gt;=MONTH($N$5),F459+1,0))</f>
        <v>0</v>
      </c>
      <c r="G460" s="38">
        <f t="shared" si="241"/>
        <v>0</v>
      </c>
      <c r="H460" s="39">
        <f t="shared" si="228"/>
        <v>0</v>
      </c>
      <c r="I460" s="39">
        <f t="shared" si="242"/>
        <v>0</v>
      </c>
      <c r="J460" s="40">
        <f t="shared" si="243"/>
        <v>0</v>
      </c>
      <c r="K460" s="41"/>
      <c r="L460" s="42"/>
      <c r="M460" s="42"/>
      <c r="N460" s="42"/>
      <c r="O460" s="42"/>
      <c r="P460" s="46"/>
      <c r="Q460" s="23"/>
    </row>
    <row r="461" spans="1:17" hidden="1">
      <c r="A461" s="237">
        <v>51332</v>
      </c>
      <c r="B461" s="25">
        <v>79</v>
      </c>
      <c r="C461" s="35" t="s">
        <v>24</v>
      </c>
      <c r="D461" s="36" t="str">
        <f t="shared" ref="D461:E461" si="249">D460</f>
        <v>'</v>
      </c>
      <c r="E461" s="37">
        <f t="shared" si="249"/>
        <v>51363</v>
      </c>
      <c r="F461" s="6">
        <f>IF(MAX(F$9:F460)&gt;=L$5,0,IF(B461&gt;=MONTH($N$5),F460+1,0))</f>
        <v>0</v>
      </c>
      <c r="G461" s="38">
        <f t="shared" si="241"/>
        <v>0</v>
      </c>
      <c r="H461" s="39">
        <f t="shared" si="228"/>
        <v>0</v>
      </c>
      <c r="I461" s="39">
        <f t="shared" si="242"/>
        <v>0</v>
      </c>
      <c r="J461" s="40">
        <f t="shared" si="243"/>
        <v>0</v>
      </c>
      <c r="K461" s="41"/>
      <c r="L461" s="42"/>
      <c r="M461" s="42"/>
      <c r="N461" s="42"/>
      <c r="O461" s="42"/>
      <c r="P461" s="46"/>
      <c r="Q461" s="23"/>
    </row>
    <row r="462" spans="1:17" hidden="1">
      <c r="A462" s="237">
        <v>51363</v>
      </c>
      <c r="B462" s="25">
        <v>80</v>
      </c>
      <c r="C462" s="35" t="s">
        <v>25</v>
      </c>
      <c r="D462" s="36" t="str">
        <f t="shared" ref="D462:E462" si="250">D461</f>
        <v>'</v>
      </c>
      <c r="E462" s="37">
        <f t="shared" si="250"/>
        <v>51363</v>
      </c>
      <c r="F462" s="6">
        <f>IF(MAX(F$9:F461)&gt;=L$5,0,IF(B462&gt;=MONTH($N$5),F461+1,0))</f>
        <v>0</v>
      </c>
      <c r="G462" s="38">
        <f t="shared" si="241"/>
        <v>0</v>
      </c>
      <c r="H462" s="39">
        <f t="shared" si="228"/>
        <v>0</v>
      </c>
      <c r="I462" s="39">
        <f t="shared" si="242"/>
        <v>0</v>
      </c>
      <c r="J462" s="40">
        <f t="shared" si="243"/>
        <v>0</v>
      </c>
      <c r="K462" s="41"/>
      <c r="L462" s="42"/>
      <c r="M462" s="42"/>
      <c r="N462" s="42"/>
      <c r="O462" s="42"/>
      <c r="P462" s="46"/>
      <c r="Q462" s="23"/>
    </row>
    <row r="463" spans="1:17" hidden="1">
      <c r="A463" s="237">
        <v>51394</v>
      </c>
      <c r="B463" s="25">
        <v>81</v>
      </c>
      <c r="C463" s="35" t="s">
        <v>26</v>
      </c>
      <c r="D463" s="36" t="str">
        <f t="shared" ref="D463:E463" si="251">D462</f>
        <v>'</v>
      </c>
      <c r="E463" s="37">
        <f t="shared" si="251"/>
        <v>51363</v>
      </c>
      <c r="F463" s="6">
        <f>IF(MAX(F$9:F462)&gt;=L$5,0,IF(B463&gt;=MONTH($N$5),F462+1,0))</f>
        <v>0</v>
      </c>
      <c r="G463" s="38">
        <f t="shared" si="241"/>
        <v>0</v>
      </c>
      <c r="H463" s="39">
        <f t="shared" si="228"/>
        <v>0</v>
      </c>
      <c r="I463" s="39">
        <f t="shared" si="242"/>
        <v>0</v>
      </c>
      <c r="J463" s="40">
        <f t="shared" si="243"/>
        <v>0</v>
      </c>
      <c r="K463" s="41"/>
      <c r="L463" s="42"/>
      <c r="M463" s="42"/>
      <c r="N463" s="42"/>
      <c r="O463" s="42"/>
      <c r="P463" s="46"/>
      <c r="Q463" s="23"/>
    </row>
    <row r="464" spans="1:17" hidden="1">
      <c r="A464" s="237">
        <v>51424</v>
      </c>
      <c r="B464" s="25">
        <v>82</v>
      </c>
      <c r="C464" s="35" t="s">
        <v>27</v>
      </c>
      <c r="D464" s="36" t="str">
        <f t="shared" ref="D464:E464" si="252">D463</f>
        <v>'</v>
      </c>
      <c r="E464" s="37">
        <f t="shared" si="252"/>
        <v>51363</v>
      </c>
      <c r="F464" s="6">
        <f>IF(MAX(F$9:F463)&gt;=L$5,0,IF(B464&gt;=MONTH($N$5),F463+1,0))</f>
        <v>0</v>
      </c>
      <c r="G464" s="38">
        <f t="shared" si="241"/>
        <v>0</v>
      </c>
      <c r="H464" s="39">
        <f t="shared" si="228"/>
        <v>0</v>
      </c>
      <c r="I464" s="39">
        <f t="shared" si="242"/>
        <v>0</v>
      </c>
      <c r="J464" s="40">
        <f t="shared" si="243"/>
        <v>0</v>
      </c>
      <c r="K464" s="41"/>
      <c r="L464" s="42"/>
      <c r="M464" s="42"/>
      <c r="N464" s="42"/>
      <c r="O464" s="42"/>
      <c r="P464" s="46"/>
      <c r="Q464" s="23"/>
    </row>
    <row r="465" spans="1:17" hidden="1">
      <c r="A465" s="237">
        <v>51455</v>
      </c>
      <c r="B465" s="25">
        <v>83</v>
      </c>
      <c r="C465" s="35" t="s">
        <v>28</v>
      </c>
      <c r="D465" s="36" t="str">
        <f t="shared" ref="D465:E465" si="253">D464</f>
        <v>'</v>
      </c>
      <c r="E465" s="37">
        <f t="shared" si="253"/>
        <v>51363</v>
      </c>
      <c r="F465" s="6">
        <f>IF(MAX(F$9:F464)&gt;=L$5,0,IF(B465&gt;=MONTH($N$5),F464+1,0))</f>
        <v>0</v>
      </c>
      <c r="G465" s="38">
        <f t="shared" si="241"/>
        <v>0</v>
      </c>
      <c r="H465" s="39">
        <f t="shared" si="228"/>
        <v>0</v>
      </c>
      <c r="I465" s="39">
        <f t="shared" si="242"/>
        <v>0</v>
      </c>
      <c r="J465" s="40">
        <f t="shared" si="243"/>
        <v>0</v>
      </c>
      <c r="K465" s="41"/>
      <c r="L465" s="42"/>
      <c r="M465" s="42"/>
      <c r="N465" s="42"/>
      <c r="O465" s="42"/>
      <c r="P465" s="46"/>
      <c r="Q465" s="23"/>
    </row>
    <row r="466" spans="1:17" hidden="1">
      <c r="A466" s="237">
        <v>51485</v>
      </c>
      <c r="B466" s="25">
        <v>84</v>
      </c>
      <c r="C466" s="35" t="s">
        <v>29</v>
      </c>
      <c r="D466" s="36" t="str">
        <f t="shared" ref="D466:E466" si="254">D465</f>
        <v>'</v>
      </c>
      <c r="E466" s="37">
        <f t="shared" si="254"/>
        <v>51363</v>
      </c>
      <c r="F466" s="6">
        <f>IF(MAX(F$9:F465)&gt;=L$5,0,IF(B466&gt;=MONTH($N$5),F465+1,0))</f>
        <v>0</v>
      </c>
      <c r="G466" s="45">
        <f t="shared" si="241"/>
        <v>0</v>
      </c>
      <c r="H466" s="42">
        <f t="shared" si="228"/>
        <v>0</v>
      </c>
      <c r="I466" s="42">
        <f t="shared" si="242"/>
        <v>0</v>
      </c>
      <c r="J466" s="46">
        <f t="shared" si="243"/>
        <v>0</v>
      </c>
      <c r="K466" s="41">
        <f>SUM(H455:H466)</f>
        <v>0</v>
      </c>
      <c r="L466" s="42">
        <f>SUM(I455:I466)</f>
        <v>0</v>
      </c>
      <c r="M466" s="42">
        <f>SUM(G455:G466)</f>
        <v>0</v>
      </c>
      <c r="N466" s="42">
        <f>K466+N454</f>
        <v>48225.420000000006</v>
      </c>
      <c r="O466" s="42">
        <f>L466+O454</f>
        <v>26108.367237264036</v>
      </c>
      <c r="P466" s="46">
        <f>M466+P454</f>
        <v>74333.787237264027</v>
      </c>
      <c r="Q466" s="23"/>
    </row>
    <row r="467" spans="1:17" hidden="1">
      <c r="A467" s="237">
        <v>51516</v>
      </c>
      <c r="B467" s="25">
        <v>73</v>
      </c>
      <c r="C467" s="26" t="s">
        <v>17</v>
      </c>
      <c r="D467" s="47" t="str">
        <f>D455</f>
        <v>'</v>
      </c>
      <c r="E467" s="27">
        <f>E455+365.25</f>
        <v>51728.25</v>
      </c>
      <c r="F467" s="90">
        <f>IF(MAX(F$9:F466)&gt;=L$5,0,IF(B467&gt;=MONTH($N$5),F466+1,0))</f>
        <v>0</v>
      </c>
      <c r="G467" s="28">
        <f t="shared" si="241"/>
        <v>0</v>
      </c>
      <c r="H467" s="29">
        <f t="shared" si="228"/>
        <v>0</v>
      </c>
      <c r="I467" s="29">
        <f t="shared" si="242"/>
        <v>0</v>
      </c>
      <c r="J467" s="30">
        <f t="shared" si="243"/>
        <v>0</v>
      </c>
      <c r="K467" s="31"/>
      <c r="L467" s="32"/>
      <c r="M467" s="32"/>
      <c r="N467" s="32"/>
      <c r="O467" s="32"/>
      <c r="P467" s="48"/>
      <c r="Q467" s="23"/>
    </row>
    <row r="468" spans="1:17" hidden="1">
      <c r="A468" s="237">
        <v>51547</v>
      </c>
      <c r="B468" s="25">
        <v>86</v>
      </c>
      <c r="C468" s="35" t="s">
        <v>19</v>
      </c>
      <c r="D468" s="36" t="str">
        <f t="shared" ref="D468:E468" si="255">D467</f>
        <v>'</v>
      </c>
      <c r="E468" s="37">
        <f t="shared" si="255"/>
        <v>51728.25</v>
      </c>
      <c r="F468" s="6">
        <f>IF(MAX(F$9:F467)&gt;=L$5,0,IF(B468&gt;=MONTH($N$5),F467+1,0))</f>
        <v>0</v>
      </c>
      <c r="G468" s="38">
        <f t="shared" si="241"/>
        <v>0</v>
      </c>
      <c r="H468" s="39">
        <f t="shared" si="228"/>
        <v>0</v>
      </c>
      <c r="I468" s="39">
        <f t="shared" si="242"/>
        <v>0</v>
      </c>
      <c r="J468" s="40">
        <f t="shared" si="243"/>
        <v>0</v>
      </c>
      <c r="K468" s="41"/>
      <c r="L468" s="42"/>
      <c r="M468" s="42"/>
      <c r="N468" s="42"/>
      <c r="O468" s="42"/>
      <c r="P468" s="46"/>
      <c r="Q468" s="23"/>
    </row>
    <row r="469" spans="1:17" hidden="1">
      <c r="A469" s="237">
        <v>51575</v>
      </c>
      <c r="B469" s="25">
        <v>87</v>
      </c>
      <c r="C469" s="35" t="s">
        <v>20</v>
      </c>
      <c r="D469" s="36" t="str">
        <f t="shared" ref="D469:E469" si="256">D468</f>
        <v>'</v>
      </c>
      <c r="E469" s="37">
        <f t="shared" si="256"/>
        <v>51728.25</v>
      </c>
      <c r="F469" s="6">
        <f>IF(MAX(F$9:F468)&gt;=L$5,0,IF(B469&gt;=MONTH($N$5),F468+1,0))</f>
        <v>0</v>
      </c>
      <c r="G469" s="38">
        <f t="shared" si="241"/>
        <v>0</v>
      </c>
      <c r="H469" s="39">
        <f t="shared" si="228"/>
        <v>0</v>
      </c>
      <c r="I469" s="39">
        <f t="shared" si="242"/>
        <v>0</v>
      </c>
      <c r="J469" s="40">
        <f t="shared" si="243"/>
        <v>0</v>
      </c>
      <c r="K469" s="41"/>
      <c r="L469" s="42"/>
      <c r="M469" s="42"/>
      <c r="N469" s="42"/>
      <c r="O469" s="42"/>
      <c r="P469" s="46"/>
      <c r="Q469" s="23"/>
    </row>
    <row r="470" spans="1:17" hidden="1">
      <c r="A470" s="237">
        <v>51606</v>
      </c>
      <c r="B470" s="25">
        <v>88</v>
      </c>
      <c r="C470" s="35" t="s">
        <v>21</v>
      </c>
      <c r="D470" s="36" t="str">
        <f t="shared" ref="D470:E470" si="257">D469</f>
        <v>'</v>
      </c>
      <c r="E470" s="37">
        <f t="shared" si="257"/>
        <v>51728.25</v>
      </c>
      <c r="F470" s="6">
        <f>IF(MAX(F$9:F469)&gt;=L$5,0,IF(B470&gt;=MONTH($N$5),F469+1,0))</f>
        <v>0</v>
      </c>
      <c r="G470" s="38">
        <f t="shared" si="241"/>
        <v>0</v>
      </c>
      <c r="H470" s="39">
        <f t="shared" si="228"/>
        <v>0</v>
      </c>
      <c r="I470" s="39">
        <f t="shared" si="242"/>
        <v>0</v>
      </c>
      <c r="J470" s="40">
        <f t="shared" si="243"/>
        <v>0</v>
      </c>
      <c r="K470" s="41"/>
      <c r="L470" s="42"/>
      <c r="M470" s="42"/>
      <c r="N470" s="42"/>
      <c r="O470" s="42"/>
      <c r="P470" s="46"/>
      <c r="Q470" s="23"/>
    </row>
    <row r="471" spans="1:17" hidden="1">
      <c r="A471" s="237">
        <v>51636</v>
      </c>
      <c r="B471" s="25">
        <v>89</v>
      </c>
      <c r="C471" s="35" t="s">
        <v>22</v>
      </c>
      <c r="D471" s="36" t="str">
        <f t="shared" ref="D471:E471" si="258">D470</f>
        <v>'</v>
      </c>
      <c r="E471" s="37">
        <f t="shared" si="258"/>
        <v>51728.25</v>
      </c>
      <c r="F471" s="6">
        <f>IF(MAX(F$9:F470)&gt;=L$5,0,IF(B471&gt;=MONTH($N$5),F470+1,0))</f>
        <v>0</v>
      </c>
      <c r="G471" s="38">
        <f t="shared" si="241"/>
        <v>0</v>
      </c>
      <c r="H471" s="39">
        <f t="shared" si="228"/>
        <v>0</v>
      </c>
      <c r="I471" s="39">
        <f t="shared" si="242"/>
        <v>0</v>
      </c>
      <c r="J471" s="40">
        <f t="shared" si="243"/>
        <v>0</v>
      </c>
      <c r="K471" s="41"/>
      <c r="L471" s="42"/>
      <c r="M471" s="42"/>
      <c r="N471" s="42"/>
      <c r="O471" s="42"/>
      <c r="P471" s="46"/>
      <c r="Q471" s="23"/>
    </row>
    <row r="472" spans="1:17" hidden="1">
      <c r="A472" s="237">
        <v>51667</v>
      </c>
      <c r="B472" s="25">
        <v>90</v>
      </c>
      <c r="C472" s="35" t="s">
        <v>23</v>
      </c>
      <c r="D472" s="36" t="str">
        <f t="shared" ref="D472:E472" si="259">D471</f>
        <v>'</v>
      </c>
      <c r="E472" s="37">
        <f t="shared" si="259"/>
        <v>51728.25</v>
      </c>
      <c r="F472" s="6">
        <f>IF(MAX(F$9:F471)&gt;=L$5,0,IF(B472&gt;=MONTH($N$5),F471+1,0))</f>
        <v>0</v>
      </c>
      <c r="G472" s="38">
        <f t="shared" si="241"/>
        <v>0</v>
      </c>
      <c r="H472" s="39">
        <f t="shared" si="228"/>
        <v>0</v>
      </c>
      <c r="I472" s="39">
        <f t="shared" si="242"/>
        <v>0</v>
      </c>
      <c r="J472" s="40">
        <f t="shared" si="243"/>
        <v>0</v>
      </c>
      <c r="K472" s="41"/>
      <c r="L472" s="42"/>
      <c r="M472" s="42"/>
      <c r="N472" s="42"/>
      <c r="O472" s="42"/>
      <c r="P472" s="46"/>
      <c r="Q472" s="23"/>
    </row>
    <row r="473" spans="1:17" hidden="1">
      <c r="A473" s="237">
        <v>51697</v>
      </c>
      <c r="B473" s="25">
        <v>91</v>
      </c>
      <c r="C473" s="35" t="s">
        <v>24</v>
      </c>
      <c r="D473" s="36" t="str">
        <f t="shared" ref="D473:E473" si="260">D472</f>
        <v>'</v>
      </c>
      <c r="E473" s="37">
        <f t="shared" si="260"/>
        <v>51728.25</v>
      </c>
      <c r="F473" s="6">
        <f>IF(MAX(F$9:F472)&gt;=L$5,0,IF(B473&gt;=MONTH($N$5),F472+1,0))</f>
        <v>0</v>
      </c>
      <c r="G473" s="38">
        <f t="shared" si="241"/>
        <v>0</v>
      </c>
      <c r="H473" s="39">
        <f t="shared" si="228"/>
        <v>0</v>
      </c>
      <c r="I473" s="39">
        <f t="shared" si="242"/>
        <v>0</v>
      </c>
      <c r="J473" s="40">
        <f t="shared" si="243"/>
        <v>0</v>
      </c>
      <c r="K473" s="41"/>
      <c r="L473" s="42"/>
      <c r="M473" s="42"/>
      <c r="N473" s="42"/>
      <c r="O473" s="42"/>
      <c r="P473" s="46"/>
      <c r="Q473" s="23"/>
    </row>
    <row r="474" spans="1:17" hidden="1">
      <c r="A474" s="237">
        <v>51728</v>
      </c>
      <c r="B474" s="25">
        <v>92</v>
      </c>
      <c r="C474" s="35" t="s">
        <v>25</v>
      </c>
      <c r="D474" s="36" t="str">
        <f t="shared" ref="D474:E474" si="261">D473</f>
        <v>'</v>
      </c>
      <c r="E474" s="37">
        <f t="shared" si="261"/>
        <v>51728.25</v>
      </c>
      <c r="F474" s="6">
        <f>IF(MAX(F$9:F473)&gt;=L$5,0,IF(B474&gt;=MONTH($N$5),F473+1,0))</f>
        <v>0</v>
      </c>
      <c r="G474" s="38">
        <f t="shared" si="241"/>
        <v>0</v>
      </c>
      <c r="H474" s="39">
        <f t="shared" si="228"/>
        <v>0</v>
      </c>
      <c r="I474" s="39">
        <f t="shared" si="242"/>
        <v>0</v>
      </c>
      <c r="J474" s="40">
        <f t="shared" si="243"/>
        <v>0</v>
      </c>
      <c r="K474" s="41"/>
      <c r="L474" s="42"/>
      <c r="M474" s="42"/>
      <c r="N474" s="42"/>
      <c r="O474" s="42"/>
      <c r="P474" s="46"/>
      <c r="Q474" s="23"/>
    </row>
    <row r="475" spans="1:17" hidden="1">
      <c r="A475" s="237">
        <v>51759</v>
      </c>
      <c r="B475" s="25">
        <v>93</v>
      </c>
      <c r="C475" s="35" t="s">
        <v>26</v>
      </c>
      <c r="D475" s="36" t="str">
        <f t="shared" ref="D475:E475" si="262">D474</f>
        <v>'</v>
      </c>
      <c r="E475" s="37">
        <f t="shared" si="262"/>
        <v>51728.25</v>
      </c>
      <c r="F475" s="6">
        <f>IF(MAX(F$9:F474)&gt;=L$5,0,IF(B475&gt;=MONTH($N$5),F474+1,0))</f>
        <v>0</v>
      </c>
      <c r="G475" s="38">
        <f t="shared" si="241"/>
        <v>0</v>
      </c>
      <c r="H475" s="39">
        <f t="shared" si="228"/>
        <v>0</v>
      </c>
      <c r="I475" s="39">
        <f t="shared" si="242"/>
        <v>0</v>
      </c>
      <c r="J475" s="40">
        <f t="shared" si="243"/>
        <v>0</v>
      </c>
      <c r="K475" s="41"/>
      <c r="L475" s="42"/>
      <c r="M475" s="42"/>
      <c r="N475" s="42"/>
      <c r="O475" s="42"/>
      <c r="P475" s="46"/>
      <c r="Q475" s="23"/>
    </row>
    <row r="476" spans="1:17" hidden="1">
      <c r="A476" s="237">
        <v>51789</v>
      </c>
      <c r="B476" s="25">
        <v>94</v>
      </c>
      <c r="C476" s="35" t="s">
        <v>27</v>
      </c>
      <c r="D476" s="36" t="str">
        <f t="shared" ref="D476:E476" si="263">D475</f>
        <v>'</v>
      </c>
      <c r="E476" s="37">
        <f t="shared" si="263"/>
        <v>51728.25</v>
      </c>
      <c r="F476" s="6">
        <f>IF(MAX(F$9:F475)&gt;=L$5,0,IF(B476&gt;=MONTH($N$5),F475+1,0))</f>
        <v>0</v>
      </c>
      <c r="G476" s="38">
        <f t="shared" si="241"/>
        <v>0</v>
      </c>
      <c r="H476" s="39">
        <f t="shared" si="228"/>
        <v>0</v>
      </c>
      <c r="I476" s="39">
        <f t="shared" si="242"/>
        <v>0</v>
      </c>
      <c r="J476" s="40">
        <f t="shared" si="243"/>
        <v>0</v>
      </c>
      <c r="K476" s="41"/>
      <c r="L476" s="42"/>
      <c r="M476" s="42"/>
      <c r="N476" s="42"/>
      <c r="O476" s="42"/>
      <c r="P476" s="46"/>
      <c r="Q476" s="23"/>
    </row>
    <row r="477" spans="1:17" hidden="1">
      <c r="A477" s="237">
        <v>51820</v>
      </c>
      <c r="B477" s="25">
        <v>95</v>
      </c>
      <c r="C477" s="35" t="s">
        <v>28</v>
      </c>
      <c r="D477" s="36" t="str">
        <f t="shared" ref="D477:E477" si="264">D476</f>
        <v>'</v>
      </c>
      <c r="E477" s="37">
        <f t="shared" si="264"/>
        <v>51728.25</v>
      </c>
      <c r="F477" s="6">
        <f>IF(MAX(F$9:F476)&gt;=L$5,0,IF(B477&gt;=MONTH($N$5),F476+1,0))</f>
        <v>0</v>
      </c>
      <c r="G477" s="38">
        <f t="shared" si="241"/>
        <v>0</v>
      </c>
      <c r="H477" s="39">
        <f t="shared" si="228"/>
        <v>0</v>
      </c>
      <c r="I477" s="39">
        <f t="shared" si="242"/>
        <v>0</v>
      </c>
      <c r="J477" s="40">
        <f t="shared" si="243"/>
        <v>0</v>
      </c>
      <c r="K477" s="41"/>
      <c r="L477" s="42"/>
      <c r="M477" s="42"/>
      <c r="N477" s="42"/>
      <c r="O477" s="42"/>
      <c r="P477" s="46"/>
      <c r="Q477" s="23"/>
    </row>
    <row r="478" spans="1:17" hidden="1">
      <c r="A478" s="237">
        <v>51850</v>
      </c>
      <c r="B478" s="25">
        <v>96</v>
      </c>
      <c r="C478" s="35" t="s">
        <v>29</v>
      </c>
      <c r="D478" s="36" t="str">
        <f t="shared" ref="D478:E478" si="265">D477</f>
        <v>'</v>
      </c>
      <c r="E478" s="37">
        <f t="shared" si="265"/>
        <v>51728.25</v>
      </c>
      <c r="F478" s="6">
        <f>IF(MAX(F$9:F477)&gt;=L$5,0,IF(B478&gt;=MONTH($N$5),F477+1,0))</f>
        <v>0</v>
      </c>
      <c r="G478" s="45">
        <f t="shared" si="241"/>
        <v>0</v>
      </c>
      <c r="H478" s="42">
        <f t="shared" si="228"/>
        <v>0</v>
      </c>
      <c r="I478" s="42">
        <f t="shared" si="242"/>
        <v>0</v>
      </c>
      <c r="J478" s="46">
        <f t="shared" si="243"/>
        <v>0</v>
      </c>
      <c r="K478" s="41">
        <f>SUM(H467:H478)</f>
        <v>0</v>
      </c>
      <c r="L478" s="42">
        <f>SUM(I467:I478)</f>
        <v>0</v>
      </c>
      <c r="M478" s="42">
        <f>SUM(G467:G478)</f>
        <v>0</v>
      </c>
      <c r="N478" s="42">
        <f>K478+N430</f>
        <v>48225.420000000006</v>
      </c>
      <c r="O478" s="42">
        <f>L478+O430</f>
        <v>26108.367237264036</v>
      </c>
      <c r="P478" s="46">
        <f>M478+P430</f>
        <v>74333.787237264027</v>
      </c>
      <c r="Q478" s="23"/>
    </row>
    <row r="479" spans="1:17" hidden="1">
      <c r="A479" s="237">
        <v>51881</v>
      </c>
      <c r="B479" s="25">
        <v>85</v>
      </c>
      <c r="C479" s="26" t="s">
        <v>17</v>
      </c>
      <c r="D479" s="47" t="str">
        <f>D467</f>
        <v>'</v>
      </c>
      <c r="E479" s="27">
        <f>E467+365.25</f>
        <v>52093.5</v>
      </c>
      <c r="F479" s="90">
        <f>IF(MAX(F$9:F478)&gt;=L$5,0,IF(B479&gt;=MONTH($N$5),F478+1,0))</f>
        <v>0</v>
      </c>
      <c r="G479" s="28">
        <f t="shared" si="241"/>
        <v>0</v>
      </c>
      <c r="H479" s="29">
        <f t="shared" si="228"/>
        <v>0</v>
      </c>
      <c r="I479" s="29">
        <f t="shared" si="242"/>
        <v>0</v>
      </c>
      <c r="J479" s="30">
        <f t="shared" si="243"/>
        <v>0</v>
      </c>
      <c r="K479" s="31"/>
      <c r="L479" s="32"/>
      <c r="M479" s="32"/>
      <c r="N479" s="32"/>
      <c r="O479" s="32"/>
      <c r="P479" s="48"/>
      <c r="Q479" s="23"/>
    </row>
    <row r="480" spans="1:17" hidden="1">
      <c r="A480" s="237">
        <v>51912</v>
      </c>
      <c r="B480" s="25">
        <v>98</v>
      </c>
      <c r="C480" s="35" t="s">
        <v>19</v>
      </c>
      <c r="D480" s="36" t="str">
        <f t="shared" ref="D480:E490" si="266">D479</f>
        <v>'</v>
      </c>
      <c r="E480" s="37">
        <f t="shared" si="266"/>
        <v>52093.5</v>
      </c>
      <c r="F480" s="6">
        <f>IF(MAX(F$9:F479)&gt;=L$5,0,IF(B480&gt;=MONTH($N$5),F479+1,0))</f>
        <v>0</v>
      </c>
      <c r="G480" s="38">
        <f t="shared" si="241"/>
        <v>0</v>
      </c>
      <c r="H480" s="39">
        <f t="shared" si="228"/>
        <v>0</v>
      </c>
      <c r="I480" s="39">
        <f t="shared" si="242"/>
        <v>0</v>
      </c>
      <c r="J480" s="40">
        <f t="shared" si="243"/>
        <v>0</v>
      </c>
      <c r="K480" s="41"/>
      <c r="L480" s="42"/>
      <c r="M480" s="42"/>
      <c r="N480" s="42"/>
      <c r="O480" s="42"/>
      <c r="P480" s="46"/>
      <c r="Q480" s="23"/>
    </row>
    <row r="481" spans="1:17" hidden="1">
      <c r="A481" s="237">
        <v>51940</v>
      </c>
      <c r="B481" s="25">
        <v>99</v>
      </c>
      <c r="C481" s="35" t="s">
        <v>20</v>
      </c>
      <c r="D481" s="36" t="str">
        <f t="shared" si="266"/>
        <v>'</v>
      </c>
      <c r="E481" s="37">
        <f t="shared" si="266"/>
        <v>52093.5</v>
      </c>
      <c r="F481" s="6">
        <f>IF(MAX(F$9:F480)&gt;=L$5,0,IF(B481&gt;=MONTH($N$5),F480+1,0))</f>
        <v>0</v>
      </c>
      <c r="G481" s="38">
        <f t="shared" si="241"/>
        <v>0</v>
      </c>
      <c r="H481" s="39">
        <f t="shared" si="228"/>
        <v>0</v>
      </c>
      <c r="I481" s="39">
        <f t="shared" si="242"/>
        <v>0</v>
      </c>
      <c r="J481" s="40">
        <f t="shared" si="243"/>
        <v>0</v>
      </c>
      <c r="K481" s="41"/>
      <c r="L481" s="42"/>
      <c r="M481" s="42"/>
      <c r="N481" s="42"/>
      <c r="O481" s="42"/>
      <c r="P481" s="46"/>
      <c r="Q481" s="23"/>
    </row>
    <row r="482" spans="1:17" hidden="1">
      <c r="A482" s="237">
        <v>51971</v>
      </c>
      <c r="B482" s="25">
        <v>100</v>
      </c>
      <c r="C482" s="35" t="s">
        <v>21</v>
      </c>
      <c r="D482" s="36" t="str">
        <f t="shared" si="266"/>
        <v>'</v>
      </c>
      <c r="E482" s="37">
        <f t="shared" si="266"/>
        <v>52093.5</v>
      </c>
      <c r="F482" s="6">
        <f>IF(MAX(F$9:F481)&gt;=L$5,0,IF(B482&gt;=MONTH($N$5),F481+1,0))</f>
        <v>0</v>
      </c>
      <c r="G482" s="38">
        <f t="shared" si="241"/>
        <v>0</v>
      </c>
      <c r="H482" s="39">
        <f t="shared" si="228"/>
        <v>0</v>
      </c>
      <c r="I482" s="39">
        <f t="shared" si="242"/>
        <v>0</v>
      </c>
      <c r="J482" s="40">
        <f t="shared" si="243"/>
        <v>0</v>
      </c>
      <c r="K482" s="41"/>
      <c r="L482" s="42"/>
      <c r="M482" s="42"/>
      <c r="N482" s="42"/>
      <c r="O482" s="42"/>
      <c r="P482" s="46"/>
      <c r="Q482" s="23"/>
    </row>
    <row r="483" spans="1:17" hidden="1">
      <c r="A483" s="237">
        <v>52001</v>
      </c>
      <c r="B483" s="25">
        <v>101</v>
      </c>
      <c r="C483" s="35" t="s">
        <v>22</v>
      </c>
      <c r="D483" s="36" t="str">
        <f t="shared" si="266"/>
        <v>'</v>
      </c>
      <c r="E483" s="37">
        <f t="shared" si="266"/>
        <v>52093.5</v>
      </c>
      <c r="F483" s="6">
        <f>IF(MAX(F$9:F482)&gt;=L$5,0,IF(B483&gt;=MONTH($N$5),F482+1,0))</f>
        <v>0</v>
      </c>
      <c r="G483" s="38">
        <f t="shared" si="241"/>
        <v>0</v>
      </c>
      <c r="H483" s="39">
        <f t="shared" si="228"/>
        <v>0</v>
      </c>
      <c r="I483" s="39">
        <f t="shared" si="242"/>
        <v>0</v>
      </c>
      <c r="J483" s="40">
        <f t="shared" si="243"/>
        <v>0</v>
      </c>
      <c r="K483" s="41"/>
      <c r="L483" s="42"/>
      <c r="M483" s="42"/>
      <c r="N483" s="42"/>
      <c r="O483" s="42"/>
      <c r="P483" s="46"/>
      <c r="Q483" s="23"/>
    </row>
    <row r="484" spans="1:17" hidden="1">
      <c r="A484" s="237">
        <v>52032</v>
      </c>
      <c r="B484" s="25">
        <v>102</v>
      </c>
      <c r="C484" s="35" t="s">
        <v>23</v>
      </c>
      <c r="D484" s="36" t="str">
        <f t="shared" si="266"/>
        <v>'</v>
      </c>
      <c r="E484" s="37">
        <f t="shared" si="266"/>
        <v>52093.5</v>
      </c>
      <c r="F484" s="6">
        <f>IF(MAX(F$9:F483)&gt;=L$5,0,IF(B484&gt;=MONTH($N$5),F483+1,0))</f>
        <v>0</v>
      </c>
      <c r="G484" s="38">
        <f t="shared" si="241"/>
        <v>0</v>
      </c>
      <c r="H484" s="39">
        <f t="shared" si="228"/>
        <v>0</v>
      </c>
      <c r="I484" s="39">
        <f t="shared" si="242"/>
        <v>0</v>
      </c>
      <c r="J484" s="40">
        <f t="shared" si="243"/>
        <v>0</v>
      </c>
      <c r="K484" s="41"/>
      <c r="L484" s="42"/>
      <c r="M484" s="42"/>
      <c r="N484" s="42"/>
      <c r="O484" s="42"/>
      <c r="P484" s="46"/>
      <c r="Q484" s="23"/>
    </row>
    <row r="485" spans="1:17" hidden="1">
      <c r="A485" s="237">
        <v>52062</v>
      </c>
      <c r="B485" s="25">
        <v>103</v>
      </c>
      <c r="C485" s="35" t="s">
        <v>24</v>
      </c>
      <c r="D485" s="36" t="str">
        <f t="shared" si="266"/>
        <v>'</v>
      </c>
      <c r="E485" s="37">
        <f t="shared" si="266"/>
        <v>52093.5</v>
      </c>
      <c r="F485" s="6">
        <f>IF(MAX(F$9:F484)&gt;=L$5,0,IF(B485&gt;=MONTH($N$5),F484+1,0))</f>
        <v>0</v>
      </c>
      <c r="G485" s="38">
        <f t="shared" si="241"/>
        <v>0</v>
      </c>
      <c r="H485" s="39">
        <f t="shared" si="228"/>
        <v>0</v>
      </c>
      <c r="I485" s="39">
        <f t="shared" si="242"/>
        <v>0</v>
      </c>
      <c r="J485" s="40">
        <f t="shared" si="243"/>
        <v>0</v>
      </c>
      <c r="K485" s="41"/>
      <c r="L485" s="42"/>
      <c r="M485" s="42"/>
      <c r="N485" s="42"/>
      <c r="O485" s="42"/>
      <c r="P485" s="46"/>
      <c r="Q485" s="23"/>
    </row>
    <row r="486" spans="1:17" hidden="1">
      <c r="A486" s="237">
        <v>52093</v>
      </c>
      <c r="B486" s="25">
        <v>104</v>
      </c>
      <c r="C486" s="35" t="s">
        <v>25</v>
      </c>
      <c r="D486" s="36" t="str">
        <f t="shared" si="266"/>
        <v>'</v>
      </c>
      <c r="E486" s="37">
        <f t="shared" si="266"/>
        <v>52093.5</v>
      </c>
      <c r="F486" s="6">
        <f>IF(MAX(F$9:F485)&gt;=L$5,0,IF(B486&gt;=MONTH($N$5),F485+1,0))</f>
        <v>0</v>
      </c>
      <c r="G486" s="38">
        <f t="shared" si="241"/>
        <v>0</v>
      </c>
      <c r="H486" s="39">
        <f t="shared" si="228"/>
        <v>0</v>
      </c>
      <c r="I486" s="39">
        <f t="shared" si="242"/>
        <v>0</v>
      </c>
      <c r="J486" s="40">
        <f t="shared" si="243"/>
        <v>0</v>
      </c>
      <c r="K486" s="41"/>
      <c r="L486" s="42"/>
      <c r="M486" s="42"/>
      <c r="N486" s="42"/>
      <c r="O486" s="42"/>
      <c r="P486" s="46"/>
      <c r="Q486" s="23"/>
    </row>
    <row r="487" spans="1:17" hidden="1">
      <c r="A487" s="237">
        <v>52124</v>
      </c>
      <c r="B487" s="25">
        <v>105</v>
      </c>
      <c r="C487" s="35" t="s">
        <v>26</v>
      </c>
      <c r="D487" s="36" t="str">
        <f t="shared" si="266"/>
        <v>'</v>
      </c>
      <c r="E487" s="37">
        <f t="shared" si="266"/>
        <v>52093.5</v>
      </c>
      <c r="F487" s="6">
        <f>IF(MAX(F$9:F486)&gt;=L$5,0,IF(B487&gt;=MONTH($N$5),F486+1,0))</f>
        <v>0</v>
      </c>
      <c r="G487" s="38">
        <f t="shared" si="241"/>
        <v>0</v>
      </c>
      <c r="H487" s="39">
        <f t="shared" si="228"/>
        <v>0</v>
      </c>
      <c r="I487" s="39">
        <f t="shared" si="242"/>
        <v>0</v>
      </c>
      <c r="J487" s="40">
        <f t="shared" si="243"/>
        <v>0</v>
      </c>
      <c r="K487" s="41"/>
      <c r="L487" s="42"/>
      <c r="M487" s="42"/>
      <c r="N487" s="42"/>
      <c r="O487" s="42"/>
      <c r="P487" s="46"/>
      <c r="Q487" s="23"/>
    </row>
    <row r="488" spans="1:17" hidden="1">
      <c r="A488" s="237">
        <v>52154</v>
      </c>
      <c r="B488" s="25">
        <v>106</v>
      </c>
      <c r="C488" s="35" t="s">
        <v>27</v>
      </c>
      <c r="D488" s="36" t="str">
        <f t="shared" si="266"/>
        <v>'</v>
      </c>
      <c r="E488" s="37">
        <f t="shared" si="266"/>
        <v>52093.5</v>
      </c>
      <c r="F488" s="6">
        <f>IF(MAX(F$9:F487)&gt;=L$5,0,IF(B488&gt;=MONTH($N$5),F487+1,0))</f>
        <v>0</v>
      </c>
      <c r="G488" s="38">
        <f t="shared" si="241"/>
        <v>0</v>
      </c>
      <c r="H488" s="39">
        <f t="shared" si="228"/>
        <v>0</v>
      </c>
      <c r="I488" s="39">
        <f t="shared" si="242"/>
        <v>0</v>
      </c>
      <c r="J488" s="40">
        <f t="shared" si="243"/>
        <v>0</v>
      </c>
      <c r="K488" s="41"/>
      <c r="L488" s="42"/>
      <c r="M488" s="42"/>
      <c r="N488" s="42"/>
      <c r="O488" s="42"/>
      <c r="P488" s="46"/>
      <c r="Q488" s="23"/>
    </row>
    <row r="489" spans="1:17" hidden="1">
      <c r="A489" s="237">
        <v>52185</v>
      </c>
      <c r="B489" s="25">
        <v>107</v>
      </c>
      <c r="C489" s="35" t="s">
        <v>28</v>
      </c>
      <c r="D489" s="36" t="str">
        <f t="shared" si="266"/>
        <v>'</v>
      </c>
      <c r="E489" s="37">
        <f t="shared" si="266"/>
        <v>52093.5</v>
      </c>
      <c r="F489" s="6">
        <f>IF(MAX(F$9:F488)&gt;=L$5,0,IF(B489&gt;=MONTH($N$5),F488+1,0))</f>
        <v>0</v>
      </c>
      <c r="G489" s="38">
        <f t="shared" si="241"/>
        <v>0</v>
      </c>
      <c r="H489" s="39">
        <f t="shared" si="228"/>
        <v>0</v>
      </c>
      <c r="I489" s="39">
        <f t="shared" si="242"/>
        <v>0</v>
      </c>
      <c r="J489" s="40">
        <f t="shared" si="243"/>
        <v>0</v>
      </c>
      <c r="K489" s="41"/>
      <c r="L489" s="42"/>
      <c r="M489" s="42"/>
      <c r="N489" s="42"/>
      <c r="O489" s="42"/>
      <c r="P489" s="46"/>
      <c r="Q489" s="23"/>
    </row>
    <row r="490" spans="1:17" hidden="1">
      <c r="A490" s="237">
        <v>52215</v>
      </c>
      <c r="B490" s="25">
        <v>108</v>
      </c>
      <c r="C490" s="35" t="s">
        <v>29</v>
      </c>
      <c r="D490" s="36" t="str">
        <f t="shared" si="266"/>
        <v>'</v>
      </c>
      <c r="E490" s="37">
        <f t="shared" si="266"/>
        <v>52093.5</v>
      </c>
      <c r="F490" s="6">
        <f>IF(MAX(F$9:F489)&gt;=L$5,0,IF(B490&gt;=MONTH($N$5),F489+1,0))</f>
        <v>0</v>
      </c>
      <c r="G490" s="45">
        <f t="shared" si="241"/>
        <v>0</v>
      </c>
      <c r="H490" s="42">
        <f t="shared" si="228"/>
        <v>0</v>
      </c>
      <c r="I490" s="42">
        <f t="shared" si="242"/>
        <v>0</v>
      </c>
      <c r="J490" s="46">
        <f t="shared" si="243"/>
        <v>0</v>
      </c>
      <c r="K490" s="41">
        <f>SUM(H479:H490)</f>
        <v>0</v>
      </c>
      <c r="L490" s="42">
        <f>SUM(I479:I490)</f>
        <v>0</v>
      </c>
      <c r="M490" s="42">
        <f>SUM(G479:G490)</f>
        <v>0</v>
      </c>
      <c r="N490" s="42">
        <f>K490+N418</f>
        <v>43797.520000000004</v>
      </c>
      <c r="O490" s="42">
        <f>L490+O418</f>
        <v>22642.413725342194</v>
      </c>
      <c r="P490" s="46">
        <f>M490+P418</f>
        <v>66439.933725342184</v>
      </c>
      <c r="Q490" s="23"/>
    </row>
    <row r="491" spans="1:17" hidden="1">
      <c r="A491" s="237">
        <v>52246</v>
      </c>
      <c r="B491" s="25">
        <v>109</v>
      </c>
      <c r="C491" s="26" t="s">
        <v>17</v>
      </c>
      <c r="D491" s="47" t="str">
        <f>D479</f>
        <v>'</v>
      </c>
      <c r="E491" s="27">
        <f>E479+365.25</f>
        <v>52458.75</v>
      </c>
      <c r="F491" s="90">
        <f>IF(MAX(F$9:F490)&gt;=L$5,0,IF(B491&gt;=MONTH($N$5),F490+1,0))</f>
        <v>0</v>
      </c>
      <c r="G491" s="28">
        <f t="shared" si="241"/>
        <v>0</v>
      </c>
      <c r="H491" s="29">
        <f t="shared" si="228"/>
        <v>0</v>
      </c>
      <c r="I491" s="29">
        <f t="shared" si="242"/>
        <v>0</v>
      </c>
      <c r="J491" s="30">
        <f t="shared" si="243"/>
        <v>0</v>
      </c>
      <c r="K491" s="31"/>
      <c r="L491" s="32"/>
      <c r="M491" s="32"/>
      <c r="N491" s="32"/>
      <c r="O491" s="32"/>
      <c r="P491" s="48"/>
      <c r="Q491" s="23"/>
    </row>
    <row r="492" spans="1:17" hidden="1">
      <c r="A492" s="237">
        <v>52277</v>
      </c>
      <c r="B492" s="25">
        <v>110</v>
      </c>
      <c r="C492" s="35" t="s">
        <v>19</v>
      </c>
      <c r="D492" s="36" t="str">
        <f t="shared" ref="D492:E502" si="267">D491</f>
        <v>'</v>
      </c>
      <c r="E492" s="37">
        <f t="shared" si="267"/>
        <v>52458.75</v>
      </c>
      <c r="F492" s="6">
        <f>IF(MAX(F$9:F491)&gt;=L$5,0,IF(B492&gt;=MONTH($N$5),F491+1,0))</f>
        <v>0</v>
      </c>
      <c r="G492" s="38">
        <f t="shared" si="241"/>
        <v>0</v>
      </c>
      <c r="H492" s="39">
        <f t="shared" ref="H492:H503" si="268">IF(F492&gt;0,IF(J491&gt;0,ROUND(-IPMT(K$5/12,F492,L$5,J$5,,),2),0),0)</f>
        <v>0</v>
      </c>
      <c r="I492" s="39">
        <f t="shared" si="242"/>
        <v>0</v>
      </c>
      <c r="J492" s="40">
        <f t="shared" si="243"/>
        <v>0</v>
      </c>
      <c r="K492" s="41"/>
      <c r="L492" s="42"/>
      <c r="M492" s="42"/>
      <c r="N492" s="42"/>
      <c r="O492" s="42"/>
      <c r="P492" s="46"/>
      <c r="Q492" s="23"/>
    </row>
    <row r="493" spans="1:17" hidden="1">
      <c r="A493" s="237">
        <v>52305</v>
      </c>
      <c r="B493" s="25">
        <v>111</v>
      </c>
      <c r="C493" s="35" t="s">
        <v>20</v>
      </c>
      <c r="D493" s="36" t="str">
        <f t="shared" si="267"/>
        <v>'</v>
      </c>
      <c r="E493" s="37">
        <f t="shared" si="267"/>
        <v>52458.75</v>
      </c>
      <c r="F493" s="6">
        <f>IF(MAX(F$9:F492)&gt;=L$5,0,IF(B493&gt;=MONTH($N$5),F492+1,0))</f>
        <v>0</v>
      </c>
      <c r="G493" s="38">
        <f t="shared" si="241"/>
        <v>0</v>
      </c>
      <c r="H493" s="39">
        <f t="shared" si="268"/>
        <v>0</v>
      </c>
      <c r="I493" s="39">
        <f t="shared" si="242"/>
        <v>0</v>
      </c>
      <c r="J493" s="40">
        <f t="shared" si="243"/>
        <v>0</v>
      </c>
      <c r="K493" s="41"/>
      <c r="L493" s="42"/>
      <c r="M493" s="42"/>
      <c r="N493" s="42"/>
      <c r="O493" s="42"/>
      <c r="P493" s="46"/>
      <c r="Q493" s="23"/>
    </row>
    <row r="494" spans="1:17" hidden="1">
      <c r="A494" s="237">
        <v>52336</v>
      </c>
      <c r="B494" s="25">
        <v>112</v>
      </c>
      <c r="C494" s="35" t="s">
        <v>21</v>
      </c>
      <c r="D494" s="36" t="str">
        <f t="shared" si="267"/>
        <v>'</v>
      </c>
      <c r="E494" s="37">
        <f t="shared" si="267"/>
        <v>52458.75</v>
      </c>
      <c r="F494" s="6">
        <f>IF(MAX(F$9:F493)&gt;=L$5,0,IF(B494&gt;=MONTH($N$5),F493+1,0))</f>
        <v>0</v>
      </c>
      <c r="G494" s="38">
        <f t="shared" si="241"/>
        <v>0</v>
      </c>
      <c r="H494" s="39">
        <f t="shared" si="268"/>
        <v>0</v>
      </c>
      <c r="I494" s="39">
        <f t="shared" si="242"/>
        <v>0</v>
      </c>
      <c r="J494" s="40">
        <f t="shared" si="243"/>
        <v>0</v>
      </c>
      <c r="K494" s="41"/>
      <c r="L494" s="42"/>
      <c r="M494" s="42"/>
      <c r="N494" s="42"/>
      <c r="O494" s="42"/>
      <c r="P494" s="46"/>
      <c r="Q494" s="23"/>
    </row>
    <row r="495" spans="1:17" hidden="1">
      <c r="A495" s="237">
        <v>52366</v>
      </c>
      <c r="B495" s="25">
        <v>113</v>
      </c>
      <c r="C495" s="35" t="s">
        <v>22</v>
      </c>
      <c r="D495" s="36" t="str">
        <f t="shared" si="267"/>
        <v>'</v>
      </c>
      <c r="E495" s="37">
        <f t="shared" si="267"/>
        <v>52458.75</v>
      </c>
      <c r="F495" s="6">
        <f>IF(MAX(F$9:F494)&gt;=L$5,0,IF(B495&gt;=MONTH($N$5),F494+1,0))</f>
        <v>0</v>
      </c>
      <c r="G495" s="38">
        <f t="shared" si="241"/>
        <v>0</v>
      </c>
      <c r="H495" s="39">
        <f t="shared" si="268"/>
        <v>0</v>
      </c>
      <c r="I495" s="39">
        <f t="shared" si="242"/>
        <v>0</v>
      </c>
      <c r="J495" s="40">
        <f t="shared" si="243"/>
        <v>0</v>
      </c>
      <c r="K495" s="41"/>
      <c r="L495" s="42"/>
      <c r="M495" s="42"/>
      <c r="N495" s="42"/>
      <c r="O495" s="42"/>
      <c r="P495" s="46"/>
      <c r="Q495" s="23"/>
    </row>
    <row r="496" spans="1:17" hidden="1">
      <c r="A496" s="237">
        <v>52397</v>
      </c>
      <c r="B496" s="25">
        <v>114</v>
      </c>
      <c r="C496" s="35" t="s">
        <v>23</v>
      </c>
      <c r="D496" s="36" t="str">
        <f t="shared" si="267"/>
        <v>'</v>
      </c>
      <c r="E496" s="37">
        <f t="shared" si="267"/>
        <v>52458.75</v>
      </c>
      <c r="F496" s="6">
        <f>IF(MAX(F$9:F495)&gt;=L$5,0,IF(B496&gt;=MONTH($N$5),F495+1,0))</f>
        <v>0</v>
      </c>
      <c r="G496" s="38">
        <f t="shared" si="241"/>
        <v>0</v>
      </c>
      <c r="H496" s="39">
        <f t="shared" si="268"/>
        <v>0</v>
      </c>
      <c r="I496" s="39">
        <f t="shared" si="242"/>
        <v>0</v>
      </c>
      <c r="J496" s="40">
        <f t="shared" si="243"/>
        <v>0</v>
      </c>
      <c r="K496" s="41"/>
      <c r="L496" s="42"/>
      <c r="M496" s="42"/>
      <c r="N496" s="42"/>
      <c r="O496" s="42"/>
      <c r="P496" s="46"/>
      <c r="Q496" s="23"/>
    </row>
    <row r="497" spans="1:17" hidden="1">
      <c r="A497" s="237">
        <v>52427</v>
      </c>
      <c r="B497" s="25">
        <v>115</v>
      </c>
      <c r="C497" s="35" t="s">
        <v>24</v>
      </c>
      <c r="D497" s="36" t="str">
        <f t="shared" si="267"/>
        <v>'</v>
      </c>
      <c r="E497" s="37">
        <f t="shared" si="267"/>
        <v>52458.75</v>
      </c>
      <c r="F497" s="6">
        <f>IF(MAX(F$9:F496)&gt;=L$5,0,IF(B497&gt;=MONTH($N$5),F496+1,0))</f>
        <v>0</v>
      </c>
      <c r="G497" s="38">
        <f t="shared" si="241"/>
        <v>0</v>
      </c>
      <c r="H497" s="39">
        <f t="shared" si="268"/>
        <v>0</v>
      </c>
      <c r="I497" s="39">
        <f t="shared" si="242"/>
        <v>0</v>
      </c>
      <c r="J497" s="40">
        <f t="shared" si="243"/>
        <v>0</v>
      </c>
      <c r="K497" s="41"/>
      <c r="L497" s="42"/>
      <c r="M497" s="42"/>
      <c r="N497" s="42"/>
      <c r="O497" s="42"/>
      <c r="P497" s="46"/>
      <c r="Q497" s="23"/>
    </row>
    <row r="498" spans="1:17" hidden="1">
      <c r="A498" s="237">
        <v>52458</v>
      </c>
      <c r="B498" s="25">
        <v>116</v>
      </c>
      <c r="C498" s="35" t="s">
        <v>25</v>
      </c>
      <c r="D498" s="36" t="str">
        <f t="shared" si="267"/>
        <v>'</v>
      </c>
      <c r="E498" s="37">
        <f t="shared" si="267"/>
        <v>52458.75</v>
      </c>
      <c r="F498" s="6">
        <f>IF(MAX(F$9:F497)&gt;=L$5,0,IF(B498&gt;=MONTH($N$5),F497+1,0))</f>
        <v>0</v>
      </c>
      <c r="G498" s="38">
        <f t="shared" si="241"/>
        <v>0</v>
      </c>
      <c r="H498" s="39">
        <f t="shared" si="268"/>
        <v>0</v>
      </c>
      <c r="I498" s="39">
        <f t="shared" si="242"/>
        <v>0</v>
      </c>
      <c r="J498" s="40">
        <f t="shared" si="243"/>
        <v>0</v>
      </c>
      <c r="K498" s="41"/>
      <c r="L498" s="42"/>
      <c r="M498" s="42"/>
      <c r="N498" s="42"/>
      <c r="O498" s="42"/>
      <c r="P498" s="46"/>
      <c r="Q498" s="23"/>
    </row>
    <row r="499" spans="1:17" hidden="1">
      <c r="A499" s="237">
        <v>52489</v>
      </c>
      <c r="B499" s="25">
        <v>117</v>
      </c>
      <c r="C499" s="35" t="s">
        <v>26</v>
      </c>
      <c r="D499" s="36" t="str">
        <f t="shared" si="267"/>
        <v>'</v>
      </c>
      <c r="E499" s="37">
        <f t="shared" si="267"/>
        <v>52458.75</v>
      </c>
      <c r="F499" s="6">
        <f>IF(MAX(F$9:F498)&gt;=L$5,0,IF(B499&gt;=MONTH($N$5),F498+1,0))</f>
        <v>0</v>
      </c>
      <c r="G499" s="38">
        <f t="shared" si="241"/>
        <v>0</v>
      </c>
      <c r="H499" s="39">
        <f t="shared" si="268"/>
        <v>0</v>
      </c>
      <c r="I499" s="39">
        <f t="shared" si="242"/>
        <v>0</v>
      </c>
      <c r="J499" s="40">
        <f t="shared" si="243"/>
        <v>0</v>
      </c>
      <c r="K499" s="41"/>
      <c r="L499" s="42"/>
      <c r="M499" s="42"/>
      <c r="N499" s="42"/>
      <c r="O499" s="42"/>
      <c r="P499" s="46"/>
      <c r="Q499" s="23"/>
    </row>
    <row r="500" spans="1:17" hidden="1">
      <c r="A500" s="237">
        <v>52519</v>
      </c>
      <c r="B500" s="25">
        <v>118</v>
      </c>
      <c r="C500" s="35" t="s">
        <v>27</v>
      </c>
      <c r="D500" s="36" t="str">
        <f t="shared" si="267"/>
        <v>'</v>
      </c>
      <c r="E500" s="37">
        <f t="shared" si="267"/>
        <v>52458.75</v>
      </c>
      <c r="F500" s="6">
        <f>IF(MAX(F$9:F499)&gt;=L$5,0,IF(B500&gt;=MONTH($N$5),F499+1,0))</f>
        <v>0</v>
      </c>
      <c r="G500" s="38">
        <f t="shared" si="241"/>
        <v>0</v>
      </c>
      <c r="H500" s="39">
        <f t="shared" si="268"/>
        <v>0</v>
      </c>
      <c r="I500" s="39">
        <f t="shared" si="242"/>
        <v>0</v>
      </c>
      <c r="J500" s="40">
        <f t="shared" si="243"/>
        <v>0</v>
      </c>
      <c r="K500" s="41"/>
      <c r="L500" s="42"/>
      <c r="M500" s="42"/>
      <c r="N500" s="42"/>
      <c r="O500" s="42"/>
      <c r="P500" s="46"/>
      <c r="Q500" s="23"/>
    </row>
    <row r="501" spans="1:17" hidden="1">
      <c r="A501" s="237">
        <v>52550</v>
      </c>
      <c r="B501" s="25">
        <v>119</v>
      </c>
      <c r="C501" s="35" t="s">
        <v>28</v>
      </c>
      <c r="D501" s="36" t="str">
        <f t="shared" si="267"/>
        <v>'</v>
      </c>
      <c r="E501" s="37">
        <f t="shared" si="267"/>
        <v>52458.75</v>
      </c>
      <c r="F501" s="6">
        <f>IF(MAX(F$9:F500)&gt;=L$5,0,IF(B501&gt;=MONTH($N$5),F500+1,0))</f>
        <v>0</v>
      </c>
      <c r="G501" s="38">
        <f t="shared" si="241"/>
        <v>0</v>
      </c>
      <c r="H501" s="39">
        <f t="shared" si="268"/>
        <v>0</v>
      </c>
      <c r="I501" s="39">
        <f t="shared" si="242"/>
        <v>0</v>
      </c>
      <c r="J501" s="40">
        <f t="shared" si="243"/>
        <v>0</v>
      </c>
      <c r="K501" s="41"/>
      <c r="L501" s="42"/>
      <c r="M501" s="42"/>
      <c r="N501" s="42"/>
      <c r="O501" s="42"/>
      <c r="P501" s="46"/>
      <c r="Q501" s="23"/>
    </row>
    <row r="502" spans="1:17" hidden="1">
      <c r="A502" s="237">
        <v>52580</v>
      </c>
      <c r="B502" s="25">
        <v>120</v>
      </c>
      <c r="C502" s="35" t="s">
        <v>29</v>
      </c>
      <c r="D502" s="36" t="str">
        <f t="shared" si="267"/>
        <v>'</v>
      </c>
      <c r="E502" s="37">
        <f t="shared" si="267"/>
        <v>52458.75</v>
      </c>
      <c r="F502" s="6">
        <f>IF(MAX(F$9:F501)&gt;=L$5,0,IF(B502&gt;=MONTH($N$5),F501+1,0))</f>
        <v>0</v>
      </c>
      <c r="G502" s="45">
        <f t="shared" si="241"/>
        <v>0</v>
      </c>
      <c r="H502" s="42">
        <f t="shared" si="268"/>
        <v>0</v>
      </c>
      <c r="I502" s="42">
        <f t="shared" si="242"/>
        <v>0</v>
      </c>
      <c r="J502" s="46">
        <f t="shared" si="243"/>
        <v>0</v>
      </c>
      <c r="K502" s="41">
        <f>SUM(H491:H502)</f>
        <v>0</v>
      </c>
      <c r="L502" s="42">
        <f>SUM(I491:I502)</f>
        <v>0</v>
      </c>
      <c r="M502" s="42">
        <f>SUM(G491:G502)</f>
        <v>0</v>
      </c>
      <c r="N502" s="42">
        <f>K502+N490</f>
        <v>43797.520000000004</v>
      </c>
      <c r="O502" s="42">
        <f>L502+O490</f>
        <v>22642.413725342194</v>
      </c>
      <c r="P502" s="46">
        <f>M502+P490</f>
        <v>66439.933725342184</v>
      </c>
      <c r="Q502" s="23"/>
    </row>
    <row r="503" spans="1:17" hidden="1">
      <c r="A503" s="237">
        <v>52611</v>
      </c>
      <c r="B503" s="25">
        <v>109</v>
      </c>
      <c r="C503" s="26" t="s">
        <v>17</v>
      </c>
      <c r="D503" s="47" t="str">
        <f>D491</f>
        <v>'</v>
      </c>
      <c r="E503" s="27">
        <f>E491+365.25</f>
        <v>52824</v>
      </c>
      <c r="F503" s="90">
        <f>IF(MAX(F$9:F502)&gt;=L$5,0,IF(B503&gt;=MONTH($N$5),F502+1,0))</f>
        <v>0</v>
      </c>
      <c r="G503" s="28">
        <f t="shared" ref="G503:G514" si="269">IF((J502+H503)&lt;(M$5+H503),J502+H503,M$5)</f>
        <v>0</v>
      </c>
      <c r="H503" s="29">
        <f t="shared" si="268"/>
        <v>0</v>
      </c>
      <c r="I503" s="29">
        <f t="shared" ref="I503:I514" si="270">G503-H503</f>
        <v>0</v>
      </c>
      <c r="J503" s="30">
        <f t="shared" ref="J503:J514" si="271">J502-I503</f>
        <v>0</v>
      </c>
      <c r="K503" s="31"/>
      <c r="L503" s="32"/>
      <c r="M503" s="32"/>
      <c r="N503" s="32"/>
      <c r="O503" s="32"/>
      <c r="P503" s="48"/>
      <c r="Q503" s="23"/>
    </row>
    <row r="504" spans="1:17" hidden="1">
      <c r="A504" s="237">
        <v>52642</v>
      </c>
      <c r="B504" s="25">
        <v>110</v>
      </c>
      <c r="C504" s="35" t="s">
        <v>19</v>
      </c>
      <c r="D504" s="36" t="str">
        <f t="shared" ref="D504:E504" si="272">D503</f>
        <v>'</v>
      </c>
      <c r="E504" s="37">
        <f t="shared" si="272"/>
        <v>52824</v>
      </c>
      <c r="F504" s="6">
        <f>IF(MAX(F$9:F503)&gt;=L$5,0,IF(B504&gt;=MONTH($N$5),F503+1,0))</f>
        <v>0</v>
      </c>
      <c r="G504" s="38">
        <f t="shared" si="269"/>
        <v>0</v>
      </c>
      <c r="H504" s="39">
        <f t="shared" ref="H504:H514" si="273">IF(F504&gt;0,IF(J503&gt;0,ROUND(-IPMT(K$5/12,F504,L$5,J$5,,),2),0),0)</f>
        <v>0</v>
      </c>
      <c r="I504" s="39">
        <f t="shared" si="270"/>
        <v>0</v>
      </c>
      <c r="J504" s="40">
        <f t="shared" si="271"/>
        <v>0</v>
      </c>
      <c r="K504" s="41"/>
      <c r="L504" s="42"/>
      <c r="M504" s="42"/>
      <c r="N504" s="42"/>
      <c r="O504" s="42"/>
      <c r="P504" s="46"/>
      <c r="Q504" s="23"/>
    </row>
    <row r="505" spans="1:17" hidden="1">
      <c r="A505" s="237">
        <v>52671</v>
      </c>
      <c r="B505" s="25">
        <v>111</v>
      </c>
      <c r="C505" s="35" t="s">
        <v>20</v>
      </c>
      <c r="D505" s="36" t="str">
        <f t="shared" ref="D505:E505" si="274">D504</f>
        <v>'</v>
      </c>
      <c r="E505" s="37">
        <f t="shared" si="274"/>
        <v>52824</v>
      </c>
      <c r="F505" s="6">
        <f>IF(MAX(F$9:F504)&gt;=L$5,0,IF(B505&gt;=MONTH($N$5),F504+1,0))</f>
        <v>0</v>
      </c>
      <c r="G505" s="38">
        <f t="shared" si="269"/>
        <v>0</v>
      </c>
      <c r="H505" s="39">
        <f t="shared" si="273"/>
        <v>0</v>
      </c>
      <c r="I505" s="39">
        <f t="shared" si="270"/>
        <v>0</v>
      </c>
      <c r="J505" s="40">
        <f t="shared" si="271"/>
        <v>0</v>
      </c>
      <c r="K505" s="41"/>
      <c r="L505" s="42"/>
      <c r="M505" s="42"/>
      <c r="N505" s="42"/>
      <c r="O505" s="42"/>
      <c r="P505" s="46"/>
      <c r="Q505" s="23"/>
    </row>
    <row r="506" spans="1:17" hidden="1">
      <c r="A506" s="237">
        <v>52702</v>
      </c>
      <c r="B506" s="25">
        <v>112</v>
      </c>
      <c r="C506" s="35" t="s">
        <v>21</v>
      </c>
      <c r="D506" s="36" t="str">
        <f t="shared" ref="D506:E506" si="275">D505</f>
        <v>'</v>
      </c>
      <c r="E506" s="37">
        <f t="shared" si="275"/>
        <v>52824</v>
      </c>
      <c r="F506" s="6">
        <f>IF(MAX(F$9:F505)&gt;=L$5,0,IF(B506&gt;=MONTH($N$5),F505+1,0))</f>
        <v>0</v>
      </c>
      <c r="G506" s="38">
        <f t="shared" si="269"/>
        <v>0</v>
      </c>
      <c r="H506" s="39">
        <f t="shared" si="273"/>
        <v>0</v>
      </c>
      <c r="I506" s="39">
        <f t="shared" si="270"/>
        <v>0</v>
      </c>
      <c r="J506" s="40">
        <f t="shared" si="271"/>
        <v>0</v>
      </c>
      <c r="K506" s="41"/>
      <c r="L506" s="42"/>
      <c r="M506" s="42"/>
      <c r="N506" s="42"/>
      <c r="O506" s="42"/>
      <c r="P506" s="46"/>
      <c r="Q506" s="23"/>
    </row>
    <row r="507" spans="1:17" hidden="1">
      <c r="A507" s="237">
        <v>52732</v>
      </c>
      <c r="B507" s="25">
        <v>113</v>
      </c>
      <c r="C507" s="35" t="s">
        <v>22</v>
      </c>
      <c r="D507" s="36" t="str">
        <f t="shared" ref="D507:E507" si="276">D506</f>
        <v>'</v>
      </c>
      <c r="E507" s="37">
        <f t="shared" si="276"/>
        <v>52824</v>
      </c>
      <c r="F507" s="6">
        <f>IF(MAX(F$9:F506)&gt;=L$5,0,IF(B507&gt;=MONTH($N$5),F506+1,0))</f>
        <v>0</v>
      </c>
      <c r="G507" s="38">
        <f t="shared" si="269"/>
        <v>0</v>
      </c>
      <c r="H507" s="39">
        <f t="shared" si="273"/>
        <v>0</v>
      </c>
      <c r="I507" s="39">
        <f t="shared" si="270"/>
        <v>0</v>
      </c>
      <c r="J507" s="40">
        <f t="shared" si="271"/>
        <v>0</v>
      </c>
      <c r="K507" s="41"/>
      <c r="L507" s="42"/>
      <c r="M507" s="42"/>
      <c r="N507" s="42"/>
      <c r="O507" s="42"/>
      <c r="P507" s="46"/>
      <c r="Q507" s="23"/>
    </row>
    <row r="508" spans="1:17" hidden="1">
      <c r="A508" s="237">
        <v>52763</v>
      </c>
      <c r="B508" s="25">
        <v>114</v>
      </c>
      <c r="C508" s="35" t="s">
        <v>23</v>
      </c>
      <c r="D508" s="36" t="str">
        <f t="shared" ref="D508:E508" si="277">D507</f>
        <v>'</v>
      </c>
      <c r="E508" s="37">
        <f t="shared" si="277"/>
        <v>52824</v>
      </c>
      <c r="F508" s="6">
        <f>IF(MAX(F$9:F507)&gt;=L$5,0,IF(B508&gt;=MONTH($N$5),F507+1,0))</f>
        <v>0</v>
      </c>
      <c r="G508" s="38">
        <f t="shared" si="269"/>
        <v>0</v>
      </c>
      <c r="H508" s="39">
        <f t="shared" si="273"/>
        <v>0</v>
      </c>
      <c r="I508" s="39">
        <f t="shared" si="270"/>
        <v>0</v>
      </c>
      <c r="J508" s="40">
        <f t="shared" si="271"/>
        <v>0</v>
      </c>
      <c r="K508" s="41"/>
      <c r="L508" s="42"/>
      <c r="M508" s="42"/>
      <c r="N508" s="42"/>
      <c r="O508" s="42"/>
      <c r="P508" s="46"/>
      <c r="Q508" s="23"/>
    </row>
    <row r="509" spans="1:17" hidden="1">
      <c r="A509" s="237">
        <v>52793</v>
      </c>
      <c r="B509" s="25">
        <v>115</v>
      </c>
      <c r="C509" s="35" t="s">
        <v>24</v>
      </c>
      <c r="D509" s="36" t="str">
        <f t="shared" ref="D509:E509" si="278">D508</f>
        <v>'</v>
      </c>
      <c r="E509" s="37">
        <f t="shared" si="278"/>
        <v>52824</v>
      </c>
      <c r="F509" s="6">
        <f>IF(MAX(F$9:F508)&gt;=L$5,0,IF(B509&gt;=MONTH($N$5),F508+1,0))</f>
        <v>0</v>
      </c>
      <c r="G509" s="38">
        <f t="shared" si="269"/>
        <v>0</v>
      </c>
      <c r="H509" s="39">
        <f t="shared" si="273"/>
        <v>0</v>
      </c>
      <c r="I509" s="39">
        <f t="shared" si="270"/>
        <v>0</v>
      </c>
      <c r="J509" s="40">
        <f t="shared" si="271"/>
        <v>0</v>
      </c>
      <c r="K509" s="41"/>
      <c r="L509" s="42"/>
      <c r="M509" s="42"/>
      <c r="N509" s="42"/>
      <c r="O509" s="42"/>
      <c r="P509" s="46"/>
      <c r="Q509" s="23"/>
    </row>
    <row r="510" spans="1:17" hidden="1">
      <c r="A510" s="237">
        <v>52824</v>
      </c>
      <c r="B510" s="25">
        <v>116</v>
      </c>
      <c r="C510" s="35" t="s">
        <v>25</v>
      </c>
      <c r="D510" s="36" t="str">
        <f t="shared" ref="D510:E510" si="279">D509</f>
        <v>'</v>
      </c>
      <c r="E510" s="37">
        <f t="shared" si="279"/>
        <v>52824</v>
      </c>
      <c r="F510" s="6">
        <f>IF(MAX(F$9:F509)&gt;=L$5,0,IF(B510&gt;=MONTH($N$5),F509+1,0))</f>
        <v>0</v>
      </c>
      <c r="G510" s="38">
        <f t="shared" si="269"/>
        <v>0</v>
      </c>
      <c r="H510" s="39">
        <f t="shared" si="273"/>
        <v>0</v>
      </c>
      <c r="I510" s="39">
        <f t="shared" si="270"/>
        <v>0</v>
      </c>
      <c r="J510" s="40">
        <f t="shared" si="271"/>
        <v>0</v>
      </c>
      <c r="K510" s="41"/>
      <c r="L510" s="42"/>
      <c r="M510" s="42"/>
      <c r="N510" s="42"/>
      <c r="O510" s="42"/>
      <c r="P510" s="46"/>
      <c r="Q510" s="23"/>
    </row>
    <row r="511" spans="1:17" hidden="1">
      <c r="A511" s="237">
        <v>52855</v>
      </c>
      <c r="B511" s="25">
        <v>117</v>
      </c>
      <c r="C511" s="35" t="s">
        <v>26</v>
      </c>
      <c r="D511" s="36" t="str">
        <f t="shared" ref="D511:E511" si="280">D510</f>
        <v>'</v>
      </c>
      <c r="E511" s="37">
        <f t="shared" si="280"/>
        <v>52824</v>
      </c>
      <c r="F511" s="6">
        <f>IF(MAX(F$9:F510)&gt;=L$5,0,IF(B511&gt;=MONTH($N$5),F510+1,0))</f>
        <v>0</v>
      </c>
      <c r="G511" s="38">
        <f t="shared" si="269"/>
        <v>0</v>
      </c>
      <c r="H511" s="39">
        <f t="shared" si="273"/>
        <v>0</v>
      </c>
      <c r="I511" s="39">
        <f t="shared" si="270"/>
        <v>0</v>
      </c>
      <c r="J511" s="40">
        <f t="shared" si="271"/>
        <v>0</v>
      </c>
      <c r="K511" s="41"/>
      <c r="L511" s="42"/>
      <c r="M511" s="42"/>
      <c r="N511" s="42"/>
      <c r="O511" s="42"/>
      <c r="P511" s="46"/>
      <c r="Q511" s="23"/>
    </row>
    <row r="512" spans="1:17" hidden="1">
      <c r="A512" s="237">
        <v>52885</v>
      </c>
      <c r="B512" s="25">
        <v>118</v>
      </c>
      <c r="C512" s="35" t="s">
        <v>27</v>
      </c>
      <c r="D512" s="36" t="str">
        <f t="shared" ref="D512:E512" si="281">D511</f>
        <v>'</v>
      </c>
      <c r="E512" s="37">
        <f t="shared" si="281"/>
        <v>52824</v>
      </c>
      <c r="F512" s="6">
        <f>IF(MAX(F$9:F511)&gt;=L$5,0,IF(B512&gt;=MONTH($N$5),F511+1,0))</f>
        <v>0</v>
      </c>
      <c r="G512" s="38">
        <f t="shared" si="269"/>
        <v>0</v>
      </c>
      <c r="H512" s="39">
        <f t="shared" si="273"/>
        <v>0</v>
      </c>
      <c r="I512" s="39">
        <f t="shared" si="270"/>
        <v>0</v>
      </c>
      <c r="J512" s="40">
        <f t="shared" si="271"/>
        <v>0</v>
      </c>
      <c r="K512" s="41"/>
      <c r="L512" s="42"/>
      <c r="M512" s="42"/>
      <c r="N512" s="42"/>
      <c r="O512" s="42"/>
      <c r="P512" s="46"/>
      <c r="Q512" s="23"/>
    </row>
    <row r="513" spans="1:17" hidden="1">
      <c r="A513" s="237">
        <v>52916</v>
      </c>
      <c r="B513" s="25">
        <v>119</v>
      </c>
      <c r="C513" s="35" t="s">
        <v>28</v>
      </c>
      <c r="D513" s="36" t="str">
        <f t="shared" ref="D513:E513" si="282">D512</f>
        <v>'</v>
      </c>
      <c r="E513" s="37">
        <f t="shared" si="282"/>
        <v>52824</v>
      </c>
      <c r="F513" s="6">
        <f>IF(MAX(F$9:F512)&gt;=L$5,0,IF(B513&gt;=MONTH($N$5),F512+1,0))</f>
        <v>0</v>
      </c>
      <c r="G513" s="38">
        <f t="shared" si="269"/>
        <v>0</v>
      </c>
      <c r="H513" s="39">
        <f t="shared" si="273"/>
        <v>0</v>
      </c>
      <c r="I513" s="39">
        <f t="shared" si="270"/>
        <v>0</v>
      </c>
      <c r="J513" s="40">
        <f t="shared" si="271"/>
        <v>0</v>
      </c>
      <c r="K513" s="41"/>
      <c r="L513" s="42"/>
      <c r="M513" s="42"/>
      <c r="N513" s="42"/>
      <c r="O513" s="42"/>
      <c r="P513" s="46"/>
      <c r="Q513" s="23"/>
    </row>
    <row r="514" spans="1:17" ht="9" hidden="1" thickBot="1">
      <c r="A514" s="237">
        <v>52946</v>
      </c>
      <c r="B514" s="25">
        <v>120</v>
      </c>
      <c r="C514" s="35" t="s">
        <v>29</v>
      </c>
      <c r="D514" s="36" t="str">
        <f t="shared" ref="D514:E514" si="283">D513</f>
        <v>'</v>
      </c>
      <c r="E514" s="37">
        <f t="shared" si="283"/>
        <v>52824</v>
      </c>
      <c r="F514" s="6">
        <f>IF(MAX(F$9:F513)&gt;=L$5,0,IF(B514&gt;=MONTH($N$5),F513+1,0))</f>
        <v>0</v>
      </c>
      <c r="G514" s="45">
        <f t="shared" si="269"/>
        <v>0</v>
      </c>
      <c r="H514" s="42">
        <f t="shared" si="273"/>
        <v>0</v>
      </c>
      <c r="I514" s="42">
        <f t="shared" si="270"/>
        <v>0</v>
      </c>
      <c r="J514" s="46">
        <f t="shared" si="271"/>
        <v>0</v>
      </c>
      <c r="K514" s="41">
        <f>SUM(H503:H514)</f>
        <v>0</v>
      </c>
      <c r="L514" s="42">
        <f>SUM(I503:I514)</f>
        <v>0</v>
      </c>
      <c r="M514" s="42">
        <f>SUM(G503:G514)</f>
        <v>0</v>
      </c>
      <c r="N514" s="42">
        <f>K514+N502</f>
        <v>43797.520000000004</v>
      </c>
      <c r="O514" s="42">
        <f>L514+O502</f>
        <v>22642.413725342194</v>
      </c>
      <c r="P514" s="46">
        <f>M514+P502</f>
        <v>66439.933725342184</v>
      </c>
      <c r="Q514" s="23"/>
    </row>
    <row r="515" spans="1:17" ht="9.75" thickTop="1" thickBot="1">
      <c r="C515" s="58" t="s">
        <v>30</v>
      </c>
      <c r="D515" s="59"/>
      <c r="E515" s="60"/>
      <c r="F515" s="60"/>
      <c r="G515" s="61">
        <f>SUM(G11:G514)</f>
        <v>157877.0500000001</v>
      </c>
      <c r="H515" s="61">
        <f>SUM(H11:H514)</f>
        <v>91988.190000000046</v>
      </c>
      <c r="I515" s="61">
        <f>SUM(I11:I514)</f>
        <v>65888.86000000003</v>
      </c>
      <c r="J515" s="62">
        <f>J514</f>
        <v>0</v>
      </c>
      <c r="K515" s="63">
        <f>SUM(K11:K514)</f>
        <v>91988.190000000017</v>
      </c>
      <c r="L515" s="64">
        <f>SUM(L11:L514)</f>
        <v>65888.86</v>
      </c>
      <c r="M515" s="64">
        <f t="shared" ref="M515" si="284">SUM(M11:M262)</f>
        <v>157877.05000000002</v>
      </c>
      <c r="N515" s="64">
        <f>N262</f>
        <v>43954.55</v>
      </c>
      <c r="O515" s="64">
        <f>O262</f>
        <v>27090.111368859722</v>
      </c>
      <c r="P515" s="65">
        <f>P262</f>
        <v>71044.661368859714</v>
      </c>
      <c r="Q515" s="23"/>
    </row>
    <row r="516" spans="1:17" ht="9" thickTop="1">
      <c r="C516" s="66"/>
      <c r="D516" s="66"/>
      <c r="E516" s="66"/>
      <c r="F516" s="67"/>
      <c r="G516" s="68"/>
      <c r="H516" s="68"/>
      <c r="I516" s="68"/>
      <c r="J516" s="68"/>
      <c r="K516" s="68"/>
      <c r="L516" s="68"/>
      <c r="M516" s="68"/>
      <c r="N516" s="68"/>
      <c r="O516" s="66"/>
      <c r="P516" s="66"/>
    </row>
    <row r="517" spans="1:17">
      <c r="F517" s="69"/>
      <c r="G517" s="70"/>
      <c r="H517" s="70"/>
      <c r="I517" s="70"/>
      <c r="J517" s="70"/>
      <c r="K517" s="70"/>
      <c r="L517" s="70"/>
      <c r="M517" s="70"/>
      <c r="N517" s="70"/>
    </row>
    <row r="518" spans="1:17">
      <c r="F518" s="69"/>
      <c r="G518" s="70"/>
      <c r="H518" s="70"/>
      <c r="I518" s="70"/>
      <c r="J518" s="70"/>
      <c r="K518" s="70"/>
      <c r="L518" s="70"/>
      <c r="M518" s="70"/>
      <c r="N518" s="70"/>
    </row>
    <row r="519" spans="1:17">
      <c r="F519" s="69"/>
      <c r="G519" s="70"/>
      <c r="H519" s="70"/>
      <c r="I519" s="70"/>
      <c r="J519" s="70"/>
      <c r="K519" s="70"/>
      <c r="L519" s="70"/>
      <c r="M519" s="70"/>
      <c r="N519" s="70"/>
    </row>
    <row r="520" spans="1:17">
      <c r="F520" s="69"/>
      <c r="G520" s="70"/>
      <c r="H520" s="70"/>
      <c r="I520" s="70"/>
      <c r="J520" s="70"/>
      <c r="K520" s="70"/>
      <c r="L520" s="70"/>
      <c r="M520" s="70"/>
      <c r="N520" s="70"/>
    </row>
    <row r="521" spans="1:17">
      <c r="F521" s="69"/>
      <c r="G521" s="70"/>
      <c r="H521" s="70"/>
      <c r="I521" s="70"/>
      <c r="J521" s="70"/>
      <c r="K521" s="70"/>
      <c r="L521" s="70"/>
      <c r="M521" s="70"/>
      <c r="N521" s="70"/>
    </row>
    <row r="522" spans="1:17">
      <c r="F522" s="69"/>
      <c r="G522" s="70"/>
      <c r="H522" s="70"/>
      <c r="I522" s="70"/>
      <c r="J522" s="70"/>
      <c r="K522" s="70"/>
      <c r="L522" s="70"/>
      <c r="M522" s="70"/>
      <c r="N522" s="70"/>
    </row>
    <row r="523" spans="1:17">
      <c r="F523" s="69"/>
      <c r="G523" s="70"/>
      <c r="H523" s="70"/>
      <c r="I523" s="70"/>
      <c r="J523" s="70"/>
      <c r="K523" s="70"/>
      <c r="L523" s="70"/>
      <c r="M523" s="70"/>
      <c r="N523" s="70"/>
    </row>
    <row r="524" spans="1:17">
      <c r="F524" s="69"/>
      <c r="G524" s="70"/>
      <c r="H524" s="70"/>
      <c r="I524" s="70"/>
      <c r="J524" s="70"/>
      <c r="K524" s="70"/>
      <c r="L524" s="70"/>
      <c r="M524" s="70"/>
      <c r="N524" s="70"/>
    </row>
  </sheetData>
  <phoneticPr fontId="1" type="noConversion"/>
  <conditionalFormatting sqref="C9:E22">
    <cfRule type="expression" dxfId="115" priority="25" stopIfTrue="1">
      <formula>AND(YEAR($E9)=YEAR($I$5),$B9=MONTH($I$5))</formula>
    </cfRule>
    <cfRule type="expression" dxfId="114" priority="26" stopIfTrue="1">
      <formula>AND(YEAR($E9)=YEAR($N$5),$B9=MONTH($N$5))</formula>
    </cfRule>
  </conditionalFormatting>
  <conditionalFormatting sqref="J23:J514 G11:I514 G71:P145 G263:P514 K11:P514 G169:P172 G179:P239">
    <cfRule type="cellIs" dxfId="113" priority="27" stopIfTrue="1" operator="equal">
      <formula>0</formula>
    </cfRule>
  </conditionalFormatting>
  <conditionalFormatting sqref="J11:J22">
    <cfRule type="expression" dxfId="112" priority="28" stopIfTrue="1">
      <formula>AND($J$5&gt;0,$J$5&lt;=$J11)</formula>
    </cfRule>
    <cfRule type="cellIs" dxfId="111" priority="29" stopIfTrue="1" operator="equal">
      <formula>0</formula>
    </cfRule>
  </conditionalFormatting>
  <conditionalFormatting sqref="J9:J10">
    <cfRule type="expression" dxfId="110" priority="30" stopIfTrue="1">
      <formula>AND($J$5&gt;0,$J$5&lt;=$J9)</formula>
    </cfRule>
  </conditionalFormatting>
  <conditionalFormatting sqref="F11:F514">
    <cfRule type="cellIs" dxfId="109" priority="31" stopIfTrue="1" operator="equal">
      <formula>0</formula>
    </cfRule>
    <cfRule type="expression" dxfId="108" priority="32" stopIfTrue="1">
      <formula>($G11=$J$5)</formula>
    </cfRule>
  </conditionalFormatting>
  <conditionalFormatting sqref="T16">
    <cfRule type="cellIs" dxfId="107" priority="22" operator="greaterThan">
      <formula>(NOW()&gt;=$T$15)</formula>
    </cfRule>
  </conditionalFormatting>
  <conditionalFormatting sqref="F169:F172">
    <cfRule type="cellIs" dxfId="106" priority="19" stopIfTrue="1" operator="equal">
      <formula>0</formula>
    </cfRule>
    <cfRule type="expression" dxfId="105" priority="20" stopIfTrue="1">
      <formula>($G169=$J$5)</formula>
    </cfRule>
  </conditionalFormatting>
  <conditionalFormatting sqref="F183">
    <cfRule type="cellIs" dxfId="104" priority="15" stopIfTrue="1" operator="equal">
      <formula>0</formula>
    </cfRule>
    <cfRule type="expression" dxfId="103" priority="16" stopIfTrue="1">
      <formula>($G183=$J$5)</formula>
    </cfRule>
  </conditionalFormatting>
  <conditionalFormatting sqref="F193">
    <cfRule type="cellIs" dxfId="102" priority="5" stopIfTrue="1" operator="equal">
      <formula>0</formula>
    </cfRule>
    <cfRule type="expression" dxfId="101" priority="6" stopIfTrue="1">
      <formula>($G193=$J$5)</formula>
    </cfRule>
  </conditionalFormatting>
  <conditionalFormatting sqref="F180:F182">
    <cfRule type="cellIs" dxfId="100" priority="3" stopIfTrue="1" operator="equal">
      <formula>0</formula>
    </cfRule>
    <cfRule type="expression" dxfId="99" priority="4" stopIfTrue="1">
      <formula>($G180=$J$5)</formula>
    </cfRule>
  </conditionalFormatting>
  <conditionalFormatting sqref="F194">
    <cfRule type="cellIs" dxfId="98" priority="1" stopIfTrue="1" operator="equal">
      <formula>0</formula>
    </cfRule>
    <cfRule type="expression" dxfId="97" priority="2" stopIfTrue="1">
      <formula>($G194=$J$5)</formula>
    </cfRule>
  </conditionalFormatting>
  <printOptions horizontalCentered="1"/>
  <pageMargins left="0.5" right="0.5" top="1" bottom="1" header="0.5" footer="0.5"/>
  <pageSetup scale="54" orientation="portrait" horizontalDpi="4294967292" r:id="rId1"/>
  <headerFooter alignWithMargins="0"/>
  <rowBreaks count="1" manualBreakCount="1">
    <brk id="178" min="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X500"/>
  <sheetViews>
    <sheetView topLeftCell="C2" zoomScale="140" zoomScaleNormal="140" zoomScaleSheetLayoutView="140" workbookViewId="0">
      <pane xSplit="4" ySplit="9" topLeftCell="G11" activePane="bottomRight" state="frozen"/>
      <selection pane="topRight"/>
      <selection pane="bottomLeft"/>
      <selection pane="bottomRight" activeCell="V169" sqref="V169"/>
    </sheetView>
  </sheetViews>
  <sheetFormatPr defaultRowHeight="8.25"/>
  <cols>
    <col min="1" max="1" width="10" style="1" customWidth="1"/>
    <col min="2" max="2" width="2.3984375" style="25" customWidth="1"/>
    <col min="3" max="3" width="4.796875" style="1" customWidth="1"/>
    <col min="4" max="4" width="1" style="1" customWidth="1"/>
    <col min="5" max="5" width="4.796875" style="1" customWidth="1"/>
    <col min="6" max="6" width="9.3984375" style="1" customWidth="1"/>
    <col min="7" max="12" width="12.59765625" style="1" customWidth="1"/>
    <col min="13" max="16" width="12.59765625" style="1" hidden="1" customWidth="1"/>
    <col min="17" max="17" width="1.796875" style="1" customWidth="1"/>
    <col min="18" max="20" width="12.59765625" style="1" customWidth="1"/>
    <col min="21" max="21" width="1.796875" style="1" customWidth="1"/>
    <col min="22" max="22" width="13.19921875" style="1" bestFit="1" customWidth="1"/>
    <col min="23" max="23" width="1.796875" style="1" customWidth="1"/>
    <col min="24" max="24" width="12.3984375" style="1" customWidth="1"/>
    <col min="25" max="25" width="1.796875" style="1" customWidth="1"/>
    <col min="26" max="16384" width="9.59765625" style="1"/>
  </cols>
  <sheetData>
    <row r="2" spans="1:24">
      <c r="G2" s="4" t="s">
        <v>49</v>
      </c>
      <c r="H2" s="140" t="s">
        <v>38</v>
      </c>
      <c r="I2" s="136" t="s">
        <v>35</v>
      </c>
      <c r="J2" s="5" t="s">
        <v>35</v>
      </c>
      <c r="K2" s="6" t="s">
        <v>35</v>
      </c>
      <c r="L2" s="136" t="s">
        <v>35</v>
      </c>
      <c r="M2" s="136" t="s">
        <v>35</v>
      </c>
      <c r="N2" s="136" t="s">
        <v>35</v>
      </c>
      <c r="O2" s="9"/>
      <c r="P2" s="7" t="s">
        <v>45</v>
      </c>
      <c r="R2" s="154" t="s">
        <v>78</v>
      </c>
      <c r="S2" s="154" t="s">
        <v>81</v>
      </c>
      <c r="T2" s="158" t="s">
        <v>84</v>
      </c>
    </row>
    <row r="3" spans="1:24" ht="8.25" customHeight="1">
      <c r="G3" s="4" t="s">
        <v>55</v>
      </c>
      <c r="H3" s="141" t="s">
        <v>54</v>
      </c>
      <c r="I3" s="136" t="s">
        <v>50</v>
      </c>
      <c r="J3" s="5" t="s">
        <v>3</v>
      </c>
      <c r="K3" s="6" t="s">
        <v>4</v>
      </c>
      <c r="L3" s="136" t="s">
        <v>5</v>
      </c>
      <c r="M3" s="136" t="s">
        <v>6</v>
      </c>
      <c r="N3" s="136" t="s">
        <v>51</v>
      </c>
      <c r="O3" s="9"/>
      <c r="P3" s="7" t="s">
        <v>46</v>
      </c>
      <c r="R3" s="155" t="s">
        <v>77</v>
      </c>
      <c r="S3" s="155" t="s">
        <v>57</v>
      </c>
      <c r="T3" s="159" t="s">
        <v>58</v>
      </c>
      <c r="U3" s="126"/>
      <c r="V3" s="126"/>
      <c r="W3" s="126"/>
      <c r="X3" s="126"/>
    </row>
    <row r="4" spans="1:24" ht="8.25" customHeight="1">
      <c r="C4" s="98" t="s">
        <v>58</v>
      </c>
      <c r="D4" s="99"/>
      <c r="E4" s="99"/>
      <c r="F4" s="99"/>
      <c r="G4" s="4" t="s">
        <v>47</v>
      </c>
      <c r="H4" s="140" t="s">
        <v>37</v>
      </c>
      <c r="I4" s="136" t="s">
        <v>113</v>
      </c>
      <c r="J4" s="5" t="s">
        <v>7</v>
      </c>
      <c r="K4" s="6" t="s">
        <v>8</v>
      </c>
      <c r="L4" s="136" t="s">
        <v>9</v>
      </c>
      <c r="M4" s="136" t="s">
        <v>10</v>
      </c>
      <c r="N4" s="136" t="s">
        <v>52</v>
      </c>
      <c r="O4" s="9"/>
      <c r="P4" s="8">
        <f ca="1">VALUE(CONCATENATE(YEAR(NOW()),"/",1,"/",1))</f>
        <v>42736</v>
      </c>
      <c r="R4" s="154" t="s">
        <v>79</v>
      </c>
      <c r="S4" s="154" t="s">
        <v>82</v>
      </c>
      <c r="T4" s="154" t="s">
        <v>85</v>
      </c>
      <c r="U4" s="126"/>
      <c r="V4" s="126"/>
      <c r="W4" s="126"/>
      <c r="X4" s="126"/>
    </row>
    <row r="5" spans="1:24" ht="9" customHeight="1" thickBot="1">
      <c r="H5" s="142" t="s">
        <v>53</v>
      </c>
      <c r="I5" s="138">
        <v>38398</v>
      </c>
      <c r="J5" s="219">
        <v>215819</v>
      </c>
      <c r="K5" s="10">
        <v>0.105</v>
      </c>
      <c r="L5" s="213">
        <f>12*20</f>
        <v>240</v>
      </c>
      <c r="M5" s="137">
        <f>PMT(K5/12,L5,-J5)</f>
        <v>2154.6934882586884</v>
      </c>
      <c r="N5" s="143">
        <f>I5+31+IF(DAY(I5)&gt;15,28,0)-IF((MONTH(I5+31+IF(DAY(I5)&gt;15,28,0))-MONTH(I5))&gt;1,10,0)-DAY(I5+31+IF(DAY(I5)&gt;15,28,0)-IF((MONTH(I5+31+IF(DAY(I5)&gt;15,28,0))-MONTH(I5))&gt;1,10,0))+15</f>
        <v>38426</v>
      </c>
      <c r="O5" s="139"/>
      <c r="R5" s="155" t="s">
        <v>59</v>
      </c>
      <c r="S5" s="155" t="s">
        <v>60</v>
      </c>
      <c r="T5" s="155" t="s">
        <v>61</v>
      </c>
      <c r="U5" s="126"/>
      <c r="V5" s="126"/>
      <c r="W5" s="126"/>
      <c r="X5" s="126"/>
    </row>
    <row r="6" spans="1:24" ht="9.75" thickTop="1" thickBot="1">
      <c r="G6" s="13" t="s">
        <v>36</v>
      </c>
      <c r="H6" s="14"/>
      <c r="I6" s="14"/>
      <c r="J6" s="14"/>
      <c r="K6" s="14"/>
      <c r="L6" s="15"/>
      <c r="M6" s="15"/>
      <c r="N6" s="15"/>
      <c r="O6" s="15"/>
      <c r="R6" s="154" t="s">
        <v>80</v>
      </c>
      <c r="S6" s="154" t="s">
        <v>83</v>
      </c>
      <c r="T6" s="154" t="s">
        <v>86</v>
      </c>
      <c r="U6" s="126"/>
      <c r="V6" s="126"/>
      <c r="W6" s="126"/>
      <c r="X6" s="126"/>
    </row>
    <row r="7" spans="1:24" ht="9" thickTop="1">
      <c r="C7" s="17" t="s">
        <v>10</v>
      </c>
      <c r="D7" s="18"/>
      <c r="E7" s="19"/>
      <c r="F7" s="20" t="s">
        <v>10</v>
      </c>
      <c r="G7" s="20" t="s">
        <v>10</v>
      </c>
      <c r="H7" s="20" t="s">
        <v>4</v>
      </c>
      <c r="I7" s="20" t="s">
        <v>12</v>
      </c>
      <c r="J7" s="21" t="s">
        <v>42</v>
      </c>
      <c r="K7" s="22" t="s">
        <v>4</v>
      </c>
      <c r="L7" s="20" t="s">
        <v>12</v>
      </c>
      <c r="M7" s="20" t="s">
        <v>10</v>
      </c>
      <c r="N7" s="20" t="s">
        <v>13</v>
      </c>
      <c r="O7" s="20" t="s">
        <v>13</v>
      </c>
      <c r="P7" s="21" t="s">
        <v>13</v>
      </c>
      <c r="Q7" s="23"/>
      <c r="R7" s="155" t="s">
        <v>62</v>
      </c>
      <c r="S7" s="155" t="s">
        <v>63</v>
      </c>
      <c r="T7" s="155" t="s">
        <v>64</v>
      </c>
      <c r="U7" s="126"/>
      <c r="V7" s="126"/>
      <c r="W7" s="126"/>
      <c r="X7" s="126"/>
    </row>
    <row r="8" spans="1:24">
      <c r="C8" s="71" t="s">
        <v>14</v>
      </c>
      <c r="D8" s="72"/>
      <c r="E8" s="73"/>
      <c r="F8" s="53" t="s">
        <v>15</v>
      </c>
      <c r="G8" s="74" t="s">
        <v>7</v>
      </c>
      <c r="H8" s="74" t="s">
        <v>10</v>
      </c>
      <c r="I8" s="74" t="s">
        <v>10</v>
      </c>
      <c r="J8" s="75" t="s">
        <v>12</v>
      </c>
      <c r="K8" s="76" t="s">
        <v>16</v>
      </c>
      <c r="L8" s="74" t="s">
        <v>16</v>
      </c>
      <c r="M8" s="74" t="s">
        <v>16</v>
      </c>
      <c r="N8" s="74" t="s">
        <v>4</v>
      </c>
      <c r="O8" s="53" t="s">
        <v>12</v>
      </c>
      <c r="P8" s="77" t="s">
        <v>10</v>
      </c>
      <c r="Q8" s="23"/>
    </row>
    <row r="9" spans="1:24" hidden="1">
      <c r="A9" s="237">
        <v>38306</v>
      </c>
      <c r="B9" s="25">
        <v>11</v>
      </c>
      <c r="C9" s="26" t="s">
        <v>28</v>
      </c>
      <c r="D9" s="78" t="s">
        <v>18</v>
      </c>
      <c r="E9" s="80">
        <f>E10</f>
        <v>38060.75</v>
      </c>
      <c r="F9" s="92">
        <v>0</v>
      </c>
      <c r="G9" s="89">
        <v>0</v>
      </c>
      <c r="H9" s="89">
        <v>0</v>
      </c>
      <c r="I9" s="89">
        <v>0</v>
      </c>
      <c r="J9" s="91">
        <f>IF(F10&lt;1,0,IF(F10=1,J$5,J$5-I9))</f>
        <v>0</v>
      </c>
      <c r="K9" s="82"/>
      <c r="L9" s="83"/>
      <c r="M9" s="83"/>
      <c r="N9" s="83"/>
      <c r="O9" s="84"/>
      <c r="P9" s="85"/>
      <c r="Q9" s="23"/>
    </row>
    <row r="10" spans="1:24" hidden="1">
      <c r="A10" s="237">
        <v>38336</v>
      </c>
      <c r="B10" s="25">
        <v>12</v>
      </c>
      <c r="C10" s="50" t="s">
        <v>29</v>
      </c>
      <c r="D10" s="51" t="s">
        <v>18</v>
      </c>
      <c r="E10" s="81">
        <f>E11-365.25</f>
        <v>38060.75</v>
      </c>
      <c r="F10" s="92">
        <v>0</v>
      </c>
      <c r="G10" s="89">
        <v>0</v>
      </c>
      <c r="H10" s="89">
        <v>0</v>
      </c>
      <c r="I10" s="89">
        <v>0</v>
      </c>
      <c r="J10" s="91">
        <f>IF(F11&lt;1,0,IF(F11=1,J$5,J$5-I10))</f>
        <v>0</v>
      </c>
      <c r="K10" s="86"/>
      <c r="L10" s="87"/>
      <c r="M10" s="87"/>
      <c r="N10" s="87"/>
      <c r="O10" s="87"/>
      <c r="P10" s="88"/>
      <c r="Q10" s="23"/>
    </row>
    <row r="11" spans="1:24">
      <c r="A11" s="237">
        <v>38367</v>
      </c>
      <c r="B11" s="25">
        <v>1</v>
      </c>
      <c r="C11" s="26" t="s">
        <v>17</v>
      </c>
      <c r="D11" s="78" t="s">
        <v>18</v>
      </c>
      <c r="E11" s="79">
        <f>N5</f>
        <v>38426</v>
      </c>
      <c r="F11" s="90">
        <f>IF(MAX(F$9:F10)&gt;=L$5,0,IF(B11&gt;=MONTH($N$5),F10+1,0))</f>
        <v>0</v>
      </c>
      <c r="G11" s="28">
        <f>IF(F11&gt;0,$M$5,0)</f>
        <v>0</v>
      </c>
      <c r="H11" s="29">
        <f>IF(F11&gt;0,ROUND(-IPMT(K$5/12,F11,L$5,J$5,,),2),0)</f>
        <v>0</v>
      </c>
      <c r="I11" s="29">
        <f>G11-H11</f>
        <v>0</v>
      </c>
      <c r="J11" s="30">
        <f>IF(F12&lt;1,0,IF(F12=1,J$5,J$5-I11))</f>
        <v>0</v>
      </c>
      <c r="K11" s="31"/>
      <c r="L11" s="32"/>
      <c r="M11" s="32"/>
      <c r="N11" s="32"/>
      <c r="O11" s="33"/>
      <c r="P11" s="34"/>
      <c r="Q11" s="23"/>
    </row>
    <row r="12" spans="1:24">
      <c r="A12" s="237">
        <v>38398</v>
      </c>
      <c r="B12" s="25">
        <v>2</v>
      </c>
      <c r="C12" s="35" t="s">
        <v>19</v>
      </c>
      <c r="D12" s="36" t="str">
        <f t="shared" ref="D12:E22" si="0">D11</f>
        <v>'</v>
      </c>
      <c r="E12" s="37">
        <f t="shared" si="0"/>
        <v>38426</v>
      </c>
      <c r="F12" s="6">
        <f>IF(MAX(F$9:F11)&gt;=L$5,0,IF(B12&gt;=MONTH($N$5),F11+1,0))</f>
        <v>0</v>
      </c>
      <c r="G12" s="38">
        <f t="shared" ref="G12:G23" si="1">IF((J11+H12)&lt;(M$5+H12),J11+H12,M$5)</f>
        <v>0</v>
      </c>
      <c r="H12" s="39">
        <f t="shared" ref="H12:H43" si="2">IF(F12&gt;0,IF(J11&gt;0,ROUND(-IPMT(K$5/12,F12,L$5,J$5,,),2),0),0)</f>
        <v>0</v>
      </c>
      <c r="I12" s="39">
        <f t="shared" ref="I12:I147" si="3">G12-H12</f>
        <v>0</v>
      </c>
      <c r="J12" s="40">
        <f t="shared" ref="J12:J22" si="4">IF(F13&lt;1,0,IF(F13=1,J$5,J11-I12))</f>
        <v>215819</v>
      </c>
      <c r="K12" s="41"/>
      <c r="L12" s="42"/>
      <c r="M12" s="42"/>
      <c r="N12" s="42"/>
      <c r="O12" s="43"/>
      <c r="P12" s="44"/>
      <c r="Q12" s="23"/>
    </row>
    <row r="13" spans="1:24">
      <c r="A13" s="237">
        <v>38426</v>
      </c>
      <c r="B13" s="25">
        <v>3</v>
      </c>
      <c r="C13" s="35" t="s">
        <v>20</v>
      </c>
      <c r="D13" s="36" t="str">
        <f t="shared" si="0"/>
        <v>'</v>
      </c>
      <c r="E13" s="37">
        <f t="shared" si="0"/>
        <v>38426</v>
      </c>
      <c r="F13" s="6">
        <f>IF(MAX(F$9:F12)&gt;=L$5,0,IF(B13&gt;=MONTH($N$5),F12+1,0))</f>
        <v>1</v>
      </c>
      <c r="G13" s="38">
        <f t="shared" si="1"/>
        <v>2154.6934882586884</v>
      </c>
      <c r="H13" s="39">
        <f t="shared" si="2"/>
        <v>1888.42</v>
      </c>
      <c r="I13" s="39">
        <f t="shared" si="3"/>
        <v>266.2734882586883</v>
      </c>
      <c r="J13" s="40">
        <f t="shared" si="4"/>
        <v>215552.72651174132</v>
      </c>
      <c r="K13" s="41"/>
      <c r="L13" s="42"/>
      <c r="M13" s="42"/>
      <c r="N13" s="42"/>
      <c r="O13" s="43"/>
      <c r="P13" s="44"/>
      <c r="Q13" s="23"/>
      <c r="T13" s="177" t="s">
        <v>127</v>
      </c>
    </row>
    <row r="14" spans="1:24">
      <c r="A14" s="237">
        <v>38457</v>
      </c>
      <c r="B14" s="25">
        <v>4</v>
      </c>
      <c r="C14" s="35" t="s">
        <v>21</v>
      </c>
      <c r="D14" s="36" t="str">
        <f t="shared" si="0"/>
        <v>'</v>
      </c>
      <c r="E14" s="37">
        <f t="shared" si="0"/>
        <v>38426</v>
      </c>
      <c r="F14" s="6">
        <f>IF(MAX(F$9:F13)&gt;=L$5,0,IF(B14&gt;=MONTH($N$5),F13+1,0))</f>
        <v>2</v>
      </c>
      <c r="G14" s="38">
        <f t="shared" si="1"/>
        <v>2154.6934882586884</v>
      </c>
      <c r="H14" s="39">
        <f t="shared" si="2"/>
        <v>1886.09</v>
      </c>
      <c r="I14" s="39">
        <f t="shared" si="3"/>
        <v>268.60348825868846</v>
      </c>
      <c r="J14" s="40">
        <f t="shared" si="4"/>
        <v>215284.12302348262</v>
      </c>
      <c r="K14" s="41"/>
      <c r="L14" s="42"/>
      <c r="M14" s="42"/>
      <c r="N14" s="42"/>
      <c r="O14" s="43"/>
      <c r="P14" s="44"/>
      <c r="Q14" s="23"/>
      <c r="T14" s="179" t="s">
        <v>126</v>
      </c>
    </row>
    <row r="15" spans="1:24">
      <c r="A15" s="237">
        <v>38487</v>
      </c>
      <c r="B15" s="25">
        <v>5</v>
      </c>
      <c r="C15" s="35" t="s">
        <v>22</v>
      </c>
      <c r="D15" s="36" t="str">
        <f t="shared" si="0"/>
        <v>'</v>
      </c>
      <c r="E15" s="37">
        <f t="shared" si="0"/>
        <v>38426</v>
      </c>
      <c r="F15" s="6">
        <f>IF(MAX(F$9:F14)&gt;=L$5,0,IF(B15&gt;=MONTH($N$5),F14+1,0))</f>
        <v>3</v>
      </c>
      <c r="G15" s="38">
        <f t="shared" si="1"/>
        <v>2154.6934882586884</v>
      </c>
      <c r="H15" s="39">
        <f t="shared" si="2"/>
        <v>1883.74</v>
      </c>
      <c r="I15" s="39">
        <f t="shared" si="3"/>
        <v>270.95348825868837</v>
      </c>
      <c r="J15" s="40">
        <f t="shared" si="4"/>
        <v>215013.16953522395</v>
      </c>
      <c r="K15" s="41"/>
      <c r="L15" s="42"/>
      <c r="M15" s="42"/>
      <c r="N15" s="42"/>
      <c r="O15" s="43"/>
      <c r="P15" s="44"/>
      <c r="Q15" s="23"/>
      <c r="T15" s="225">
        <f>N5+(365.2*10)</f>
        <v>42078</v>
      </c>
    </row>
    <row r="16" spans="1:24">
      <c r="A16" s="237">
        <v>38518</v>
      </c>
      <c r="B16" s="25">
        <v>6</v>
      </c>
      <c r="C16" s="35" t="s">
        <v>23</v>
      </c>
      <c r="D16" s="36" t="str">
        <f t="shared" si="0"/>
        <v>'</v>
      </c>
      <c r="E16" s="37">
        <f t="shared" si="0"/>
        <v>38426</v>
      </c>
      <c r="F16" s="6">
        <f>IF(MAX(F$9:F15)&gt;=L$5,0,IF(B16&gt;=MONTH($N$5),F15+1,0))</f>
        <v>4</v>
      </c>
      <c r="G16" s="38">
        <f t="shared" si="1"/>
        <v>2154.6934882586884</v>
      </c>
      <c r="H16" s="39">
        <f t="shared" si="2"/>
        <v>1881.37</v>
      </c>
      <c r="I16" s="39">
        <f t="shared" si="3"/>
        <v>273.32348825868849</v>
      </c>
      <c r="J16" s="40">
        <f t="shared" si="4"/>
        <v>214739.84604696525</v>
      </c>
      <c r="K16" s="41"/>
      <c r="L16" s="42"/>
      <c r="M16" s="42"/>
      <c r="N16" s="42"/>
      <c r="O16" s="43"/>
      <c r="P16" s="44"/>
      <c r="Q16" s="23"/>
      <c r="T16" s="220" t="str">
        <f ca="1">IF(NOW()&gt;=T15,"ELIGIBLE","Not Eligible")</f>
        <v>ELIGIBLE</v>
      </c>
    </row>
    <row r="17" spans="1:21">
      <c r="A17" s="237">
        <v>38548</v>
      </c>
      <c r="B17" s="25">
        <v>7</v>
      </c>
      <c r="C17" s="35" t="s">
        <v>24</v>
      </c>
      <c r="D17" s="36" t="str">
        <f t="shared" si="0"/>
        <v>'</v>
      </c>
      <c r="E17" s="37">
        <f t="shared" si="0"/>
        <v>38426</v>
      </c>
      <c r="F17" s="6">
        <f>IF(MAX(F$9:F16)&gt;=L$5,0,IF(B17&gt;=MONTH($N$5),F16+1,0))</f>
        <v>5</v>
      </c>
      <c r="G17" s="38">
        <f t="shared" si="1"/>
        <v>2154.6934882586884</v>
      </c>
      <c r="H17" s="39">
        <f t="shared" si="2"/>
        <v>1878.97</v>
      </c>
      <c r="I17" s="39">
        <f t="shared" si="3"/>
        <v>275.72348825868835</v>
      </c>
      <c r="J17" s="40">
        <f t="shared" si="4"/>
        <v>214464.12255870656</v>
      </c>
      <c r="K17" s="41"/>
      <c r="L17" s="42"/>
      <c r="M17" s="42"/>
      <c r="N17" s="42"/>
      <c r="O17" s="43"/>
      <c r="P17" s="44"/>
      <c r="Q17" s="23"/>
      <c r="T17" s="177" t="s">
        <v>105</v>
      </c>
    </row>
    <row r="18" spans="1:21">
      <c r="A18" s="237">
        <v>38579</v>
      </c>
      <c r="B18" s="25">
        <v>8</v>
      </c>
      <c r="C18" s="35" t="s">
        <v>25</v>
      </c>
      <c r="D18" s="36" t="str">
        <f t="shared" si="0"/>
        <v>'</v>
      </c>
      <c r="E18" s="37">
        <f t="shared" si="0"/>
        <v>38426</v>
      </c>
      <c r="F18" s="6">
        <f>IF(MAX(F$9:F17)&gt;=L$5,0,IF(B18&gt;=MONTH($N$5),F17+1,0))</f>
        <v>6</v>
      </c>
      <c r="G18" s="38">
        <f t="shared" si="1"/>
        <v>2154.6934882586884</v>
      </c>
      <c r="H18" s="39">
        <f t="shared" si="2"/>
        <v>1876.56</v>
      </c>
      <c r="I18" s="39">
        <f t="shared" si="3"/>
        <v>278.13348825868843</v>
      </c>
      <c r="J18" s="40">
        <f t="shared" si="4"/>
        <v>214185.98907044786</v>
      </c>
      <c r="K18" s="41"/>
      <c r="L18" s="42"/>
      <c r="M18" s="42"/>
      <c r="N18" s="42"/>
      <c r="O18" s="43"/>
      <c r="P18" s="44"/>
      <c r="Q18" s="23"/>
    </row>
    <row r="19" spans="1:21">
      <c r="A19" s="237">
        <v>38610</v>
      </c>
      <c r="B19" s="25">
        <v>9</v>
      </c>
      <c r="C19" s="35" t="s">
        <v>26</v>
      </c>
      <c r="D19" s="36" t="str">
        <f t="shared" si="0"/>
        <v>'</v>
      </c>
      <c r="E19" s="37">
        <f t="shared" si="0"/>
        <v>38426</v>
      </c>
      <c r="F19" s="6">
        <f>IF(MAX(F$9:F18)&gt;=L$5,0,IF(B19&gt;=MONTH($N$5),F18+1,0))</f>
        <v>7</v>
      </c>
      <c r="G19" s="38">
        <f t="shared" si="1"/>
        <v>2154.6934882586884</v>
      </c>
      <c r="H19" s="39">
        <f t="shared" si="2"/>
        <v>1874.13</v>
      </c>
      <c r="I19" s="39">
        <f t="shared" si="3"/>
        <v>280.56348825868827</v>
      </c>
      <c r="J19" s="40">
        <f t="shared" si="4"/>
        <v>213905.42558218917</v>
      </c>
      <c r="K19" s="41"/>
      <c r="L19" s="42"/>
      <c r="M19" s="42"/>
      <c r="N19" s="42"/>
      <c r="O19" s="43"/>
      <c r="P19" s="44"/>
      <c r="Q19" s="23"/>
    </row>
    <row r="20" spans="1:21">
      <c r="A20" s="237">
        <v>38640</v>
      </c>
      <c r="B20" s="25">
        <v>10</v>
      </c>
      <c r="C20" s="35" t="s">
        <v>27</v>
      </c>
      <c r="D20" s="36" t="str">
        <f t="shared" si="0"/>
        <v>'</v>
      </c>
      <c r="E20" s="37">
        <f t="shared" si="0"/>
        <v>38426</v>
      </c>
      <c r="F20" s="6">
        <f>IF(MAX(F$9:F19)&gt;=L$5,0,IF(B20&gt;=MONTH($N$5),F19+1,0))</f>
        <v>8</v>
      </c>
      <c r="G20" s="38">
        <f t="shared" si="1"/>
        <v>2154.6934882586884</v>
      </c>
      <c r="H20" s="39">
        <f t="shared" si="2"/>
        <v>1871.67</v>
      </c>
      <c r="I20" s="39">
        <f t="shared" si="3"/>
        <v>283.0234882586883</v>
      </c>
      <c r="J20" s="40">
        <f t="shared" si="4"/>
        <v>213622.40209393049</v>
      </c>
      <c r="K20" s="41"/>
      <c r="L20" s="42"/>
      <c r="M20" s="42"/>
      <c r="N20" s="42"/>
      <c r="O20" s="43"/>
      <c r="P20" s="44"/>
      <c r="Q20" s="23"/>
    </row>
    <row r="21" spans="1:21">
      <c r="A21" s="237">
        <v>38671</v>
      </c>
      <c r="B21" s="25">
        <v>11</v>
      </c>
      <c r="C21" s="35" t="s">
        <v>28</v>
      </c>
      <c r="D21" s="36" t="str">
        <f t="shared" si="0"/>
        <v>'</v>
      </c>
      <c r="E21" s="37">
        <f t="shared" si="0"/>
        <v>38426</v>
      </c>
      <c r="F21" s="6">
        <f>IF(MAX(F$9:F20)&gt;=L$5,0,IF(B21&gt;=MONTH($N$5),F20+1,0))</f>
        <v>9</v>
      </c>
      <c r="G21" s="38">
        <f t="shared" si="1"/>
        <v>2154.6934882586884</v>
      </c>
      <c r="H21" s="39">
        <f t="shared" si="2"/>
        <v>1869.2</v>
      </c>
      <c r="I21" s="39">
        <f t="shared" si="3"/>
        <v>285.49348825868833</v>
      </c>
      <c r="J21" s="40">
        <f t="shared" si="4"/>
        <v>213336.90860567181</v>
      </c>
      <c r="K21" s="41"/>
      <c r="L21" s="42"/>
      <c r="M21" s="42"/>
      <c r="N21" s="42"/>
      <c r="O21" s="43"/>
      <c r="P21" s="44"/>
      <c r="Q21" s="23"/>
    </row>
    <row r="22" spans="1:21">
      <c r="A22" s="237">
        <v>38701</v>
      </c>
      <c r="B22" s="25">
        <v>12</v>
      </c>
      <c r="C22" s="50" t="s">
        <v>29</v>
      </c>
      <c r="D22" s="51" t="str">
        <f t="shared" si="0"/>
        <v>'</v>
      </c>
      <c r="E22" s="52">
        <f t="shared" si="0"/>
        <v>38426</v>
      </c>
      <c r="F22" s="53">
        <f>IF(MAX(F$9:F21)&gt;=L$5,0,IF(B22&gt;=MONTH($N$5),F21+1,0))</f>
        <v>10</v>
      </c>
      <c r="G22" s="45">
        <f t="shared" si="1"/>
        <v>2154.6934882586884</v>
      </c>
      <c r="H22" s="42">
        <f t="shared" si="2"/>
        <v>1866.7</v>
      </c>
      <c r="I22" s="42">
        <f t="shared" si="3"/>
        <v>287.99348825868833</v>
      </c>
      <c r="J22" s="56">
        <f t="shared" si="4"/>
        <v>213048.91511741313</v>
      </c>
      <c r="K22" s="57">
        <f>SUM(H11:H22)</f>
        <v>18776.849999999999</v>
      </c>
      <c r="L22" s="42">
        <f>SUM(I11:I22)</f>
        <v>2770.0848825868843</v>
      </c>
      <c r="M22" s="42">
        <f>SUM(G11:G22)</f>
        <v>21546.93488258688</v>
      </c>
      <c r="N22" s="42">
        <f>K22</f>
        <v>18776.849999999999</v>
      </c>
      <c r="O22" s="42">
        <f>L22</f>
        <v>2770.0848825868843</v>
      </c>
      <c r="P22" s="46">
        <f>M22</f>
        <v>21546.93488258688</v>
      </c>
      <c r="Q22" s="23"/>
    </row>
    <row r="23" spans="1:21" hidden="1">
      <c r="A23" s="237">
        <v>38732</v>
      </c>
      <c r="B23" s="25">
        <v>13</v>
      </c>
      <c r="C23" s="26" t="s">
        <v>17</v>
      </c>
      <c r="D23" s="47" t="str">
        <f>D11</f>
        <v>'</v>
      </c>
      <c r="E23" s="27">
        <f>E11+366</f>
        <v>38792</v>
      </c>
      <c r="F23" s="90">
        <f>IF(MAX(F$9:F22)&gt;=L$5,0,IF(B23&gt;=MONTH($N$5),F22+1,0))</f>
        <v>11</v>
      </c>
      <c r="G23" s="28">
        <f t="shared" si="1"/>
        <v>2154.6934882586884</v>
      </c>
      <c r="H23" s="29">
        <f t="shared" si="2"/>
        <v>1864.18</v>
      </c>
      <c r="I23" s="29">
        <f t="shared" si="3"/>
        <v>290.51348825868831</v>
      </c>
      <c r="J23" s="30">
        <f t="shared" ref="J23:J29" si="5">J22-I23</f>
        <v>212758.40162915442</v>
      </c>
      <c r="K23" s="31"/>
      <c r="L23" s="32"/>
      <c r="M23" s="32"/>
      <c r="N23" s="32"/>
      <c r="O23" s="32"/>
      <c r="P23" s="48"/>
      <c r="Q23" s="23"/>
      <c r="U23" s="7"/>
    </row>
    <row r="24" spans="1:21" hidden="1">
      <c r="A24" s="237">
        <v>38763</v>
      </c>
      <c r="B24" s="25">
        <v>14</v>
      </c>
      <c r="C24" s="35" t="s">
        <v>19</v>
      </c>
      <c r="D24" s="36" t="str">
        <f t="shared" ref="D24:E34" si="6">D23</f>
        <v>'</v>
      </c>
      <c r="E24" s="37">
        <f t="shared" si="6"/>
        <v>38792</v>
      </c>
      <c r="F24" s="6">
        <f>IF(MAX(F$9:F23)&gt;=L$5,0,IF(B24&gt;=MONTH($N$5),F23+1,0))</f>
        <v>12</v>
      </c>
      <c r="G24" s="38">
        <f t="shared" ref="G24:G40" si="7">IF((J23+H24)&lt;(M$5+H24),J23+H24,M$5)</f>
        <v>2154.6934882586884</v>
      </c>
      <c r="H24" s="39">
        <f t="shared" si="2"/>
        <v>1861.64</v>
      </c>
      <c r="I24" s="39">
        <f t="shared" si="3"/>
        <v>293.05348825868828</v>
      </c>
      <c r="J24" s="40">
        <f t="shared" si="5"/>
        <v>212465.34814089575</v>
      </c>
      <c r="K24" s="41"/>
      <c r="L24" s="42"/>
      <c r="M24" s="42"/>
      <c r="N24" s="42"/>
      <c r="O24" s="42"/>
      <c r="P24" s="46"/>
      <c r="Q24" s="23"/>
      <c r="U24" s="7"/>
    </row>
    <row r="25" spans="1:21" hidden="1">
      <c r="A25" s="237">
        <v>38791</v>
      </c>
      <c r="B25" s="25">
        <v>15</v>
      </c>
      <c r="C25" s="35" t="s">
        <v>20</v>
      </c>
      <c r="D25" s="36" t="str">
        <f t="shared" si="6"/>
        <v>'</v>
      </c>
      <c r="E25" s="37">
        <f t="shared" si="6"/>
        <v>38792</v>
      </c>
      <c r="F25" s="6">
        <f>IF(MAX(F$9:F24)&gt;=L$5,0,IF(B25&gt;=MONTH($N$5),F24+1,0))</f>
        <v>13</v>
      </c>
      <c r="G25" s="38">
        <f t="shared" si="7"/>
        <v>2154.6934882586884</v>
      </c>
      <c r="H25" s="39">
        <f t="shared" si="2"/>
        <v>1859.07</v>
      </c>
      <c r="I25" s="39">
        <f t="shared" si="3"/>
        <v>295.62348825868844</v>
      </c>
      <c r="J25" s="40">
        <f t="shared" si="5"/>
        <v>212169.72465263706</v>
      </c>
      <c r="K25" s="41"/>
      <c r="L25" s="42"/>
      <c r="M25" s="42"/>
      <c r="N25" s="42"/>
      <c r="O25" s="42"/>
      <c r="P25" s="46"/>
      <c r="Q25" s="23"/>
      <c r="U25" s="7"/>
    </row>
    <row r="26" spans="1:21" hidden="1">
      <c r="A26" s="237">
        <v>38822</v>
      </c>
      <c r="B26" s="25">
        <v>16</v>
      </c>
      <c r="C26" s="35" t="s">
        <v>21</v>
      </c>
      <c r="D26" s="36" t="str">
        <f t="shared" si="6"/>
        <v>'</v>
      </c>
      <c r="E26" s="37">
        <f t="shared" si="6"/>
        <v>38792</v>
      </c>
      <c r="F26" s="6">
        <f>IF(MAX(F$9:F25)&gt;=L$5,0,IF(B26&gt;=MONTH($N$5),F25+1,0))</f>
        <v>14</v>
      </c>
      <c r="G26" s="38">
        <f t="shared" si="7"/>
        <v>2154.6934882586884</v>
      </c>
      <c r="H26" s="39">
        <f t="shared" si="2"/>
        <v>1856.48</v>
      </c>
      <c r="I26" s="39">
        <f t="shared" si="3"/>
        <v>298.21348825868836</v>
      </c>
      <c r="J26" s="40">
        <f t="shared" si="5"/>
        <v>211871.51116437837</v>
      </c>
      <c r="K26" s="41"/>
      <c r="L26" s="42"/>
      <c r="M26" s="42"/>
      <c r="N26" s="42"/>
      <c r="O26" s="42"/>
      <c r="P26" s="46"/>
      <c r="Q26" s="23"/>
      <c r="U26" s="7"/>
    </row>
    <row r="27" spans="1:21" hidden="1">
      <c r="A27" s="237">
        <v>38852</v>
      </c>
      <c r="B27" s="25">
        <v>17</v>
      </c>
      <c r="C27" s="35" t="s">
        <v>22</v>
      </c>
      <c r="D27" s="36" t="str">
        <f t="shared" si="6"/>
        <v>'</v>
      </c>
      <c r="E27" s="37">
        <f t="shared" si="6"/>
        <v>38792</v>
      </c>
      <c r="F27" s="6">
        <f>IF(MAX(F$9:F26)&gt;=L$5,0,IF(B27&gt;=MONTH($N$5),F26+1,0))</f>
        <v>15</v>
      </c>
      <c r="G27" s="38">
        <f t="shared" si="7"/>
        <v>2154.6934882586884</v>
      </c>
      <c r="H27" s="39">
        <f t="shared" si="2"/>
        <v>1853.88</v>
      </c>
      <c r="I27" s="39">
        <f t="shared" si="3"/>
        <v>300.81348825868827</v>
      </c>
      <c r="J27" s="40">
        <f t="shared" si="5"/>
        <v>211570.69767611969</v>
      </c>
      <c r="K27" s="41"/>
      <c r="L27" s="42"/>
      <c r="M27" s="42"/>
      <c r="N27" s="42"/>
      <c r="O27" s="42"/>
      <c r="P27" s="46"/>
      <c r="Q27" s="23"/>
      <c r="U27" s="7"/>
    </row>
    <row r="28" spans="1:21" hidden="1">
      <c r="A28" s="237">
        <v>38883</v>
      </c>
      <c r="B28" s="25">
        <v>18</v>
      </c>
      <c r="C28" s="35" t="s">
        <v>23</v>
      </c>
      <c r="D28" s="36" t="str">
        <f t="shared" si="6"/>
        <v>'</v>
      </c>
      <c r="E28" s="37">
        <f t="shared" si="6"/>
        <v>38792</v>
      </c>
      <c r="F28" s="6">
        <f>IF(MAX(F$9:F27)&gt;=L$5,0,IF(B28&gt;=MONTH($N$5),F27+1,0))</f>
        <v>16</v>
      </c>
      <c r="G28" s="38">
        <f t="shared" si="7"/>
        <v>2154.6934882586884</v>
      </c>
      <c r="H28" s="39">
        <f t="shared" si="2"/>
        <v>1851.24</v>
      </c>
      <c r="I28" s="39">
        <f t="shared" si="3"/>
        <v>303.45348825868837</v>
      </c>
      <c r="J28" s="40">
        <f t="shared" si="5"/>
        <v>211267.24418786101</v>
      </c>
      <c r="K28" s="41"/>
      <c r="L28" s="42"/>
      <c r="M28" s="42"/>
      <c r="N28" s="42"/>
      <c r="O28" s="42"/>
      <c r="P28" s="46"/>
      <c r="Q28" s="23"/>
      <c r="U28" s="7"/>
    </row>
    <row r="29" spans="1:21" hidden="1">
      <c r="A29" s="237">
        <v>38913</v>
      </c>
      <c r="B29" s="25">
        <v>19</v>
      </c>
      <c r="C29" s="35" t="s">
        <v>24</v>
      </c>
      <c r="D29" s="36" t="str">
        <f t="shared" si="6"/>
        <v>'</v>
      </c>
      <c r="E29" s="37">
        <f t="shared" si="6"/>
        <v>38792</v>
      </c>
      <c r="F29" s="6">
        <f>IF(MAX(F$9:F28)&gt;=L$5,0,IF(B29&gt;=MONTH($N$5),F28+1,0))</f>
        <v>17</v>
      </c>
      <c r="G29" s="38">
        <f t="shared" si="7"/>
        <v>2154.6934882586884</v>
      </c>
      <c r="H29" s="39">
        <f t="shared" si="2"/>
        <v>1848.59</v>
      </c>
      <c r="I29" s="39">
        <f t="shared" si="3"/>
        <v>306.10348825868846</v>
      </c>
      <c r="J29" s="40">
        <f t="shared" si="5"/>
        <v>210961.14069960231</v>
      </c>
      <c r="K29" s="41"/>
      <c r="L29" s="42"/>
      <c r="M29" s="42"/>
      <c r="N29" s="42"/>
      <c r="O29" s="42"/>
      <c r="P29" s="46"/>
      <c r="Q29" s="23"/>
      <c r="U29" s="7"/>
    </row>
    <row r="30" spans="1:21" hidden="1">
      <c r="A30" s="237">
        <v>38944</v>
      </c>
      <c r="B30" s="25">
        <v>20</v>
      </c>
      <c r="C30" s="35" t="s">
        <v>25</v>
      </c>
      <c r="D30" s="36" t="str">
        <f t="shared" si="6"/>
        <v>'</v>
      </c>
      <c r="E30" s="37">
        <f t="shared" si="6"/>
        <v>38792</v>
      </c>
      <c r="F30" s="6">
        <f>IF(MAX(F$9:F29)&gt;=L$5,0,IF(B30&gt;=MONTH($N$5),F29+1,0))</f>
        <v>18</v>
      </c>
      <c r="G30" s="38">
        <f t="shared" si="7"/>
        <v>2154.6934882586884</v>
      </c>
      <c r="H30" s="39">
        <f t="shared" si="2"/>
        <v>1845.91</v>
      </c>
      <c r="I30" s="39">
        <f t="shared" si="3"/>
        <v>308.78348825868829</v>
      </c>
      <c r="J30" s="40">
        <f>J29-I30</f>
        <v>210652.35721134362</v>
      </c>
      <c r="K30" s="41"/>
      <c r="L30" s="42"/>
      <c r="M30" s="42"/>
      <c r="N30" s="42"/>
      <c r="O30" s="42"/>
      <c r="P30" s="46"/>
      <c r="Q30" s="23"/>
      <c r="U30" s="7"/>
    </row>
    <row r="31" spans="1:21" hidden="1">
      <c r="A31" s="237">
        <v>38975</v>
      </c>
      <c r="B31" s="25">
        <v>21</v>
      </c>
      <c r="C31" s="35" t="s">
        <v>26</v>
      </c>
      <c r="D31" s="36" t="str">
        <f t="shared" si="6"/>
        <v>'</v>
      </c>
      <c r="E31" s="37">
        <f t="shared" si="6"/>
        <v>38792</v>
      </c>
      <c r="F31" s="6">
        <f>IF(MAX(F$9:F30)&gt;=L$5,0,IF(B31&gt;=MONTH($N$5),F30+1,0))</f>
        <v>19</v>
      </c>
      <c r="G31" s="38">
        <f t="shared" si="7"/>
        <v>2154.6934882586884</v>
      </c>
      <c r="H31" s="39">
        <f t="shared" si="2"/>
        <v>1843.21</v>
      </c>
      <c r="I31" s="39">
        <f t="shared" si="3"/>
        <v>311.48348825868834</v>
      </c>
      <c r="J31" s="40">
        <f t="shared" ref="J31:J166" si="8">J30-I31</f>
        <v>210340.87372308492</v>
      </c>
      <c r="K31" s="41"/>
      <c r="L31" s="42"/>
      <c r="M31" s="42"/>
      <c r="N31" s="42"/>
      <c r="O31" s="42"/>
      <c r="P31" s="46"/>
      <c r="Q31" s="23"/>
      <c r="U31" s="7"/>
    </row>
    <row r="32" spans="1:21" hidden="1">
      <c r="A32" s="237">
        <v>39005</v>
      </c>
      <c r="B32" s="25">
        <v>22</v>
      </c>
      <c r="C32" s="35" t="s">
        <v>27</v>
      </c>
      <c r="D32" s="36" t="str">
        <f t="shared" si="6"/>
        <v>'</v>
      </c>
      <c r="E32" s="37">
        <f t="shared" si="6"/>
        <v>38792</v>
      </c>
      <c r="F32" s="6">
        <f>IF(MAX(F$9:F31)&gt;=L$5,0,IF(B32&gt;=MONTH($N$5),F31+1,0))</f>
        <v>20</v>
      </c>
      <c r="G32" s="38">
        <f t="shared" si="7"/>
        <v>2154.6934882586884</v>
      </c>
      <c r="H32" s="39">
        <f t="shared" si="2"/>
        <v>1840.48</v>
      </c>
      <c r="I32" s="39">
        <f t="shared" si="3"/>
        <v>314.21348825868836</v>
      </c>
      <c r="J32" s="40">
        <f t="shared" si="8"/>
        <v>210026.66023482624</v>
      </c>
      <c r="K32" s="41"/>
      <c r="L32" s="42"/>
      <c r="M32" s="42"/>
      <c r="N32" s="42"/>
      <c r="O32" s="42"/>
      <c r="P32" s="46"/>
      <c r="Q32" s="23"/>
      <c r="U32" s="7"/>
    </row>
    <row r="33" spans="1:21" hidden="1">
      <c r="A33" s="237">
        <v>39036</v>
      </c>
      <c r="B33" s="25">
        <v>23</v>
      </c>
      <c r="C33" s="35" t="s">
        <v>28</v>
      </c>
      <c r="D33" s="36" t="str">
        <f t="shared" si="6"/>
        <v>'</v>
      </c>
      <c r="E33" s="37">
        <f t="shared" si="6"/>
        <v>38792</v>
      </c>
      <c r="F33" s="6">
        <f>IF(MAX(F$9:F32)&gt;=L$5,0,IF(B33&gt;=MONTH($N$5),F32+1,0))</f>
        <v>21</v>
      </c>
      <c r="G33" s="38">
        <f t="shared" si="7"/>
        <v>2154.6934882586884</v>
      </c>
      <c r="H33" s="39">
        <f t="shared" si="2"/>
        <v>1837.73</v>
      </c>
      <c r="I33" s="39">
        <f t="shared" si="3"/>
        <v>316.96348825868836</v>
      </c>
      <c r="J33" s="40">
        <f t="shared" si="8"/>
        <v>209709.69674656756</v>
      </c>
      <c r="K33" s="41"/>
      <c r="L33" s="42"/>
      <c r="M33" s="42"/>
      <c r="N33" s="42"/>
      <c r="O33" s="42"/>
      <c r="P33" s="46"/>
      <c r="Q33" s="23"/>
      <c r="U33" s="7"/>
    </row>
    <row r="34" spans="1:21" hidden="1">
      <c r="A34" s="237">
        <v>39066</v>
      </c>
      <c r="B34" s="25">
        <v>24</v>
      </c>
      <c r="C34" s="35" t="s">
        <v>29</v>
      </c>
      <c r="D34" s="36" t="str">
        <f t="shared" si="6"/>
        <v>'</v>
      </c>
      <c r="E34" s="37">
        <f t="shared" si="6"/>
        <v>38792</v>
      </c>
      <c r="F34" s="53">
        <f>IF(MAX(F$9:F33)&gt;=L$5,0,IF(B34&gt;=MONTH($N$5),F33+1,0))</f>
        <v>22</v>
      </c>
      <c r="G34" s="45">
        <f t="shared" si="7"/>
        <v>2154.6934882586884</v>
      </c>
      <c r="H34" s="42">
        <f t="shared" si="2"/>
        <v>1834.96</v>
      </c>
      <c r="I34" s="42">
        <f t="shared" si="3"/>
        <v>319.73348825868834</v>
      </c>
      <c r="J34" s="46">
        <f t="shared" si="8"/>
        <v>209389.96325830885</v>
      </c>
      <c r="K34" s="57">
        <f>SUM(H23:H34)</f>
        <v>22197.37</v>
      </c>
      <c r="L34" s="42">
        <f>SUM(I23:I34)</f>
        <v>3658.9518591042606</v>
      </c>
      <c r="M34" s="42">
        <f>SUM(G23:G34)</f>
        <v>25856.321859104253</v>
      </c>
      <c r="N34" s="42">
        <f>K34+N22</f>
        <v>40974.22</v>
      </c>
      <c r="O34" s="42">
        <f>L34+O22</f>
        <v>6429.0367416911449</v>
      </c>
      <c r="P34" s="46">
        <f>M34+P22</f>
        <v>47403.256741691133</v>
      </c>
      <c r="Q34" s="23"/>
      <c r="U34" s="7"/>
    </row>
    <row r="35" spans="1:21" hidden="1">
      <c r="A35" s="237">
        <v>39097</v>
      </c>
      <c r="B35" s="25">
        <v>25</v>
      </c>
      <c r="C35" s="26" t="s">
        <v>17</v>
      </c>
      <c r="D35" s="47" t="str">
        <f>D23</f>
        <v>'</v>
      </c>
      <c r="E35" s="27">
        <f>E23+365.25</f>
        <v>39157.25</v>
      </c>
      <c r="F35" s="90">
        <f>IF(MAX(F$9:F34)&gt;=L$5,0,IF(B35&gt;=MONTH($N$5),F34+1,0))</f>
        <v>23</v>
      </c>
      <c r="G35" s="28">
        <f t="shared" si="7"/>
        <v>2154.6934882586884</v>
      </c>
      <c r="H35" s="29">
        <f t="shared" si="2"/>
        <v>1832.16</v>
      </c>
      <c r="I35" s="29">
        <f t="shared" si="3"/>
        <v>322.53348825868829</v>
      </c>
      <c r="J35" s="30">
        <f t="shared" si="8"/>
        <v>209067.42977005016</v>
      </c>
      <c r="K35" s="31"/>
      <c r="L35" s="32"/>
      <c r="M35" s="32"/>
      <c r="N35" s="32"/>
      <c r="O35" s="32"/>
      <c r="P35" s="48"/>
      <c r="Q35" s="23"/>
      <c r="U35" s="7"/>
    </row>
    <row r="36" spans="1:21" hidden="1">
      <c r="A36" s="237">
        <v>39128</v>
      </c>
      <c r="B36" s="25">
        <v>26</v>
      </c>
      <c r="C36" s="35" t="s">
        <v>19</v>
      </c>
      <c r="D36" s="36" t="str">
        <f t="shared" ref="D36:E46" si="9">D35</f>
        <v>'</v>
      </c>
      <c r="E36" s="37">
        <f t="shared" si="9"/>
        <v>39157.25</v>
      </c>
      <c r="F36" s="6">
        <f>IF(MAX(F$9:F35)&gt;=L$5,0,IF(B36&gt;=MONTH($N$5),F35+1,0))</f>
        <v>24</v>
      </c>
      <c r="G36" s="38">
        <f t="shared" si="7"/>
        <v>2154.6934882586884</v>
      </c>
      <c r="H36" s="39">
        <f t="shared" si="2"/>
        <v>1829.34</v>
      </c>
      <c r="I36" s="39">
        <f t="shared" si="3"/>
        <v>325.35348825868846</v>
      </c>
      <c r="J36" s="40">
        <f t="shared" si="8"/>
        <v>208742.07628179147</v>
      </c>
      <c r="K36" s="41"/>
      <c r="L36" s="42"/>
      <c r="M36" s="42"/>
      <c r="N36" s="42"/>
      <c r="O36" s="42"/>
      <c r="P36" s="46"/>
      <c r="Q36" s="23"/>
      <c r="U36" s="7"/>
    </row>
    <row r="37" spans="1:21" hidden="1">
      <c r="A37" s="237">
        <v>39156</v>
      </c>
      <c r="B37" s="25">
        <v>27</v>
      </c>
      <c r="C37" s="35" t="s">
        <v>20</v>
      </c>
      <c r="D37" s="36" t="str">
        <f t="shared" si="9"/>
        <v>'</v>
      </c>
      <c r="E37" s="37">
        <f t="shared" si="9"/>
        <v>39157.25</v>
      </c>
      <c r="F37" s="6">
        <f>IF(MAX(F$9:F36)&gt;=L$5,0,IF(B37&gt;=MONTH($N$5),F36+1,0))</f>
        <v>25</v>
      </c>
      <c r="G37" s="38">
        <f t="shared" si="7"/>
        <v>2154.6934882586884</v>
      </c>
      <c r="H37" s="39">
        <f t="shared" si="2"/>
        <v>1826.49</v>
      </c>
      <c r="I37" s="39">
        <f t="shared" si="3"/>
        <v>328.20348825868837</v>
      </c>
      <c r="J37" s="40">
        <f t="shared" si="8"/>
        <v>208413.87279353279</v>
      </c>
      <c r="K37" s="41"/>
      <c r="L37" s="42"/>
      <c r="M37" s="42"/>
      <c r="N37" s="42"/>
      <c r="O37" s="42"/>
      <c r="P37" s="46"/>
      <c r="Q37" s="23"/>
      <c r="U37" s="7"/>
    </row>
    <row r="38" spans="1:21" hidden="1">
      <c r="A38" s="237">
        <v>39187</v>
      </c>
      <c r="B38" s="25">
        <v>28</v>
      </c>
      <c r="C38" s="35" t="s">
        <v>21</v>
      </c>
      <c r="D38" s="36" t="str">
        <f t="shared" si="9"/>
        <v>'</v>
      </c>
      <c r="E38" s="37">
        <f t="shared" si="9"/>
        <v>39157.25</v>
      </c>
      <c r="F38" s="6">
        <f>IF(MAX(F$9:F37)&gt;=L$5,0,IF(B38&gt;=MONTH($N$5),F37+1,0))</f>
        <v>26</v>
      </c>
      <c r="G38" s="38">
        <f t="shared" si="7"/>
        <v>2154.6934882586884</v>
      </c>
      <c r="H38" s="39">
        <f t="shared" si="2"/>
        <v>1823.62</v>
      </c>
      <c r="I38" s="39">
        <f t="shared" si="3"/>
        <v>331.07348825868849</v>
      </c>
      <c r="J38" s="40">
        <f t="shared" si="8"/>
        <v>208082.79930527409</v>
      </c>
      <c r="K38" s="41"/>
      <c r="L38" s="42"/>
      <c r="M38" s="42"/>
      <c r="N38" s="42"/>
      <c r="O38" s="42"/>
      <c r="P38" s="46"/>
      <c r="Q38" s="23"/>
      <c r="U38" s="7"/>
    </row>
    <row r="39" spans="1:21" hidden="1">
      <c r="A39" s="237">
        <v>39217</v>
      </c>
      <c r="B39" s="25">
        <v>29</v>
      </c>
      <c r="C39" s="35" t="s">
        <v>22</v>
      </c>
      <c r="D39" s="36" t="str">
        <f t="shared" si="9"/>
        <v>'</v>
      </c>
      <c r="E39" s="37">
        <f t="shared" si="9"/>
        <v>39157.25</v>
      </c>
      <c r="F39" s="6">
        <f>IF(MAX(F$9:F38)&gt;=L$5,0,IF(B39&gt;=MONTH($N$5),F38+1,0))</f>
        <v>27</v>
      </c>
      <c r="G39" s="38">
        <f t="shared" si="7"/>
        <v>2154.6934882586884</v>
      </c>
      <c r="H39" s="39">
        <f t="shared" si="2"/>
        <v>1820.72</v>
      </c>
      <c r="I39" s="39">
        <f t="shared" si="3"/>
        <v>333.97348825868835</v>
      </c>
      <c r="J39" s="40">
        <f t="shared" si="8"/>
        <v>207748.8258170154</v>
      </c>
      <c r="K39" s="41"/>
      <c r="L39" s="42"/>
      <c r="M39" s="42"/>
      <c r="N39" s="42"/>
      <c r="O39" s="42"/>
      <c r="P39" s="46"/>
      <c r="Q39" s="23"/>
      <c r="U39" s="7"/>
    </row>
    <row r="40" spans="1:21" hidden="1">
      <c r="A40" s="237">
        <v>39248</v>
      </c>
      <c r="B40" s="25">
        <v>30</v>
      </c>
      <c r="C40" s="35" t="s">
        <v>23</v>
      </c>
      <c r="D40" s="36" t="str">
        <f t="shared" si="9"/>
        <v>'</v>
      </c>
      <c r="E40" s="37">
        <f t="shared" si="9"/>
        <v>39157.25</v>
      </c>
      <c r="F40" s="6">
        <f>IF(MAX(F$9:F39)&gt;=L$5,0,IF(B40&gt;=MONTH($N$5),F39+1,0))</f>
        <v>28</v>
      </c>
      <c r="G40" s="38">
        <f t="shared" si="7"/>
        <v>2154.6934882586884</v>
      </c>
      <c r="H40" s="39">
        <f t="shared" si="2"/>
        <v>1817.8</v>
      </c>
      <c r="I40" s="39">
        <f t="shared" si="3"/>
        <v>336.89348825868842</v>
      </c>
      <c r="J40" s="40">
        <f t="shared" si="8"/>
        <v>207411.93232875672</v>
      </c>
      <c r="K40" s="41"/>
      <c r="L40" s="42"/>
      <c r="M40" s="42"/>
      <c r="N40" s="42"/>
      <c r="O40" s="42"/>
      <c r="P40" s="46"/>
      <c r="Q40" s="23"/>
      <c r="U40" s="7"/>
    </row>
    <row r="41" spans="1:21" hidden="1">
      <c r="A41" s="237">
        <v>39278</v>
      </c>
      <c r="B41" s="25">
        <v>31</v>
      </c>
      <c r="C41" s="35" t="s">
        <v>24</v>
      </c>
      <c r="D41" s="36" t="str">
        <f t="shared" si="9"/>
        <v>'</v>
      </c>
      <c r="E41" s="37">
        <f t="shared" si="9"/>
        <v>39157.25</v>
      </c>
      <c r="F41" s="6">
        <f>IF(MAX(F$9:F40)&gt;=L$5,0,IF(B41&gt;=MONTH($N$5),F40+1,0))</f>
        <v>29</v>
      </c>
      <c r="G41" s="38">
        <f t="shared" ref="G41:G144" si="10">IF((J40+H41)&lt;(M$5+H41),J40+H41,M$5)</f>
        <v>2154.6934882586884</v>
      </c>
      <c r="H41" s="39">
        <f t="shared" si="2"/>
        <v>1814.85</v>
      </c>
      <c r="I41" s="39">
        <f t="shared" si="3"/>
        <v>339.84348825868847</v>
      </c>
      <c r="J41" s="40">
        <f t="shared" si="8"/>
        <v>207072.08884049804</v>
      </c>
      <c r="K41" s="41"/>
      <c r="L41" s="42"/>
      <c r="M41" s="42"/>
      <c r="N41" s="42"/>
      <c r="O41" s="42"/>
      <c r="P41" s="46"/>
      <c r="Q41" s="23"/>
      <c r="U41" s="7"/>
    </row>
    <row r="42" spans="1:21" hidden="1">
      <c r="A42" s="237">
        <v>39309</v>
      </c>
      <c r="B42" s="25">
        <v>32</v>
      </c>
      <c r="C42" s="35" t="s">
        <v>25</v>
      </c>
      <c r="D42" s="36" t="str">
        <f t="shared" si="9"/>
        <v>'</v>
      </c>
      <c r="E42" s="37">
        <f t="shared" si="9"/>
        <v>39157.25</v>
      </c>
      <c r="F42" s="6">
        <f>IF(MAX(F$9:F41)&gt;=L$5,0,IF(B42&gt;=MONTH($N$5),F41+1,0))</f>
        <v>30</v>
      </c>
      <c r="G42" s="38">
        <f t="shared" si="10"/>
        <v>2154.6934882586884</v>
      </c>
      <c r="H42" s="39">
        <f t="shared" si="2"/>
        <v>1811.88</v>
      </c>
      <c r="I42" s="39">
        <f t="shared" si="3"/>
        <v>342.81348825868827</v>
      </c>
      <c r="J42" s="40">
        <f t="shared" si="8"/>
        <v>206729.27535223935</v>
      </c>
      <c r="K42" s="41"/>
      <c r="L42" s="42"/>
      <c r="M42" s="42"/>
      <c r="N42" s="42"/>
      <c r="O42" s="42"/>
      <c r="P42" s="46"/>
      <c r="Q42" s="23"/>
      <c r="U42" s="7"/>
    </row>
    <row r="43" spans="1:21" hidden="1">
      <c r="A43" s="237">
        <v>39340</v>
      </c>
      <c r="B43" s="25">
        <v>33</v>
      </c>
      <c r="C43" s="35" t="s">
        <v>26</v>
      </c>
      <c r="D43" s="36" t="str">
        <f t="shared" si="9"/>
        <v>'</v>
      </c>
      <c r="E43" s="37">
        <f t="shared" si="9"/>
        <v>39157.25</v>
      </c>
      <c r="F43" s="6">
        <f>IF(MAX(F$9:F42)&gt;=L$5,0,IF(B43&gt;=MONTH($N$5),F42+1,0))</f>
        <v>31</v>
      </c>
      <c r="G43" s="38">
        <f t="shared" si="10"/>
        <v>2154.6934882586884</v>
      </c>
      <c r="H43" s="39">
        <f t="shared" si="2"/>
        <v>1808.88</v>
      </c>
      <c r="I43" s="39">
        <f t="shared" si="3"/>
        <v>345.81348825868827</v>
      </c>
      <c r="J43" s="40">
        <f t="shared" si="8"/>
        <v>206383.46186398066</v>
      </c>
      <c r="K43" s="41"/>
      <c r="L43" s="42"/>
      <c r="M43" s="42"/>
      <c r="N43" s="42"/>
      <c r="O43" s="42"/>
      <c r="P43" s="46"/>
      <c r="Q43" s="23"/>
      <c r="U43" s="7"/>
    </row>
    <row r="44" spans="1:21" hidden="1">
      <c r="A44" s="237">
        <v>39370</v>
      </c>
      <c r="B44" s="25">
        <v>34</v>
      </c>
      <c r="C44" s="35" t="s">
        <v>27</v>
      </c>
      <c r="D44" s="36" t="str">
        <f t="shared" si="9"/>
        <v>'</v>
      </c>
      <c r="E44" s="37">
        <f t="shared" si="9"/>
        <v>39157.25</v>
      </c>
      <c r="F44" s="6">
        <f>IF(MAX(F$9:F43)&gt;=L$5,0,IF(B44&gt;=MONTH($N$5),F43+1,0))</f>
        <v>32</v>
      </c>
      <c r="G44" s="38">
        <f t="shared" si="10"/>
        <v>2154.6934882586884</v>
      </c>
      <c r="H44" s="39">
        <f t="shared" ref="H44:H147" si="11">IF(F44&gt;0,IF(J43&gt;0,ROUND(-IPMT(K$5/12,F44,L$5,J$5,,),2),0),0)</f>
        <v>1805.86</v>
      </c>
      <c r="I44" s="39">
        <f t="shared" si="3"/>
        <v>348.83348825868848</v>
      </c>
      <c r="J44" s="40">
        <f t="shared" si="8"/>
        <v>206034.62837572198</v>
      </c>
      <c r="K44" s="41"/>
      <c r="L44" s="42"/>
      <c r="M44" s="42"/>
      <c r="N44" s="42"/>
      <c r="O44" s="42"/>
      <c r="P44" s="46"/>
      <c r="Q44" s="23"/>
      <c r="U44" s="7"/>
    </row>
    <row r="45" spans="1:21" hidden="1">
      <c r="A45" s="237">
        <v>39401</v>
      </c>
      <c r="B45" s="25">
        <v>35</v>
      </c>
      <c r="C45" s="35" t="s">
        <v>28</v>
      </c>
      <c r="D45" s="36" t="str">
        <f t="shared" si="9"/>
        <v>'</v>
      </c>
      <c r="E45" s="37">
        <f t="shared" si="9"/>
        <v>39157.25</v>
      </c>
      <c r="F45" s="6">
        <f>IF(MAX(F$9:F44)&gt;=L$5,0,IF(B45&gt;=MONTH($N$5),F44+1,0))</f>
        <v>33</v>
      </c>
      <c r="G45" s="38">
        <f t="shared" si="10"/>
        <v>2154.6934882586884</v>
      </c>
      <c r="H45" s="39">
        <f t="shared" si="11"/>
        <v>1802.8</v>
      </c>
      <c r="I45" s="39">
        <f t="shared" si="3"/>
        <v>351.89348825868842</v>
      </c>
      <c r="J45" s="40">
        <f t="shared" si="8"/>
        <v>205682.7348874633</v>
      </c>
      <c r="K45" s="41"/>
      <c r="L45" s="42"/>
      <c r="M45" s="42"/>
      <c r="N45" s="42"/>
      <c r="O45" s="42"/>
      <c r="P45" s="46"/>
      <c r="Q45" s="23"/>
      <c r="U45" s="7"/>
    </row>
    <row r="46" spans="1:21" hidden="1">
      <c r="A46" s="237">
        <v>39431</v>
      </c>
      <c r="B46" s="25">
        <v>36</v>
      </c>
      <c r="C46" s="35" t="s">
        <v>29</v>
      </c>
      <c r="D46" s="36" t="str">
        <f t="shared" si="9"/>
        <v>'</v>
      </c>
      <c r="E46" s="37">
        <f t="shared" si="9"/>
        <v>39157.25</v>
      </c>
      <c r="F46" s="53">
        <f>IF(MAX(F$9:F45)&gt;=L$5,0,IF(B46&gt;=MONTH($N$5),F45+1,0))</f>
        <v>34</v>
      </c>
      <c r="G46" s="45">
        <f t="shared" si="10"/>
        <v>2154.6934882586884</v>
      </c>
      <c r="H46" s="42">
        <f t="shared" si="11"/>
        <v>1799.72</v>
      </c>
      <c r="I46" s="42">
        <f t="shared" si="3"/>
        <v>354.97348825868835</v>
      </c>
      <c r="J46" s="46">
        <f t="shared" si="8"/>
        <v>205327.76139920461</v>
      </c>
      <c r="K46" s="57">
        <f>SUM(H35:H46)</f>
        <v>21794.120000000003</v>
      </c>
      <c r="L46" s="42">
        <f>SUM(I35:I46)</f>
        <v>4062.2018591042606</v>
      </c>
      <c r="M46" s="42">
        <f>SUM(G35:G46)</f>
        <v>25856.321859104253</v>
      </c>
      <c r="N46" s="42">
        <f>K46+N34</f>
        <v>62768.340000000004</v>
      </c>
      <c r="O46" s="42">
        <f>L46+O34</f>
        <v>10491.238600795405</v>
      </c>
      <c r="P46" s="46">
        <f>M46+P34</f>
        <v>73259.578600795387</v>
      </c>
      <c r="Q46" s="23"/>
      <c r="U46" s="7"/>
    </row>
    <row r="47" spans="1:21" hidden="1">
      <c r="A47" s="237">
        <v>39462</v>
      </c>
      <c r="B47" s="25">
        <v>37</v>
      </c>
      <c r="C47" s="26" t="s">
        <v>17</v>
      </c>
      <c r="D47" s="47" t="str">
        <f>D35</f>
        <v>'</v>
      </c>
      <c r="E47" s="27">
        <f>E35+365.25</f>
        <v>39522.5</v>
      </c>
      <c r="F47" s="90">
        <f>IF(MAX(F$9:F46)&gt;=L$5,0,IF(B47&gt;=MONTH($N$5),F46+1,0))</f>
        <v>35</v>
      </c>
      <c r="G47" s="28">
        <f t="shared" si="10"/>
        <v>2154.6934882586884</v>
      </c>
      <c r="H47" s="29">
        <f t="shared" si="11"/>
        <v>1796.62</v>
      </c>
      <c r="I47" s="29">
        <f t="shared" si="3"/>
        <v>358.07348825868849</v>
      </c>
      <c r="J47" s="30">
        <f t="shared" si="8"/>
        <v>204969.68791094591</v>
      </c>
      <c r="K47" s="31"/>
      <c r="L47" s="32"/>
      <c r="M47" s="32"/>
      <c r="N47" s="32"/>
      <c r="O47" s="32"/>
      <c r="P47" s="48"/>
      <c r="Q47" s="23"/>
      <c r="U47" s="7"/>
    </row>
    <row r="48" spans="1:21" hidden="1">
      <c r="A48" s="237">
        <v>39493</v>
      </c>
      <c r="B48" s="25">
        <v>38</v>
      </c>
      <c r="C48" s="35" t="s">
        <v>19</v>
      </c>
      <c r="D48" s="36" t="str">
        <f t="shared" ref="D48:E58" si="12">D47</f>
        <v>'</v>
      </c>
      <c r="E48" s="37">
        <f t="shared" si="12"/>
        <v>39522.5</v>
      </c>
      <c r="F48" s="6">
        <f>IF(MAX(F$9:F47)&gt;=L$5,0,IF(B48&gt;=MONTH($N$5),F47+1,0))</f>
        <v>36</v>
      </c>
      <c r="G48" s="38">
        <f t="shared" si="10"/>
        <v>2154.6934882586884</v>
      </c>
      <c r="H48" s="39">
        <f t="shared" si="11"/>
        <v>1793.48</v>
      </c>
      <c r="I48" s="39">
        <f t="shared" si="3"/>
        <v>361.21348825868836</v>
      </c>
      <c r="J48" s="40">
        <f t="shared" si="8"/>
        <v>204608.47442268723</v>
      </c>
      <c r="K48" s="41"/>
      <c r="L48" s="42"/>
      <c r="M48" s="42"/>
      <c r="N48" s="42"/>
      <c r="O48" s="42"/>
      <c r="P48" s="46"/>
      <c r="Q48" s="23"/>
      <c r="U48" s="7"/>
    </row>
    <row r="49" spans="1:21" hidden="1">
      <c r="A49" s="237">
        <v>39522</v>
      </c>
      <c r="B49" s="25">
        <v>39</v>
      </c>
      <c r="C49" s="35" t="s">
        <v>20</v>
      </c>
      <c r="D49" s="36" t="str">
        <f t="shared" si="12"/>
        <v>'</v>
      </c>
      <c r="E49" s="37">
        <f t="shared" si="12"/>
        <v>39522.5</v>
      </c>
      <c r="F49" s="6">
        <f>IF(MAX(F$9:F48)&gt;=L$5,0,IF(B49&gt;=MONTH($N$5),F48+1,0))</f>
        <v>37</v>
      </c>
      <c r="G49" s="38">
        <f t="shared" si="10"/>
        <v>2154.6934882586884</v>
      </c>
      <c r="H49" s="39">
        <f t="shared" si="11"/>
        <v>1790.32</v>
      </c>
      <c r="I49" s="39">
        <f t="shared" si="3"/>
        <v>364.37348825868844</v>
      </c>
      <c r="J49" s="40">
        <f t="shared" si="8"/>
        <v>204244.10093442854</v>
      </c>
      <c r="K49" s="41"/>
      <c r="L49" s="42"/>
      <c r="M49" s="42"/>
      <c r="N49" s="42"/>
      <c r="O49" s="42"/>
      <c r="P49" s="46"/>
      <c r="Q49" s="23"/>
      <c r="U49" s="7"/>
    </row>
    <row r="50" spans="1:21" hidden="1">
      <c r="A50" s="237">
        <v>39553</v>
      </c>
      <c r="B50" s="25">
        <v>40</v>
      </c>
      <c r="C50" s="35" t="s">
        <v>21</v>
      </c>
      <c r="D50" s="36" t="str">
        <f t="shared" si="12"/>
        <v>'</v>
      </c>
      <c r="E50" s="37">
        <f t="shared" si="12"/>
        <v>39522.5</v>
      </c>
      <c r="F50" s="6">
        <f>IF(MAX(F$9:F49)&gt;=L$5,0,IF(B50&gt;=MONTH($N$5),F49+1,0))</f>
        <v>38</v>
      </c>
      <c r="G50" s="38">
        <f t="shared" si="10"/>
        <v>2154.6934882586884</v>
      </c>
      <c r="H50" s="39">
        <f t="shared" si="11"/>
        <v>1787.14</v>
      </c>
      <c r="I50" s="39">
        <f t="shared" si="3"/>
        <v>367.55348825868828</v>
      </c>
      <c r="J50" s="40">
        <f t="shared" si="8"/>
        <v>203876.54744616986</v>
      </c>
      <c r="K50" s="41"/>
      <c r="L50" s="42"/>
      <c r="M50" s="42"/>
      <c r="N50" s="42"/>
      <c r="O50" s="42"/>
      <c r="P50" s="46"/>
      <c r="Q50" s="23"/>
      <c r="U50" s="7"/>
    </row>
    <row r="51" spans="1:21" hidden="1">
      <c r="A51" s="237">
        <v>39583</v>
      </c>
      <c r="B51" s="25">
        <v>41</v>
      </c>
      <c r="C51" s="35" t="s">
        <v>22</v>
      </c>
      <c r="D51" s="36" t="str">
        <f t="shared" si="12"/>
        <v>'</v>
      </c>
      <c r="E51" s="37">
        <f t="shared" si="12"/>
        <v>39522.5</v>
      </c>
      <c r="F51" s="6">
        <f>IF(MAX(F$9:F50)&gt;=L$5,0,IF(B51&gt;=MONTH($N$5),F50+1,0))</f>
        <v>39</v>
      </c>
      <c r="G51" s="38">
        <f t="shared" si="10"/>
        <v>2154.6934882586884</v>
      </c>
      <c r="H51" s="39">
        <f t="shared" si="11"/>
        <v>1783.92</v>
      </c>
      <c r="I51" s="39">
        <f t="shared" si="3"/>
        <v>370.7734882586883</v>
      </c>
      <c r="J51" s="40">
        <f t="shared" si="8"/>
        <v>203505.77395791118</v>
      </c>
      <c r="K51" s="41"/>
      <c r="L51" s="42"/>
      <c r="M51" s="42"/>
      <c r="N51" s="42"/>
      <c r="O51" s="42"/>
      <c r="P51" s="46"/>
      <c r="Q51" s="23"/>
      <c r="U51" s="7"/>
    </row>
    <row r="52" spans="1:21" hidden="1">
      <c r="A52" s="237">
        <v>39614</v>
      </c>
      <c r="B52" s="25">
        <v>42</v>
      </c>
      <c r="C52" s="35" t="s">
        <v>23</v>
      </c>
      <c r="D52" s="36" t="str">
        <f t="shared" si="12"/>
        <v>'</v>
      </c>
      <c r="E52" s="37">
        <f t="shared" si="12"/>
        <v>39522.5</v>
      </c>
      <c r="F52" s="6">
        <f>IF(MAX(F$9:F51)&gt;=L$5,0,IF(B52&gt;=MONTH($N$5),F51+1,0))</f>
        <v>40</v>
      </c>
      <c r="G52" s="38">
        <f t="shared" si="10"/>
        <v>2154.6934882586884</v>
      </c>
      <c r="H52" s="39">
        <f t="shared" si="11"/>
        <v>1780.68</v>
      </c>
      <c r="I52" s="39">
        <f t="shared" si="3"/>
        <v>374.01348825868831</v>
      </c>
      <c r="J52" s="40">
        <f t="shared" si="8"/>
        <v>203131.76046965248</v>
      </c>
      <c r="K52" s="41"/>
      <c r="L52" s="42"/>
      <c r="M52" s="42"/>
      <c r="N52" s="42"/>
      <c r="O52" s="42"/>
      <c r="P52" s="46"/>
      <c r="Q52" s="23"/>
      <c r="U52" s="7"/>
    </row>
    <row r="53" spans="1:21" hidden="1">
      <c r="A53" s="237">
        <v>39644</v>
      </c>
      <c r="B53" s="25">
        <v>43</v>
      </c>
      <c r="C53" s="35" t="s">
        <v>24</v>
      </c>
      <c r="D53" s="36" t="str">
        <f t="shared" si="12"/>
        <v>'</v>
      </c>
      <c r="E53" s="37">
        <f t="shared" si="12"/>
        <v>39522.5</v>
      </c>
      <c r="F53" s="6">
        <f>IF(MAX(F$9:F52)&gt;=L$5,0,IF(B53&gt;=MONTH($N$5),F52+1,0))</f>
        <v>41</v>
      </c>
      <c r="G53" s="38">
        <f t="shared" si="10"/>
        <v>2154.6934882586884</v>
      </c>
      <c r="H53" s="39">
        <f t="shared" si="11"/>
        <v>1777.4</v>
      </c>
      <c r="I53" s="39">
        <f t="shared" si="3"/>
        <v>377.29348825868828</v>
      </c>
      <c r="J53" s="40">
        <f t="shared" si="8"/>
        <v>202754.46698139378</v>
      </c>
      <c r="K53" s="41"/>
      <c r="L53" s="42"/>
      <c r="M53" s="42"/>
      <c r="N53" s="42"/>
      <c r="O53" s="42"/>
      <c r="P53" s="46"/>
      <c r="Q53" s="23"/>
      <c r="U53" s="7"/>
    </row>
    <row r="54" spans="1:21" hidden="1">
      <c r="A54" s="237">
        <v>39675</v>
      </c>
      <c r="B54" s="25">
        <v>44</v>
      </c>
      <c r="C54" s="35" t="s">
        <v>25</v>
      </c>
      <c r="D54" s="36" t="str">
        <f t="shared" si="12"/>
        <v>'</v>
      </c>
      <c r="E54" s="37">
        <f t="shared" si="12"/>
        <v>39522.5</v>
      </c>
      <c r="F54" s="6">
        <f>IF(MAX(F$9:F53)&gt;=L$5,0,IF(B54&gt;=MONTH($N$5),F53+1,0))</f>
        <v>42</v>
      </c>
      <c r="G54" s="38">
        <f t="shared" si="10"/>
        <v>2154.6934882586884</v>
      </c>
      <c r="H54" s="39">
        <f t="shared" si="11"/>
        <v>1774.1</v>
      </c>
      <c r="I54" s="39">
        <f t="shared" si="3"/>
        <v>380.59348825868847</v>
      </c>
      <c r="J54" s="40">
        <f t="shared" si="8"/>
        <v>202373.87349313509</v>
      </c>
      <c r="K54" s="41"/>
      <c r="L54" s="42"/>
      <c r="M54" s="42"/>
      <c r="N54" s="42"/>
      <c r="O54" s="42"/>
      <c r="P54" s="46"/>
      <c r="Q54" s="23"/>
      <c r="U54" s="7"/>
    </row>
    <row r="55" spans="1:21" hidden="1">
      <c r="A55" s="237">
        <v>39706</v>
      </c>
      <c r="B55" s="25">
        <v>45</v>
      </c>
      <c r="C55" s="35" t="s">
        <v>26</v>
      </c>
      <c r="D55" s="36" t="str">
        <f t="shared" si="12"/>
        <v>'</v>
      </c>
      <c r="E55" s="37">
        <f t="shared" si="12"/>
        <v>39522.5</v>
      </c>
      <c r="F55" s="6">
        <f>IF(MAX(F$9:F54)&gt;=L$5,0,IF(B55&gt;=MONTH($N$5),F54+1,0))</f>
        <v>43</v>
      </c>
      <c r="G55" s="38">
        <f t="shared" si="10"/>
        <v>2154.6934882586884</v>
      </c>
      <c r="H55" s="39">
        <f t="shared" si="11"/>
        <v>1770.77</v>
      </c>
      <c r="I55" s="39">
        <f t="shared" si="3"/>
        <v>383.92348825868839</v>
      </c>
      <c r="J55" s="40">
        <f t="shared" si="8"/>
        <v>201989.95000487642</v>
      </c>
      <c r="K55" s="41"/>
      <c r="L55" s="42"/>
      <c r="M55" s="42"/>
      <c r="N55" s="42"/>
      <c r="O55" s="42"/>
      <c r="P55" s="46"/>
      <c r="Q55" s="23"/>
      <c r="U55" s="7"/>
    </row>
    <row r="56" spans="1:21" hidden="1">
      <c r="A56" s="237">
        <v>39736</v>
      </c>
      <c r="B56" s="25">
        <v>46</v>
      </c>
      <c r="C56" s="35" t="s">
        <v>27</v>
      </c>
      <c r="D56" s="36" t="str">
        <f t="shared" si="12"/>
        <v>'</v>
      </c>
      <c r="E56" s="37">
        <f t="shared" si="12"/>
        <v>39522.5</v>
      </c>
      <c r="F56" s="6">
        <f>IF(MAX(F$9:F55)&gt;=L$5,0,IF(B56&gt;=MONTH($N$5),F55+1,0))</f>
        <v>44</v>
      </c>
      <c r="G56" s="38">
        <f t="shared" si="10"/>
        <v>2154.6934882586884</v>
      </c>
      <c r="H56" s="39">
        <f t="shared" si="11"/>
        <v>1767.41</v>
      </c>
      <c r="I56" s="39">
        <f t="shared" si="3"/>
        <v>387.28348825868829</v>
      </c>
      <c r="J56" s="40">
        <f t="shared" si="8"/>
        <v>201602.66651661773</v>
      </c>
      <c r="K56" s="41"/>
      <c r="L56" s="42"/>
      <c r="M56" s="42"/>
      <c r="N56" s="42"/>
      <c r="O56" s="42"/>
      <c r="P56" s="46"/>
      <c r="Q56" s="23"/>
      <c r="U56" s="7"/>
    </row>
    <row r="57" spans="1:21" hidden="1">
      <c r="A57" s="237">
        <v>39767</v>
      </c>
      <c r="B57" s="25">
        <v>47</v>
      </c>
      <c r="C57" s="35" t="s">
        <v>28</v>
      </c>
      <c r="D57" s="36" t="str">
        <f t="shared" si="12"/>
        <v>'</v>
      </c>
      <c r="E57" s="37">
        <f t="shared" si="12"/>
        <v>39522.5</v>
      </c>
      <c r="F57" s="6">
        <f>IF(MAX(F$9:F56)&gt;=L$5,0,IF(B57&gt;=MONTH($N$5),F56+1,0))</f>
        <v>45</v>
      </c>
      <c r="G57" s="38">
        <f t="shared" si="10"/>
        <v>2154.6934882586884</v>
      </c>
      <c r="H57" s="39">
        <f t="shared" si="11"/>
        <v>1764.02</v>
      </c>
      <c r="I57" s="39">
        <f t="shared" si="3"/>
        <v>390.67348825868839</v>
      </c>
      <c r="J57" s="40">
        <f t="shared" si="8"/>
        <v>201211.99302835905</v>
      </c>
      <c r="K57" s="41"/>
      <c r="L57" s="42"/>
      <c r="M57" s="42"/>
      <c r="N57" s="42"/>
      <c r="O57" s="42"/>
      <c r="P57" s="46"/>
      <c r="Q57" s="23"/>
      <c r="U57" s="7"/>
    </row>
    <row r="58" spans="1:21" hidden="1">
      <c r="A58" s="237">
        <v>39797</v>
      </c>
      <c r="B58" s="25">
        <v>48</v>
      </c>
      <c r="C58" s="35" t="s">
        <v>29</v>
      </c>
      <c r="D58" s="36" t="str">
        <f t="shared" si="12"/>
        <v>'</v>
      </c>
      <c r="E58" s="37">
        <f t="shared" si="12"/>
        <v>39522.5</v>
      </c>
      <c r="F58" s="53">
        <f>IF(MAX(F$9:F57)&gt;=L$5,0,IF(B58&gt;=MONTH($N$5),F57+1,0))</f>
        <v>46</v>
      </c>
      <c r="G58" s="45">
        <f t="shared" si="10"/>
        <v>2154.6934882586884</v>
      </c>
      <c r="H58" s="42">
        <f t="shared" si="11"/>
        <v>1760.61</v>
      </c>
      <c r="I58" s="42">
        <f t="shared" si="3"/>
        <v>394.08348825868848</v>
      </c>
      <c r="J58" s="46">
        <f t="shared" si="8"/>
        <v>200817.90954010037</v>
      </c>
      <c r="K58" s="57">
        <f>SUM(H47:H58)</f>
        <v>21346.47</v>
      </c>
      <c r="L58" s="42">
        <f>SUM(I47:I58)</f>
        <v>4509.8518591042603</v>
      </c>
      <c r="M58" s="42">
        <f>SUM(G47:G58)</f>
        <v>25856.321859104253</v>
      </c>
      <c r="N58" s="42">
        <f>K58+N46</f>
        <v>84114.81</v>
      </c>
      <c r="O58" s="42">
        <f>L58+O46</f>
        <v>15001.090459899664</v>
      </c>
      <c r="P58" s="46">
        <f>M58+P46</f>
        <v>99115.90045989964</v>
      </c>
      <c r="Q58" s="23"/>
      <c r="U58" s="7"/>
    </row>
    <row r="59" spans="1:21" hidden="1">
      <c r="A59" s="237">
        <v>39828</v>
      </c>
      <c r="B59" s="25">
        <v>49</v>
      </c>
      <c r="C59" s="26" t="s">
        <v>17</v>
      </c>
      <c r="D59" s="47" t="str">
        <f>D47</f>
        <v>'</v>
      </c>
      <c r="E59" s="27">
        <f>E47+365.25</f>
        <v>39887.75</v>
      </c>
      <c r="F59" s="90">
        <f>IF(MAX(F$9:F58)&gt;=L$5,0,IF(B59&gt;=MONTH($N$5),F58+1,0))</f>
        <v>47</v>
      </c>
      <c r="G59" s="28">
        <f t="shared" si="10"/>
        <v>2154.6934882586884</v>
      </c>
      <c r="H59" s="29">
        <f t="shared" si="11"/>
        <v>1757.16</v>
      </c>
      <c r="I59" s="29">
        <f t="shared" si="3"/>
        <v>397.53348825868829</v>
      </c>
      <c r="J59" s="30">
        <f t="shared" si="8"/>
        <v>200420.37605184168</v>
      </c>
      <c r="K59" s="31"/>
      <c r="L59" s="32"/>
      <c r="M59" s="32"/>
      <c r="N59" s="32"/>
      <c r="O59" s="32"/>
      <c r="P59" s="48"/>
      <c r="Q59" s="23"/>
      <c r="U59" s="7"/>
    </row>
    <row r="60" spans="1:21" hidden="1">
      <c r="A60" s="237">
        <v>39859</v>
      </c>
      <c r="B60" s="25">
        <v>50</v>
      </c>
      <c r="C60" s="35" t="s">
        <v>19</v>
      </c>
      <c r="D60" s="36" t="str">
        <f t="shared" ref="D60:E70" si="13">D59</f>
        <v>'</v>
      </c>
      <c r="E60" s="37">
        <f t="shared" si="13"/>
        <v>39887.75</v>
      </c>
      <c r="F60" s="6">
        <f>IF(MAX(F$9:F59)&gt;=L$5,0,IF(B60&gt;=MONTH($N$5),F59+1,0))</f>
        <v>48</v>
      </c>
      <c r="G60" s="38">
        <f t="shared" si="10"/>
        <v>2154.6934882586884</v>
      </c>
      <c r="H60" s="39">
        <f t="shared" si="11"/>
        <v>1753.68</v>
      </c>
      <c r="I60" s="39">
        <f t="shared" si="3"/>
        <v>401.01348825868831</v>
      </c>
      <c r="J60" s="40">
        <f t="shared" si="8"/>
        <v>200019.36256358298</v>
      </c>
      <c r="K60" s="41"/>
      <c r="L60" s="42"/>
      <c r="M60" s="42"/>
      <c r="N60" s="42"/>
      <c r="O60" s="42"/>
      <c r="P60" s="46"/>
      <c r="Q60" s="23"/>
      <c r="U60" s="7"/>
    </row>
    <row r="61" spans="1:21" hidden="1">
      <c r="A61" s="237">
        <v>39887</v>
      </c>
      <c r="B61" s="25">
        <v>51</v>
      </c>
      <c r="C61" s="35" t="s">
        <v>20</v>
      </c>
      <c r="D61" s="36" t="str">
        <f t="shared" si="13"/>
        <v>'</v>
      </c>
      <c r="E61" s="37">
        <f t="shared" si="13"/>
        <v>39887.75</v>
      </c>
      <c r="F61" s="6">
        <f>IF(MAX(F$9:F60)&gt;=L$5,0,IF(B61&gt;=MONTH($N$5),F60+1,0))</f>
        <v>49</v>
      </c>
      <c r="G61" s="38">
        <f t="shared" si="10"/>
        <v>2154.6934882586884</v>
      </c>
      <c r="H61" s="39">
        <f t="shared" si="11"/>
        <v>1750.17</v>
      </c>
      <c r="I61" s="39">
        <f t="shared" si="3"/>
        <v>404.5234882586883</v>
      </c>
      <c r="J61" s="40">
        <f t="shared" si="8"/>
        <v>199614.8390753243</v>
      </c>
      <c r="K61" s="41"/>
      <c r="L61" s="42"/>
      <c r="M61" s="42"/>
      <c r="N61" s="42"/>
      <c r="O61" s="42"/>
      <c r="P61" s="46"/>
      <c r="Q61" s="23"/>
      <c r="U61" s="7"/>
    </row>
    <row r="62" spans="1:21" hidden="1">
      <c r="A62" s="237">
        <v>39918</v>
      </c>
      <c r="B62" s="25">
        <v>52</v>
      </c>
      <c r="C62" s="35" t="s">
        <v>21</v>
      </c>
      <c r="D62" s="36" t="str">
        <f t="shared" si="13"/>
        <v>'</v>
      </c>
      <c r="E62" s="37">
        <f t="shared" si="13"/>
        <v>39887.75</v>
      </c>
      <c r="F62" s="6">
        <f>IF(MAX(F$9:F61)&gt;=L$5,0,IF(B62&gt;=MONTH($N$5),F61+1,0))</f>
        <v>50</v>
      </c>
      <c r="G62" s="38">
        <f t="shared" si="10"/>
        <v>2154.6934882586884</v>
      </c>
      <c r="H62" s="39">
        <f t="shared" si="11"/>
        <v>1746.63</v>
      </c>
      <c r="I62" s="39">
        <f t="shared" si="3"/>
        <v>408.06348825868827</v>
      </c>
      <c r="J62" s="40">
        <f t="shared" si="8"/>
        <v>199206.77558706561</v>
      </c>
      <c r="K62" s="41"/>
      <c r="L62" s="42"/>
      <c r="M62" s="42"/>
      <c r="N62" s="42"/>
      <c r="O62" s="42"/>
      <c r="P62" s="46"/>
      <c r="Q62" s="23"/>
      <c r="U62" s="7"/>
    </row>
    <row r="63" spans="1:21" hidden="1">
      <c r="A63" s="237">
        <v>39948</v>
      </c>
      <c r="B63" s="25">
        <v>53</v>
      </c>
      <c r="C63" s="35" t="s">
        <v>22</v>
      </c>
      <c r="D63" s="36" t="str">
        <f t="shared" si="13"/>
        <v>'</v>
      </c>
      <c r="E63" s="37">
        <f t="shared" si="13"/>
        <v>39887.75</v>
      </c>
      <c r="F63" s="6">
        <f>IF(MAX(F$9:F62)&gt;=L$5,0,IF(B63&gt;=MONTH($N$5),F62+1,0))</f>
        <v>51</v>
      </c>
      <c r="G63" s="38">
        <f t="shared" si="10"/>
        <v>2154.6934882586884</v>
      </c>
      <c r="H63" s="39">
        <f t="shared" si="11"/>
        <v>1743.06</v>
      </c>
      <c r="I63" s="39">
        <f t="shared" si="3"/>
        <v>411.63348825868843</v>
      </c>
      <c r="J63" s="40">
        <f t="shared" si="8"/>
        <v>198795.14209880691</v>
      </c>
      <c r="K63" s="41"/>
      <c r="L63" s="42"/>
      <c r="M63" s="42"/>
      <c r="N63" s="42"/>
      <c r="O63" s="42"/>
      <c r="P63" s="46"/>
      <c r="Q63" s="23"/>
      <c r="U63" s="7"/>
    </row>
    <row r="64" spans="1:21" hidden="1">
      <c r="A64" s="237">
        <v>39979</v>
      </c>
      <c r="B64" s="25">
        <v>54</v>
      </c>
      <c r="C64" s="35" t="s">
        <v>23</v>
      </c>
      <c r="D64" s="36" t="str">
        <f t="shared" si="13"/>
        <v>'</v>
      </c>
      <c r="E64" s="37">
        <f t="shared" si="13"/>
        <v>39887.75</v>
      </c>
      <c r="F64" s="6">
        <f>IF(MAX(F$9:F63)&gt;=L$5,0,IF(B64&gt;=MONTH($N$5),F63+1,0))</f>
        <v>52</v>
      </c>
      <c r="G64" s="38">
        <f t="shared" si="10"/>
        <v>2154.6934882586884</v>
      </c>
      <c r="H64" s="39">
        <f t="shared" si="11"/>
        <v>1739.46</v>
      </c>
      <c r="I64" s="39">
        <f t="shared" si="3"/>
        <v>415.23348825868834</v>
      </c>
      <c r="J64" s="40">
        <f t="shared" si="8"/>
        <v>198379.90861054821</v>
      </c>
      <c r="K64" s="41"/>
      <c r="L64" s="42"/>
      <c r="M64" s="42"/>
      <c r="N64" s="42"/>
      <c r="O64" s="42"/>
      <c r="P64" s="46"/>
      <c r="Q64" s="23"/>
      <c r="U64" s="7"/>
    </row>
    <row r="65" spans="1:21" hidden="1">
      <c r="A65" s="237">
        <v>40009</v>
      </c>
      <c r="B65" s="25">
        <v>55</v>
      </c>
      <c r="C65" s="35" t="s">
        <v>24</v>
      </c>
      <c r="D65" s="36" t="str">
        <f t="shared" si="13"/>
        <v>'</v>
      </c>
      <c r="E65" s="37">
        <f t="shared" si="13"/>
        <v>39887.75</v>
      </c>
      <c r="F65" s="6">
        <f>IF(MAX(F$9:F64)&gt;=L$5,0,IF(B65&gt;=MONTH($N$5),F64+1,0))</f>
        <v>53</v>
      </c>
      <c r="G65" s="38">
        <f t="shared" si="10"/>
        <v>2154.6934882586884</v>
      </c>
      <c r="H65" s="39">
        <f t="shared" si="11"/>
        <v>1735.82</v>
      </c>
      <c r="I65" s="39">
        <f t="shared" si="3"/>
        <v>418.87348825868844</v>
      </c>
      <c r="J65" s="40">
        <f t="shared" si="8"/>
        <v>197961.03512228953</v>
      </c>
      <c r="K65" s="41"/>
      <c r="L65" s="42"/>
      <c r="M65" s="42"/>
      <c r="N65" s="42"/>
      <c r="O65" s="42"/>
      <c r="P65" s="46"/>
      <c r="Q65" s="23"/>
      <c r="U65" s="7"/>
    </row>
    <row r="66" spans="1:21" hidden="1">
      <c r="A66" s="237">
        <v>40040</v>
      </c>
      <c r="B66" s="25">
        <v>56</v>
      </c>
      <c r="C66" s="35" t="s">
        <v>25</v>
      </c>
      <c r="D66" s="36" t="str">
        <f t="shared" si="13"/>
        <v>'</v>
      </c>
      <c r="E66" s="37">
        <f t="shared" si="13"/>
        <v>39887.75</v>
      </c>
      <c r="F66" s="6">
        <f>IF(MAX(F$9:F65)&gt;=L$5,0,IF(B66&gt;=MONTH($N$5),F65+1,0))</f>
        <v>54</v>
      </c>
      <c r="G66" s="38">
        <f t="shared" si="10"/>
        <v>2154.6934882586884</v>
      </c>
      <c r="H66" s="39">
        <f t="shared" si="11"/>
        <v>1732.16</v>
      </c>
      <c r="I66" s="39">
        <f t="shared" si="3"/>
        <v>422.53348825868829</v>
      </c>
      <c r="J66" s="40">
        <f t="shared" si="8"/>
        <v>197538.50163403084</v>
      </c>
      <c r="K66" s="41"/>
      <c r="L66" s="42"/>
      <c r="M66" s="42"/>
      <c r="N66" s="42"/>
      <c r="O66" s="42"/>
      <c r="P66" s="46"/>
      <c r="Q66" s="23"/>
      <c r="U66" s="7"/>
    </row>
    <row r="67" spans="1:21" hidden="1">
      <c r="A67" s="237">
        <v>40071</v>
      </c>
      <c r="B67" s="25">
        <v>57</v>
      </c>
      <c r="C67" s="35" t="s">
        <v>26</v>
      </c>
      <c r="D67" s="36" t="str">
        <f t="shared" si="13"/>
        <v>'</v>
      </c>
      <c r="E67" s="37">
        <f t="shared" si="13"/>
        <v>39887.75</v>
      </c>
      <c r="F67" s="6">
        <f>IF(MAX(F$9:F66)&gt;=L$5,0,IF(B67&gt;=MONTH($N$5),F66+1,0))</f>
        <v>55</v>
      </c>
      <c r="G67" s="38">
        <f t="shared" si="10"/>
        <v>2154.6934882586884</v>
      </c>
      <c r="H67" s="39">
        <f t="shared" si="11"/>
        <v>1728.46</v>
      </c>
      <c r="I67" s="39">
        <f t="shared" si="3"/>
        <v>426.23348825868834</v>
      </c>
      <c r="J67" s="40">
        <f t="shared" si="8"/>
        <v>197112.26814577213</v>
      </c>
      <c r="K67" s="41"/>
      <c r="L67" s="42"/>
      <c r="M67" s="42"/>
      <c r="N67" s="42"/>
      <c r="O67" s="42"/>
      <c r="P67" s="46"/>
      <c r="Q67" s="23"/>
      <c r="U67" s="7"/>
    </row>
    <row r="68" spans="1:21" hidden="1">
      <c r="A68" s="237">
        <v>40101</v>
      </c>
      <c r="B68" s="25">
        <v>58</v>
      </c>
      <c r="C68" s="35" t="s">
        <v>27</v>
      </c>
      <c r="D68" s="36" t="str">
        <f t="shared" si="13"/>
        <v>'</v>
      </c>
      <c r="E68" s="37">
        <f t="shared" si="13"/>
        <v>39887.75</v>
      </c>
      <c r="F68" s="6">
        <f>IF(MAX(F$9:F67)&gt;=L$5,0,IF(B68&gt;=MONTH($N$5),F67+1,0))</f>
        <v>56</v>
      </c>
      <c r="G68" s="38">
        <f t="shared" si="10"/>
        <v>2154.6934882586884</v>
      </c>
      <c r="H68" s="39">
        <f t="shared" si="11"/>
        <v>1724.73</v>
      </c>
      <c r="I68" s="39">
        <f t="shared" si="3"/>
        <v>429.96348825868836</v>
      </c>
      <c r="J68" s="40">
        <f t="shared" si="8"/>
        <v>196682.30465751345</v>
      </c>
      <c r="K68" s="41"/>
      <c r="L68" s="42"/>
      <c r="M68" s="42"/>
      <c r="N68" s="42"/>
      <c r="O68" s="42"/>
      <c r="P68" s="46"/>
      <c r="Q68" s="23"/>
      <c r="U68" s="7"/>
    </row>
    <row r="69" spans="1:21" hidden="1">
      <c r="A69" s="237">
        <v>40132</v>
      </c>
      <c r="B69" s="25">
        <v>59</v>
      </c>
      <c r="C69" s="35" t="s">
        <v>28</v>
      </c>
      <c r="D69" s="36" t="str">
        <f t="shared" si="13"/>
        <v>'</v>
      </c>
      <c r="E69" s="37">
        <f t="shared" si="13"/>
        <v>39887.75</v>
      </c>
      <c r="F69" s="6">
        <f>IF(MAX(F$9:F68)&gt;=L$5,0,IF(B69&gt;=MONTH($N$5),F68+1,0))</f>
        <v>57</v>
      </c>
      <c r="G69" s="38">
        <f t="shared" si="10"/>
        <v>2154.6934882586884</v>
      </c>
      <c r="H69" s="39">
        <f t="shared" si="11"/>
        <v>1720.97</v>
      </c>
      <c r="I69" s="39">
        <f t="shared" si="3"/>
        <v>433.72348825868835</v>
      </c>
      <c r="J69" s="40">
        <f t="shared" si="8"/>
        <v>196248.58116925476</v>
      </c>
      <c r="K69" s="41"/>
      <c r="L69" s="42"/>
      <c r="M69" s="42"/>
      <c r="N69" s="42"/>
      <c r="O69" s="42"/>
      <c r="P69" s="46"/>
      <c r="Q69" s="23"/>
      <c r="U69" s="7"/>
    </row>
    <row r="70" spans="1:21" hidden="1">
      <c r="A70" s="237">
        <v>40162</v>
      </c>
      <c r="B70" s="25">
        <v>60</v>
      </c>
      <c r="C70" s="50" t="s">
        <v>29</v>
      </c>
      <c r="D70" s="51" t="str">
        <f t="shared" si="13"/>
        <v>'</v>
      </c>
      <c r="E70" s="52">
        <f t="shared" si="13"/>
        <v>39887.75</v>
      </c>
      <c r="F70" s="53">
        <f>IF(MAX(F$9:F69)&gt;=L$5,0,IF(B70&gt;=MONTH($N$5),F69+1,0))</f>
        <v>58</v>
      </c>
      <c r="G70" s="54">
        <f t="shared" si="10"/>
        <v>2154.6934882586884</v>
      </c>
      <c r="H70" s="55">
        <f t="shared" si="11"/>
        <v>1717.18</v>
      </c>
      <c r="I70" s="55">
        <f t="shared" si="3"/>
        <v>437.51348825868831</v>
      </c>
      <c r="J70" s="56">
        <f t="shared" si="8"/>
        <v>195811.06768099606</v>
      </c>
      <c r="K70" s="57">
        <f>SUM(H59:H70)</f>
        <v>20849.48</v>
      </c>
      <c r="L70" s="55">
        <f>SUM(I59:I70)</f>
        <v>5006.84185910426</v>
      </c>
      <c r="M70" s="55">
        <f>SUM(G59:G70)</f>
        <v>25856.321859104253</v>
      </c>
      <c r="N70" s="55">
        <f>K70+N58</f>
        <v>104964.29</v>
      </c>
      <c r="O70" s="55">
        <f>L70+O58</f>
        <v>20007.932319003925</v>
      </c>
      <c r="P70" s="56">
        <f>M70+P58</f>
        <v>124972.22231900389</v>
      </c>
      <c r="Q70" s="23"/>
      <c r="U70" s="7"/>
    </row>
    <row r="71" spans="1:21" hidden="1">
      <c r="A71" s="237">
        <v>40193</v>
      </c>
      <c r="B71" s="25">
        <v>25</v>
      </c>
      <c r="C71" s="26" t="s">
        <v>17</v>
      </c>
      <c r="D71" s="47" t="str">
        <f>D59</f>
        <v>'</v>
      </c>
      <c r="E71" s="27">
        <f>E59+365.25</f>
        <v>40253</v>
      </c>
      <c r="F71" s="90">
        <f>IF(MAX(F$9:F70)&gt;=L$5,0,IF(B71&gt;=MONTH($N$5),F70+1,0))</f>
        <v>59</v>
      </c>
      <c r="G71" s="28">
        <f t="shared" si="10"/>
        <v>2154.6934882586884</v>
      </c>
      <c r="H71" s="29">
        <f t="shared" si="11"/>
        <v>1713.35</v>
      </c>
      <c r="I71" s="29">
        <f t="shared" ref="I71:I106" si="14">G71-H71</f>
        <v>441.34348825868847</v>
      </c>
      <c r="J71" s="30">
        <f t="shared" ref="J71:J106" si="15">J70-I71</f>
        <v>195369.72419273737</v>
      </c>
      <c r="K71" s="31"/>
      <c r="L71" s="32"/>
      <c r="M71" s="32"/>
      <c r="N71" s="32"/>
      <c r="O71" s="32"/>
      <c r="P71" s="48"/>
      <c r="Q71" s="23"/>
      <c r="U71" s="7"/>
    </row>
    <row r="72" spans="1:21" hidden="1">
      <c r="A72" s="237">
        <v>40224</v>
      </c>
      <c r="B72" s="25">
        <v>26</v>
      </c>
      <c r="C72" s="35" t="s">
        <v>19</v>
      </c>
      <c r="D72" s="36" t="str">
        <f t="shared" ref="D72:E72" si="16">D71</f>
        <v>'</v>
      </c>
      <c r="E72" s="37">
        <f t="shared" si="16"/>
        <v>40253</v>
      </c>
      <c r="F72" s="6">
        <f>IF(MAX(F$9:F71)&gt;=L$5,0,IF(B72&gt;=MONTH($N$5),F71+1,0))</f>
        <v>60</v>
      </c>
      <c r="G72" s="38">
        <f t="shared" si="10"/>
        <v>2154.6934882586884</v>
      </c>
      <c r="H72" s="39">
        <f t="shared" si="11"/>
        <v>1709.49</v>
      </c>
      <c r="I72" s="39">
        <f t="shared" si="14"/>
        <v>445.20348825868837</v>
      </c>
      <c r="J72" s="40">
        <f t="shared" si="15"/>
        <v>194924.52070447869</v>
      </c>
      <c r="K72" s="41"/>
      <c r="L72" s="42"/>
      <c r="M72" s="42"/>
      <c r="N72" s="42"/>
      <c r="O72" s="42"/>
      <c r="P72" s="46"/>
      <c r="Q72" s="23"/>
      <c r="U72" s="7"/>
    </row>
    <row r="73" spans="1:21" hidden="1">
      <c r="A73" s="237">
        <v>40252</v>
      </c>
      <c r="B73" s="25">
        <v>27</v>
      </c>
      <c r="C73" s="35" t="s">
        <v>20</v>
      </c>
      <c r="D73" s="36" t="str">
        <f t="shared" ref="D73:E73" si="17">D72</f>
        <v>'</v>
      </c>
      <c r="E73" s="37">
        <f t="shared" si="17"/>
        <v>40253</v>
      </c>
      <c r="F73" s="6">
        <f>IF(MAX(F$9:F72)&gt;=L$5,0,IF(B73&gt;=MONTH($N$5),F72+1,0))</f>
        <v>61</v>
      </c>
      <c r="G73" s="38">
        <f t="shared" si="10"/>
        <v>2154.6934882586884</v>
      </c>
      <c r="H73" s="39">
        <f t="shared" si="11"/>
        <v>1705.59</v>
      </c>
      <c r="I73" s="39">
        <f t="shared" si="14"/>
        <v>449.10348825868846</v>
      </c>
      <c r="J73" s="40">
        <f t="shared" si="15"/>
        <v>194475.41721622</v>
      </c>
      <c r="K73" s="41"/>
      <c r="L73" s="42"/>
      <c r="M73" s="42"/>
      <c r="N73" s="42"/>
      <c r="O73" s="42"/>
      <c r="P73" s="46"/>
      <c r="Q73" s="23"/>
      <c r="U73" s="7"/>
    </row>
    <row r="74" spans="1:21" hidden="1">
      <c r="A74" s="237">
        <v>40283</v>
      </c>
      <c r="B74" s="25">
        <v>28</v>
      </c>
      <c r="C74" s="35" t="s">
        <v>21</v>
      </c>
      <c r="D74" s="36" t="str">
        <f t="shared" ref="D74:E74" si="18">D73</f>
        <v>'</v>
      </c>
      <c r="E74" s="37">
        <f t="shared" si="18"/>
        <v>40253</v>
      </c>
      <c r="F74" s="6">
        <f>IF(MAX(F$9:F73)&gt;=L$5,0,IF(B74&gt;=MONTH($N$5),F73+1,0))</f>
        <v>62</v>
      </c>
      <c r="G74" s="38">
        <f t="shared" si="10"/>
        <v>2154.6934882586884</v>
      </c>
      <c r="H74" s="39">
        <f t="shared" si="11"/>
        <v>1701.66</v>
      </c>
      <c r="I74" s="39">
        <f t="shared" si="14"/>
        <v>453.03348825868829</v>
      </c>
      <c r="J74" s="40">
        <f t="shared" si="15"/>
        <v>194022.38372796131</v>
      </c>
      <c r="K74" s="41"/>
      <c r="L74" s="42"/>
      <c r="M74" s="42"/>
      <c r="N74" s="42"/>
      <c r="O74" s="42"/>
      <c r="P74" s="46"/>
      <c r="Q74" s="23"/>
      <c r="U74" s="7"/>
    </row>
    <row r="75" spans="1:21" hidden="1">
      <c r="A75" s="237">
        <v>40313</v>
      </c>
      <c r="B75" s="25">
        <v>29</v>
      </c>
      <c r="C75" s="35" t="s">
        <v>22</v>
      </c>
      <c r="D75" s="36" t="str">
        <f t="shared" ref="D75:E75" si="19">D74</f>
        <v>'</v>
      </c>
      <c r="E75" s="37">
        <f t="shared" si="19"/>
        <v>40253</v>
      </c>
      <c r="F75" s="6">
        <f>IF(MAX(F$9:F74)&gt;=L$5,0,IF(B75&gt;=MONTH($N$5),F74+1,0))</f>
        <v>63</v>
      </c>
      <c r="G75" s="38">
        <f t="shared" si="10"/>
        <v>2154.6934882586884</v>
      </c>
      <c r="H75" s="39">
        <f t="shared" si="11"/>
        <v>1697.7</v>
      </c>
      <c r="I75" s="39">
        <f t="shared" si="14"/>
        <v>456.99348825868833</v>
      </c>
      <c r="J75" s="40">
        <f t="shared" si="15"/>
        <v>193565.39023970262</v>
      </c>
      <c r="K75" s="41"/>
      <c r="L75" s="42"/>
      <c r="M75" s="42"/>
      <c r="N75" s="42"/>
      <c r="O75" s="42"/>
      <c r="P75" s="46"/>
      <c r="Q75" s="23"/>
      <c r="U75" s="7"/>
    </row>
    <row r="76" spans="1:21" hidden="1">
      <c r="A76" s="237">
        <v>40344</v>
      </c>
      <c r="B76" s="25">
        <v>30</v>
      </c>
      <c r="C76" s="35" t="s">
        <v>23</v>
      </c>
      <c r="D76" s="36" t="str">
        <f t="shared" ref="D76:E76" si="20">D75</f>
        <v>'</v>
      </c>
      <c r="E76" s="37">
        <f t="shared" si="20"/>
        <v>40253</v>
      </c>
      <c r="F76" s="6">
        <f>IF(MAX(F$9:F75)&gt;=L$5,0,IF(B76&gt;=MONTH($N$5),F75+1,0))</f>
        <v>64</v>
      </c>
      <c r="G76" s="38">
        <f t="shared" si="10"/>
        <v>2154.6934882586884</v>
      </c>
      <c r="H76" s="39">
        <f t="shared" si="11"/>
        <v>1693.7</v>
      </c>
      <c r="I76" s="39">
        <f t="shared" si="14"/>
        <v>460.99348825868833</v>
      </c>
      <c r="J76" s="40">
        <f t="shared" si="15"/>
        <v>193104.39675144394</v>
      </c>
      <c r="K76" s="41"/>
      <c r="L76" s="42"/>
      <c r="M76" s="42"/>
      <c r="N76" s="42"/>
      <c r="O76" s="42"/>
      <c r="P76" s="46"/>
      <c r="Q76" s="23"/>
      <c r="U76" s="7"/>
    </row>
    <row r="77" spans="1:21" hidden="1">
      <c r="A77" s="237">
        <v>40374</v>
      </c>
      <c r="B77" s="25">
        <v>31</v>
      </c>
      <c r="C77" s="35" t="s">
        <v>24</v>
      </c>
      <c r="D77" s="36" t="str">
        <f t="shared" ref="D77:E77" si="21">D76</f>
        <v>'</v>
      </c>
      <c r="E77" s="37">
        <f t="shared" si="21"/>
        <v>40253</v>
      </c>
      <c r="F77" s="6">
        <f>IF(MAX(F$9:F76)&gt;=L$5,0,IF(B77&gt;=MONTH($N$5),F76+1,0))</f>
        <v>65</v>
      </c>
      <c r="G77" s="38">
        <f t="shared" ref="G77:G112" si="22">IF((J76+H77)&lt;(M$5+H77),J76+H77,M$5)</f>
        <v>2154.6934882586884</v>
      </c>
      <c r="H77" s="39">
        <f t="shared" si="11"/>
        <v>1689.66</v>
      </c>
      <c r="I77" s="39">
        <f t="shared" si="14"/>
        <v>465.03348825868829</v>
      </c>
      <c r="J77" s="40">
        <f t="shared" si="15"/>
        <v>192639.36326318525</v>
      </c>
      <c r="K77" s="41"/>
      <c r="L77" s="42"/>
      <c r="M77" s="42"/>
      <c r="N77" s="42"/>
      <c r="O77" s="42"/>
      <c r="P77" s="46"/>
      <c r="Q77" s="23"/>
      <c r="U77" s="7"/>
    </row>
    <row r="78" spans="1:21" hidden="1">
      <c r="A78" s="237">
        <v>40405</v>
      </c>
      <c r="B78" s="25">
        <v>32</v>
      </c>
      <c r="C78" s="35" t="s">
        <v>25</v>
      </c>
      <c r="D78" s="36" t="str">
        <f t="shared" ref="D78:E78" si="23">D77</f>
        <v>'</v>
      </c>
      <c r="E78" s="37">
        <f t="shared" si="23"/>
        <v>40253</v>
      </c>
      <c r="F78" s="6">
        <f>IF(MAX(F$9:F77)&gt;=L$5,0,IF(B78&gt;=MONTH($N$5),F77+1,0))</f>
        <v>66</v>
      </c>
      <c r="G78" s="38">
        <f t="shared" si="22"/>
        <v>2154.6934882586884</v>
      </c>
      <c r="H78" s="39">
        <f t="shared" si="11"/>
        <v>1685.59</v>
      </c>
      <c r="I78" s="39">
        <f t="shared" si="14"/>
        <v>469.10348825868846</v>
      </c>
      <c r="J78" s="40">
        <f t="shared" si="15"/>
        <v>192170.25977492656</v>
      </c>
      <c r="K78" s="41"/>
      <c r="L78" s="42"/>
      <c r="M78" s="42"/>
      <c r="N78" s="42"/>
      <c r="O78" s="42"/>
      <c r="P78" s="46"/>
      <c r="Q78" s="23"/>
      <c r="U78" s="7"/>
    </row>
    <row r="79" spans="1:21" hidden="1">
      <c r="A79" s="237">
        <v>40436</v>
      </c>
      <c r="B79" s="25">
        <v>33</v>
      </c>
      <c r="C79" s="35" t="s">
        <v>26</v>
      </c>
      <c r="D79" s="36" t="str">
        <f t="shared" ref="D79:E79" si="24">D78</f>
        <v>'</v>
      </c>
      <c r="E79" s="37">
        <f t="shared" si="24"/>
        <v>40253</v>
      </c>
      <c r="F79" s="6">
        <f>IF(MAX(F$9:F78)&gt;=L$5,0,IF(B79&gt;=MONTH($N$5),F78+1,0))</f>
        <v>67</v>
      </c>
      <c r="G79" s="38">
        <f t="shared" si="22"/>
        <v>2154.6934882586884</v>
      </c>
      <c r="H79" s="39">
        <f t="shared" si="11"/>
        <v>1681.49</v>
      </c>
      <c r="I79" s="39">
        <f t="shared" si="14"/>
        <v>473.20348825868837</v>
      </c>
      <c r="J79" s="40">
        <f t="shared" si="15"/>
        <v>191697.05628666788</v>
      </c>
      <c r="K79" s="41"/>
      <c r="L79" s="42"/>
      <c r="M79" s="42"/>
      <c r="N79" s="42"/>
      <c r="O79" s="42"/>
      <c r="P79" s="46"/>
      <c r="Q79" s="23"/>
      <c r="U79" s="7"/>
    </row>
    <row r="80" spans="1:21" hidden="1">
      <c r="A80" s="237">
        <v>40466</v>
      </c>
      <c r="B80" s="25">
        <v>34</v>
      </c>
      <c r="C80" s="35" t="s">
        <v>27</v>
      </c>
      <c r="D80" s="36" t="str">
        <f t="shared" ref="D80:E80" si="25">D79</f>
        <v>'</v>
      </c>
      <c r="E80" s="37">
        <f t="shared" si="25"/>
        <v>40253</v>
      </c>
      <c r="F80" s="6">
        <f>IF(MAX(F$9:F79)&gt;=L$5,0,IF(B80&gt;=MONTH($N$5),F79+1,0))</f>
        <v>68</v>
      </c>
      <c r="G80" s="38">
        <f t="shared" si="22"/>
        <v>2154.6934882586884</v>
      </c>
      <c r="H80" s="39">
        <f t="shared" ref="H80:H115" si="26">IF(F80&gt;0,IF(J79&gt;0,ROUND(-IPMT(K$5/12,F80,L$5,J$5,,),2),0),0)</f>
        <v>1677.35</v>
      </c>
      <c r="I80" s="39">
        <f t="shared" si="14"/>
        <v>477.34348825868847</v>
      </c>
      <c r="J80" s="40">
        <f t="shared" si="15"/>
        <v>191219.71279840919</v>
      </c>
      <c r="K80" s="41"/>
      <c r="L80" s="42"/>
      <c r="M80" s="42"/>
      <c r="N80" s="42"/>
      <c r="O80" s="42"/>
      <c r="P80" s="46"/>
      <c r="Q80" s="23"/>
      <c r="U80" s="7"/>
    </row>
    <row r="81" spans="1:21" hidden="1">
      <c r="A81" s="237">
        <v>40497</v>
      </c>
      <c r="B81" s="25">
        <v>35</v>
      </c>
      <c r="C81" s="35" t="s">
        <v>28</v>
      </c>
      <c r="D81" s="36" t="str">
        <f t="shared" ref="D81:E81" si="27">D80</f>
        <v>'</v>
      </c>
      <c r="E81" s="37">
        <f t="shared" si="27"/>
        <v>40253</v>
      </c>
      <c r="F81" s="6">
        <f>IF(MAX(F$9:F80)&gt;=L$5,0,IF(B81&gt;=MONTH($N$5),F80+1,0))</f>
        <v>69</v>
      </c>
      <c r="G81" s="38">
        <f t="shared" si="22"/>
        <v>2154.6934882586884</v>
      </c>
      <c r="H81" s="39">
        <f t="shared" si="26"/>
        <v>1673.17</v>
      </c>
      <c r="I81" s="39">
        <f t="shared" si="14"/>
        <v>481.5234882586883</v>
      </c>
      <c r="J81" s="40">
        <f t="shared" si="15"/>
        <v>190738.18931015051</v>
      </c>
      <c r="K81" s="41"/>
      <c r="L81" s="42"/>
      <c r="M81" s="42"/>
      <c r="N81" s="42"/>
      <c r="O81" s="42"/>
      <c r="P81" s="46"/>
      <c r="Q81" s="23"/>
      <c r="U81" s="7"/>
    </row>
    <row r="82" spans="1:21" hidden="1">
      <c r="A82" s="237">
        <v>40527</v>
      </c>
      <c r="B82" s="25">
        <v>36</v>
      </c>
      <c r="C82" s="35" t="s">
        <v>29</v>
      </c>
      <c r="D82" s="36" t="str">
        <f t="shared" ref="D82:E82" si="28">D81</f>
        <v>'</v>
      </c>
      <c r="E82" s="37">
        <f t="shared" si="28"/>
        <v>40253</v>
      </c>
      <c r="F82" s="53">
        <f>IF(MAX(F$9:F81)&gt;=L$5,0,IF(B82&gt;=MONTH($N$5),F81+1,0))</f>
        <v>70</v>
      </c>
      <c r="G82" s="45">
        <f t="shared" si="22"/>
        <v>2154.6934882586884</v>
      </c>
      <c r="H82" s="42">
        <f t="shared" si="26"/>
        <v>1668.96</v>
      </c>
      <c r="I82" s="42">
        <f t="shared" si="14"/>
        <v>485.73348825868834</v>
      </c>
      <c r="J82" s="46">
        <f t="shared" si="15"/>
        <v>190252.45582189181</v>
      </c>
      <c r="K82" s="57">
        <f>SUM(H71:H82)</f>
        <v>20297.71</v>
      </c>
      <c r="L82" s="42">
        <f>SUM(I71:I82)</f>
        <v>5558.6118591042605</v>
      </c>
      <c r="M82" s="42">
        <f>SUM(G71:G82)</f>
        <v>25856.321859104253</v>
      </c>
      <c r="N82" s="42">
        <f>K82+N70</f>
        <v>125262</v>
      </c>
      <c r="O82" s="42">
        <f>L82+O70</f>
        <v>25566.544178108186</v>
      </c>
      <c r="P82" s="46">
        <f>M82+P70</f>
        <v>150828.54417810816</v>
      </c>
      <c r="Q82" s="23"/>
      <c r="U82" s="7"/>
    </row>
    <row r="83" spans="1:21" hidden="1">
      <c r="A83" s="237">
        <v>40558</v>
      </c>
      <c r="B83" s="25">
        <v>37</v>
      </c>
      <c r="C83" s="26" t="s">
        <v>17</v>
      </c>
      <c r="D83" s="47" t="str">
        <f>D71</f>
        <v>'</v>
      </c>
      <c r="E83" s="27">
        <f>E71+365.25</f>
        <v>40618.25</v>
      </c>
      <c r="F83" s="90">
        <f>IF(MAX(F$9:F82)&gt;=L$5,0,IF(B83&gt;=MONTH($N$5),F82+1,0))</f>
        <v>71</v>
      </c>
      <c r="G83" s="28">
        <f t="shared" si="22"/>
        <v>2154.6934882586884</v>
      </c>
      <c r="H83" s="29">
        <f t="shared" si="26"/>
        <v>1664.71</v>
      </c>
      <c r="I83" s="29">
        <f t="shared" si="14"/>
        <v>489.98348825868834</v>
      </c>
      <c r="J83" s="30">
        <f t="shared" si="15"/>
        <v>189762.47233363311</v>
      </c>
      <c r="K83" s="31"/>
      <c r="L83" s="32"/>
      <c r="M83" s="32"/>
      <c r="N83" s="32"/>
      <c r="O83" s="32"/>
      <c r="P83" s="48"/>
      <c r="Q83" s="23"/>
      <c r="U83" s="7"/>
    </row>
    <row r="84" spans="1:21" hidden="1">
      <c r="A84" s="237">
        <v>40589</v>
      </c>
      <c r="B84" s="25">
        <v>38</v>
      </c>
      <c r="C84" s="35" t="s">
        <v>19</v>
      </c>
      <c r="D84" s="36" t="str">
        <f t="shared" ref="D84:E84" si="29">D83</f>
        <v>'</v>
      </c>
      <c r="E84" s="37">
        <f t="shared" si="29"/>
        <v>40618.25</v>
      </c>
      <c r="F84" s="6">
        <f>IF(MAX(F$9:F83)&gt;=L$5,0,IF(B84&gt;=MONTH($N$5),F83+1,0))</f>
        <v>72</v>
      </c>
      <c r="G84" s="38">
        <f t="shared" si="22"/>
        <v>2154.6934882586884</v>
      </c>
      <c r="H84" s="39">
        <f t="shared" si="26"/>
        <v>1660.42</v>
      </c>
      <c r="I84" s="39">
        <f t="shared" si="14"/>
        <v>494.2734882586883</v>
      </c>
      <c r="J84" s="40">
        <f t="shared" si="15"/>
        <v>189268.19884537443</v>
      </c>
      <c r="K84" s="41"/>
      <c r="L84" s="42"/>
      <c r="M84" s="42"/>
      <c r="N84" s="42"/>
      <c r="O84" s="42"/>
      <c r="P84" s="46"/>
      <c r="Q84" s="23"/>
      <c r="U84" s="7"/>
    </row>
    <row r="85" spans="1:21" hidden="1">
      <c r="A85" s="237">
        <v>40617</v>
      </c>
      <c r="B85" s="25">
        <v>39</v>
      </c>
      <c r="C85" s="35" t="s">
        <v>20</v>
      </c>
      <c r="D85" s="36" t="str">
        <f t="shared" ref="D85:E85" si="30">D84</f>
        <v>'</v>
      </c>
      <c r="E85" s="37">
        <f t="shared" si="30"/>
        <v>40618.25</v>
      </c>
      <c r="F85" s="6">
        <f>IF(MAX(F$9:F84)&gt;=L$5,0,IF(B85&gt;=MONTH($N$5),F84+1,0))</f>
        <v>73</v>
      </c>
      <c r="G85" s="38">
        <f t="shared" si="22"/>
        <v>2154.6934882586884</v>
      </c>
      <c r="H85" s="39">
        <f t="shared" si="26"/>
        <v>1656.1</v>
      </c>
      <c r="I85" s="39">
        <f t="shared" si="14"/>
        <v>498.59348825868847</v>
      </c>
      <c r="J85" s="40">
        <f t="shared" si="15"/>
        <v>188769.60535711574</v>
      </c>
      <c r="K85" s="41"/>
      <c r="L85" s="42"/>
      <c r="M85" s="42"/>
      <c r="N85" s="42"/>
      <c r="O85" s="42"/>
      <c r="P85" s="46"/>
      <c r="Q85" s="23"/>
      <c r="U85" s="7"/>
    </row>
    <row r="86" spans="1:21" hidden="1">
      <c r="A86" s="237">
        <v>40648</v>
      </c>
      <c r="B86" s="25">
        <v>40</v>
      </c>
      <c r="C86" s="35" t="s">
        <v>21</v>
      </c>
      <c r="D86" s="36" t="str">
        <f t="shared" ref="D86:E86" si="31">D85</f>
        <v>'</v>
      </c>
      <c r="E86" s="37">
        <f t="shared" si="31"/>
        <v>40618.25</v>
      </c>
      <c r="F86" s="6">
        <f>IF(MAX(F$9:F85)&gt;=L$5,0,IF(B86&gt;=MONTH($N$5),F85+1,0))</f>
        <v>74</v>
      </c>
      <c r="G86" s="38">
        <f t="shared" si="22"/>
        <v>2154.6934882586884</v>
      </c>
      <c r="H86" s="39">
        <f t="shared" si="26"/>
        <v>1651.73</v>
      </c>
      <c r="I86" s="39">
        <f t="shared" si="14"/>
        <v>502.96348825868836</v>
      </c>
      <c r="J86" s="40">
        <f t="shared" si="15"/>
        <v>188266.64186885706</v>
      </c>
      <c r="K86" s="41"/>
      <c r="L86" s="42"/>
      <c r="M86" s="42"/>
      <c r="N86" s="42"/>
      <c r="O86" s="42"/>
      <c r="P86" s="46"/>
      <c r="Q86" s="23"/>
      <c r="U86" s="7"/>
    </row>
    <row r="87" spans="1:21" hidden="1">
      <c r="A87" s="237">
        <v>40678</v>
      </c>
      <c r="B87" s="25">
        <v>41</v>
      </c>
      <c r="C87" s="35" t="s">
        <v>22</v>
      </c>
      <c r="D87" s="36" t="str">
        <f t="shared" ref="D87:E87" si="32">D86</f>
        <v>'</v>
      </c>
      <c r="E87" s="37">
        <f t="shared" si="32"/>
        <v>40618.25</v>
      </c>
      <c r="F87" s="6">
        <f>IF(MAX(F$9:F86)&gt;=L$5,0,IF(B87&gt;=MONTH($N$5),F86+1,0))</f>
        <v>75</v>
      </c>
      <c r="G87" s="38">
        <f t="shared" si="22"/>
        <v>2154.6934882586884</v>
      </c>
      <c r="H87" s="39">
        <f t="shared" si="26"/>
        <v>1647.33</v>
      </c>
      <c r="I87" s="39">
        <f t="shared" si="14"/>
        <v>507.36348825868845</v>
      </c>
      <c r="J87" s="40">
        <f t="shared" si="15"/>
        <v>187759.27838059838</v>
      </c>
      <c r="K87" s="41"/>
      <c r="L87" s="42"/>
      <c r="M87" s="42"/>
      <c r="N87" s="42"/>
      <c r="O87" s="42"/>
      <c r="P87" s="46"/>
      <c r="Q87" s="23"/>
      <c r="U87" s="7"/>
    </row>
    <row r="88" spans="1:21" hidden="1">
      <c r="A88" s="237">
        <v>40709</v>
      </c>
      <c r="B88" s="25">
        <v>42</v>
      </c>
      <c r="C88" s="35" t="s">
        <v>23</v>
      </c>
      <c r="D88" s="36" t="str">
        <f t="shared" ref="D88:E88" si="33">D87</f>
        <v>'</v>
      </c>
      <c r="E88" s="37">
        <f t="shared" si="33"/>
        <v>40618.25</v>
      </c>
      <c r="F88" s="6">
        <f>IF(MAX(F$9:F87)&gt;=L$5,0,IF(B88&gt;=MONTH($N$5),F87+1,0))</f>
        <v>76</v>
      </c>
      <c r="G88" s="38">
        <f t="shared" si="22"/>
        <v>2154.6934882586884</v>
      </c>
      <c r="H88" s="39">
        <f t="shared" si="26"/>
        <v>1642.89</v>
      </c>
      <c r="I88" s="39">
        <f t="shared" si="14"/>
        <v>511.80348825868828</v>
      </c>
      <c r="J88" s="40">
        <f t="shared" si="15"/>
        <v>187247.4748923397</v>
      </c>
      <c r="K88" s="41"/>
      <c r="L88" s="42"/>
      <c r="M88" s="42"/>
      <c r="N88" s="42"/>
      <c r="O88" s="42"/>
      <c r="P88" s="46"/>
      <c r="Q88" s="23"/>
      <c r="U88" s="7"/>
    </row>
    <row r="89" spans="1:21" hidden="1">
      <c r="A89" s="237">
        <v>40739</v>
      </c>
      <c r="B89" s="25">
        <v>43</v>
      </c>
      <c r="C89" s="35" t="s">
        <v>24</v>
      </c>
      <c r="D89" s="36" t="str">
        <f t="shared" ref="D89:E89" si="34">D88</f>
        <v>'</v>
      </c>
      <c r="E89" s="37">
        <f t="shared" si="34"/>
        <v>40618.25</v>
      </c>
      <c r="F89" s="6">
        <f>IF(MAX(F$9:F88)&gt;=L$5,0,IF(B89&gt;=MONTH($N$5),F88+1,0))</f>
        <v>77</v>
      </c>
      <c r="G89" s="38">
        <f t="shared" si="22"/>
        <v>2154.6934882586884</v>
      </c>
      <c r="H89" s="39">
        <f t="shared" si="26"/>
        <v>1638.42</v>
      </c>
      <c r="I89" s="39">
        <f t="shared" si="14"/>
        <v>516.2734882586883</v>
      </c>
      <c r="J89" s="40">
        <f t="shared" si="15"/>
        <v>186731.20140408102</v>
      </c>
      <c r="K89" s="41"/>
      <c r="L89" s="42"/>
      <c r="M89" s="42"/>
      <c r="N89" s="42"/>
      <c r="O89" s="42"/>
      <c r="P89" s="46"/>
      <c r="Q89" s="23"/>
      <c r="U89" s="7"/>
    </row>
    <row r="90" spans="1:21" hidden="1">
      <c r="A90" s="237">
        <v>40770</v>
      </c>
      <c r="B90" s="25">
        <v>44</v>
      </c>
      <c r="C90" s="35" t="s">
        <v>25</v>
      </c>
      <c r="D90" s="36" t="str">
        <f t="shared" ref="D90:E90" si="35">D89</f>
        <v>'</v>
      </c>
      <c r="E90" s="37">
        <f t="shared" si="35"/>
        <v>40618.25</v>
      </c>
      <c r="F90" s="6">
        <f>IF(MAX(F$9:F89)&gt;=L$5,0,IF(B90&gt;=MONTH($N$5),F89+1,0))</f>
        <v>78</v>
      </c>
      <c r="G90" s="38">
        <f t="shared" si="22"/>
        <v>2154.6934882586884</v>
      </c>
      <c r="H90" s="39">
        <f t="shared" si="26"/>
        <v>1633.9</v>
      </c>
      <c r="I90" s="39">
        <f t="shared" si="14"/>
        <v>520.79348825868828</v>
      </c>
      <c r="J90" s="40">
        <f t="shared" si="15"/>
        <v>186210.40791582232</v>
      </c>
      <c r="K90" s="41"/>
      <c r="L90" s="42"/>
      <c r="M90" s="42"/>
      <c r="N90" s="42"/>
      <c r="O90" s="42"/>
      <c r="P90" s="46"/>
      <c r="Q90" s="23"/>
      <c r="U90" s="7"/>
    </row>
    <row r="91" spans="1:21" hidden="1">
      <c r="A91" s="237">
        <v>40801</v>
      </c>
      <c r="B91" s="25">
        <v>45</v>
      </c>
      <c r="C91" s="35" t="s">
        <v>26</v>
      </c>
      <c r="D91" s="36" t="str">
        <f t="shared" ref="D91:E91" si="36">D90</f>
        <v>'</v>
      </c>
      <c r="E91" s="37">
        <f t="shared" si="36"/>
        <v>40618.25</v>
      </c>
      <c r="F91" s="6">
        <f>IF(MAX(F$9:F90)&gt;=L$5,0,IF(B91&gt;=MONTH($N$5),F90+1,0))</f>
        <v>79</v>
      </c>
      <c r="G91" s="38">
        <f t="shared" si="22"/>
        <v>2154.6934882586884</v>
      </c>
      <c r="H91" s="39">
        <f t="shared" si="26"/>
        <v>1629.34</v>
      </c>
      <c r="I91" s="39">
        <f t="shared" si="14"/>
        <v>525.35348825868846</v>
      </c>
      <c r="J91" s="40">
        <f t="shared" si="15"/>
        <v>185685.05442756362</v>
      </c>
      <c r="K91" s="41"/>
      <c r="L91" s="42"/>
      <c r="M91" s="42"/>
      <c r="N91" s="42"/>
      <c r="O91" s="42"/>
      <c r="P91" s="46"/>
      <c r="Q91" s="23"/>
      <c r="U91" s="7"/>
    </row>
    <row r="92" spans="1:21" hidden="1">
      <c r="A92" s="237">
        <v>40831</v>
      </c>
      <c r="B92" s="25">
        <v>46</v>
      </c>
      <c r="C92" s="35" t="s">
        <v>27</v>
      </c>
      <c r="D92" s="36" t="str">
        <f t="shared" ref="D92:E92" si="37">D91</f>
        <v>'</v>
      </c>
      <c r="E92" s="37">
        <f t="shared" si="37"/>
        <v>40618.25</v>
      </c>
      <c r="F92" s="6">
        <f>IF(MAX(F$9:F91)&gt;=L$5,0,IF(B92&gt;=MONTH($N$5),F91+1,0))</f>
        <v>80</v>
      </c>
      <c r="G92" s="38">
        <f t="shared" si="22"/>
        <v>2154.6934882586884</v>
      </c>
      <c r="H92" s="39">
        <f t="shared" si="26"/>
        <v>1624.74</v>
      </c>
      <c r="I92" s="39">
        <f t="shared" si="14"/>
        <v>529.95348825868837</v>
      </c>
      <c r="J92" s="40">
        <f t="shared" si="15"/>
        <v>185155.10093930495</v>
      </c>
      <c r="K92" s="41"/>
      <c r="L92" s="42"/>
      <c r="M92" s="42"/>
      <c r="N92" s="42"/>
      <c r="O92" s="42"/>
      <c r="P92" s="46"/>
      <c r="Q92" s="23"/>
      <c r="U92" s="7"/>
    </row>
    <row r="93" spans="1:21" hidden="1">
      <c r="A93" s="237">
        <v>40862</v>
      </c>
      <c r="B93" s="25">
        <v>47</v>
      </c>
      <c r="C93" s="35" t="s">
        <v>28</v>
      </c>
      <c r="D93" s="36" t="str">
        <f t="shared" ref="D93:E93" si="38">D92</f>
        <v>'</v>
      </c>
      <c r="E93" s="37">
        <f t="shared" si="38"/>
        <v>40618.25</v>
      </c>
      <c r="F93" s="6">
        <f>IF(MAX(F$9:F92)&gt;=L$5,0,IF(B93&gt;=MONTH($N$5),F92+1,0))</f>
        <v>81</v>
      </c>
      <c r="G93" s="38">
        <f t="shared" si="22"/>
        <v>2154.6934882586884</v>
      </c>
      <c r="H93" s="39">
        <f t="shared" si="26"/>
        <v>1620.11</v>
      </c>
      <c r="I93" s="39">
        <f t="shared" si="14"/>
        <v>534.58348825868848</v>
      </c>
      <c r="J93" s="40">
        <f t="shared" si="15"/>
        <v>184620.51745104627</v>
      </c>
      <c r="K93" s="41"/>
      <c r="L93" s="42"/>
      <c r="M93" s="42"/>
      <c r="N93" s="42"/>
      <c r="O93" s="42"/>
      <c r="P93" s="46"/>
      <c r="Q93" s="23"/>
      <c r="U93" s="7"/>
    </row>
    <row r="94" spans="1:21" hidden="1">
      <c r="A94" s="237">
        <v>40892</v>
      </c>
      <c r="B94" s="25">
        <v>48</v>
      </c>
      <c r="C94" s="35" t="s">
        <v>29</v>
      </c>
      <c r="D94" s="36" t="str">
        <f t="shared" ref="D94:E94" si="39">D93</f>
        <v>'</v>
      </c>
      <c r="E94" s="37">
        <f t="shared" si="39"/>
        <v>40618.25</v>
      </c>
      <c r="F94" s="53">
        <f>IF(MAX(F$9:F93)&gt;=L$5,0,IF(B94&gt;=MONTH($N$5),F93+1,0))</f>
        <v>82</v>
      </c>
      <c r="G94" s="45">
        <f t="shared" si="22"/>
        <v>2154.6934882586884</v>
      </c>
      <c r="H94" s="42">
        <f t="shared" si="26"/>
        <v>1615.43</v>
      </c>
      <c r="I94" s="42">
        <f t="shared" si="14"/>
        <v>539.26348825868831</v>
      </c>
      <c r="J94" s="46">
        <f t="shared" si="15"/>
        <v>184081.25396278757</v>
      </c>
      <c r="K94" s="57">
        <f>SUM(H83:H94)</f>
        <v>19685.12</v>
      </c>
      <c r="L94" s="42">
        <f>SUM(I83:I94)</f>
        <v>6171.2018591042606</v>
      </c>
      <c r="M94" s="42">
        <f>SUM(G83:G94)</f>
        <v>25856.321859104253</v>
      </c>
      <c r="N94" s="42">
        <f>K94+N82</f>
        <v>144947.12</v>
      </c>
      <c r="O94" s="42">
        <f>L94+O82</f>
        <v>31737.746037212448</v>
      </c>
      <c r="P94" s="46">
        <f>M94+P82</f>
        <v>176684.86603721243</v>
      </c>
      <c r="Q94" s="23"/>
      <c r="U94" s="7"/>
    </row>
    <row r="95" spans="1:21" hidden="1">
      <c r="A95" s="237">
        <v>40923</v>
      </c>
      <c r="B95" s="25">
        <v>49</v>
      </c>
      <c r="C95" s="26" t="s">
        <v>17</v>
      </c>
      <c r="D95" s="47" t="str">
        <f>D83</f>
        <v>'</v>
      </c>
      <c r="E95" s="27">
        <f>E83+365.25</f>
        <v>40983.5</v>
      </c>
      <c r="F95" s="90">
        <f>IF(MAX(F$9:F94)&gt;=L$5,0,IF(B95&gt;=MONTH($N$5),F94+1,0))</f>
        <v>83</v>
      </c>
      <c r="G95" s="28">
        <f t="shared" si="22"/>
        <v>2154.6934882586884</v>
      </c>
      <c r="H95" s="29">
        <f t="shared" si="26"/>
        <v>1610.71</v>
      </c>
      <c r="I95" s="29">
        <f t="shared" si="14"/>
        <v>543.98348825868834</v>
      </c>
      <c r="J95" s="30">
        <f t="shared" si="15"/>
        <v>183537.27047452886</v>
      </c>
      <c r="K95" s="31"/>
      <c r="L95" s="32"/>
      <c r="M95" s="32"/>
      <c r="N95" s="32"/>
      <c r="O95" s="32"/>
      <c r="P95" s="48"/>
      <c r="Q95" s="23"/>
      <c r="U95" s="7"/>
    </row>
    <row r="96" spans="1:21" hidden="1">
      <c r="A96" s="237">
        <v>40954</v>
      </c>
      <c r="B96" s="25">
        <v>50</v>
      </c>
      <c r="C96" s="35" t="s">
        <v>19</v>
      </c>
      <c r="D96" s="36" t="str">
        <f t="shared" ref="D96:E96" si="40">D95</f>
        <v>'</v>
      </c>
      <c r="E96" s="37">
        <f t="shared" si="40"/>
        <v>40983.5</v>
      </c>
      <c r="F96" s="6">
        <f>IF(MAX(F$9:F95)&gt;=L$5,0,IF(B96&gt;=MONTH($N$5),F95+1,0))</f>
        <v>84</v>
      </c>
      <c r="G96" s="38">
        <f t="shared" si="22"/>
        <v>2154.6934882586884</v>
      </c>
      <c r="H96" s="39">
        <f t="shared" si="26"/>
        <v>1605.95</v>
      </c>
      <c r="I96" s="39">
        <f t="shared" si="14"/>
        <v>548.74348825868833</v>
      </c>
      <c r="J96" s="40">
        <f t="shared" si="15"/>
        <v>182988.52698627018</v>
      </c>
      <c r="K96" s="41"/>
      <c r="L96" s="42"/>
      <c r="M96" s="42"/>
      <c r="N96" s="42"/>
      <c r="O96" s="42"/>
      <c r="P96" s="46"/>
      <c r="Q96" s="23"/>
      <c r="U96" s="7"/>
    </row>
    <row r="97" spans="1:21" hidden="1">
      <c r="A97" s="237">
        <v>40983</v>
      </c>
      <c r="B97" s="25">
        <v>51</v>
      </c>
      <c r="C97" s="35" t="s">
        <v>20</v>
      </c>
      <c r="D97" s="36" t="str">
        <f t="shared" ref="D97:E97" si="41">D96</f>
        <v>'</v>
      </c>
      <c r="E97" s="37">
        <f t="shared" si="41"/>
        <v>40983.5</v>
      </c>
      <c r="F97" s="6">
        <f>IF(MAX(F$9:F96)&gt;=L$5,0,IF(B97&gt;=MONTH($N$5),F96+1,0))</f>
        <v>85</v>
      </c>
      <c r="G97" s="38">
        <f t="shared" si="22"/>
        <v>2154.6934882586884</v>
      </c>
      <c r="H97" s="39">
        <f t="shared" si="26"/>
        <v>1601.15</v>
      </c>
      <c r="I97" s="39">
        <f t="shared" si="14"/>
        <v>553.54348825868828</v>
      </c>
      <c r="J97" s="40">
        <f t="shared" si="15"/>
        <v>182434.98349801148</v>
      </c>
      <c r="K97" s="41"/>
      <c r="L97" s="42"/>
      <c r="M97" s="42"/>
      <c r="N97" s="42"/>
      <c r="O97" s="42"/>
      <c r="P97" s="46"/>
      <c r="Q97" s="23"/>
      <c r="U97" s="7"/>
    </row>
    <row r="98" spans="1:21" hidden="1">
      <c r="A98" s="237">
        <v>41014</v>
      </c>
      <c r="B98" s="25">
        <v>52</v>
      </c>
      <c r="C98" s="35" t="s">
        <v>21</v>
      </c>
      <c r="D98" s="36" t="str">
        <f t="shared" ref="D98:E98" si="42">D97</f>
        <v>'</v>
      </c>
      <c r="E98" s="37">
        <f t="shared" si="42"/>
        <v>40983.5</v>
      </c>
      <c r="F98" s="6">
        <f>IF(MAX(F$9:F97)&gt;=L$5,0,IF(B98&gt;=MONTH($N$5),F97+1,0))</f>
        <v>86</v>
      </c>
      <c r="G98" s="38">
        <f t="shared" si="22"/>
        <v>2154.6934882586884</v>
      </c>
      <c r="H98" s="39">
        <f t="shared" si="26"/>
        <v>1596.31</v>
      </c>
      <c r="I98" s="39">
        <f t="shared" si="14"/>
        <v>558.38348825868843</v>
      </c>
      <c r="J98" s="40">
        <f t="shared" si="15"/>
        <v>181876.60000975279</v>
      </c>
      <c r="K98" s="41"/>
      <c r="L98" s="42"/>
      <c r="M98" s="42"/>
      <c r="N98" s="42"/>
      <c r="O98" s="42"/>
      <c r="P98" s="46"/>
      <c r="Q98" s="23"/>
      <c r="U98" s="7"/>
    </row>
    <row r="99" spans="1:21" hidden="1">
      <c r="A99" s="237">
        <v>41044</v>
      </c>
      <c r="B99" s="25">
        <v>53</v>
      </c>
      <c r="C99" s="35" t="s">
        <v>22</v>
      </c>
      <c r="D99" s="36" t="str">
        <f t="shared" ref="D99:E99" si="43">D98</f>
        <v>'</v>
      </c>
      <c r="E99" s="37">
        <f t="shared" si="43"/>
        <v>40983.5</v>
      </c>
      <c r="F99" s="6">
        <f>IF(MAX(F$9:F98)&gt;=L$5,0,IF(B99&gt;=MONTH($N$5),F98+1,0))</f>
        <v>87</v>
      </c>
      <c r="G99" s="38">
        <f t="shared" si="22"/>
        <v>2154.6934882586884</v>
      </c>
      <c r="H99" s="39">
        <f t="shared" si="26"/>
        <v>1591.42</v>
      </c>
      <c r="I99" s="39">
        <f t="shared" si="14"/>
        <v>563.2734882586883</v>
      </c>
      <c r="J99" s="40">
        <f t="shared" si="15"/>
        <v>181313.32652149411</v>
      </c>
      <c r="K99" s="41"/>
      <c r="L99" s="42"/>
      <c r="M99" s="42"/>
      <c r="N99" s="42"/>
      <c r="O99" s="42"/>
      <c r="P99" s="46"/>
      <c r="Q99" s="23"/>
      <c r="U99" s="7"/>
    </row>
    <row r="100" spans="1:21" hidden="1">
      <c r="A100" s="237">
        <v>41075</v>
      </c>
      <c r="B100" s="25">
        <v>54</v>
      </c>
      <c r="C100" s="35" t="s">
        <v>23</v>
      </c>
      <c r="D100" s="36" t="str">
        <f t="shared" ref="D100:E100" si="44">D99</f>
        <v>'</v>
      </c>
      <c r="E100" s="37">
        <f t="shared" si="44"/>
        <v>40983.5</v>
      </c>
      <c r="F100" s="6">
        <f>IF(MAX(F$9:F99)&gt;=L$5,0,IF(B100&gt;=MONTH($N$5),F99+1,0))</f>
        <v>88</v>
      </c>
      <c r="G100" s="38">
        <f t="shared" si="22"/>
        <v>2154.6934882586884</v>
      </c>
      <c r="H100" s="39">
        <f t="shared" si="26"/>
        <v>1586.49</v>
      </c>
      <c r="I100" s="39">
        <f t="shared" si="14"/>
        <v>568.20348825868837</v>
      </c>
      <c r="J100" s="40">
        <f t="shared" si="15"/>
        <v>180745.12303323543</v>
      </c>
      <c r="K100" s="41"/>
      <c r="L100" s="42"/>
      <c r="M100" s="42"/>
      <c r="N100" s="42"/>
      <c r="O100" s="42"/>
      <c r="P100" s="46"/>
      <c r="Q100" s="23"/>
      <c r="U100" s="7"/>
    </row>
    <row r="101" spans="1:21" hidden="1">
      <c r="A101" s="237">
        <v>41105</v>
      </c>
      <c r="B101" s="25">
        <v>55</v>
      </c>
      <c r="C101" s="35" t="s">
        <v>24</v>
      </c>
      <c r="D101" s="36" t="str">
        <f t="shared" ref="D101:E101" si="45">D100</f>
        <v>'</v>
      </c>
      <c r="E101" s="37">
        <f t="shared" si="45"/>
        <v>40983.5</v>
      </c>
      <c r="F101" s="6">
        <f>IF(MAX(F$9:F100)&gt;=L$5,0,IF(B101&gt;=MONTH($N$5),F100+1,0))</f>
        <v>89</v>
      </c>
      <c r="G101" s="38">
        <f t="shared" si="22"/>
        <v>2154.6934882586884</v>
      </c>
      <c r="H101" s="39">
        <f t="shared" si="26"/>
        <v>1581.52</v>
      </c>
      <c r="I101" s="39">
        <f t="shared" si="14"/>
        <v>573.17348825868839</v>
      </c>
      <c r="J101" s="40">
        <f t="shared" si="15"/>
        <v>180171.94954497676</v>
      </c>
      <c r="K101" s="41"/>
      <c r="L101" s="42"/>
      <c r="M101" s="42"/>
      <c r="N101" s="42"/>
      <c r="O101" s="42"/>
      <c r="P101" s="46"/>
      <c r="Q101" s="23"/>
      <c r="U101" s="7"/>
    </row>
    <row r="102" spans="1:21" hidden="1">
      <c r="A102" s="237">
        <v>41136</v>
      </c>
      <c r="B102" s="25">
        <v>56</v>
      </c>
      <c r="C102" s="35" t="s">
        <v>25</v>
      </c>
      <c r="D102" s="36" t="str">
        <f t="shared" ref="D102:E102" si="46">D101</f>
        <v>'</v>
      </c>
      <c r="E102" s="37">
        <f t="shared" si="46"/>
        <v>40983.5</v>
      </c>
      <c r="F102" s="6">
        <f>IF(MAX(F$9:F101)&gt;=L$5,0,IF(B102&gt;=MONTH($N$5),F101+1,0))</f>
        <v>90</v>
      </c>
      <c r="G102" s="38">
        <f t="shared" si="22"/>
        <v>2154.6934882586884</v>
      </c>
      <c r="H102" s="39">
        <f t="shared" si="26"/>
        <v>1576.5</v>
      </c>
      <c r="I102" s="39">
        <f t="shared" si="14"/>
        <v>578.19348825868838</v>
      </c>
      <c r="J102" s="40">
        <f t="shared" si="15"/>
        <v>179593.75605671806</v>
      </c>
      <c r="K102" s="41"/>
      <c r="L102" s="42"/>
      <c r="M102" s="42"/>
      <c r="N102" s="42"/>
      <c r="O102" s="42"/>
      <c r="P102" s="46"/>
      <c r="Q102" s="23"/>
      <c r="U102" s="7"/>
    </row>
    <row r="103" spans="1:21" hidden="1">
      <c r="A103" s="237">
        <v>41167</v>
      </c>
      <c r="B103" s="25">
        <v>57</v>
      </c>
      <c r="C103" s="35" t="s">
        <v>26</v>
      </c>
      <c r="D103" s="36" t="str">
        <f t="shared" ref="D103:E103" si="47">D102</f>
        <v>'</v>
      </c>
      <c r="E103" s="37">
        <f t="shared" si="47"/>
        <v>40983.5</v>
      </c>
      <c r="F103" s="6">
        <f>IF(MAX(F$9:F102)&gt;=L$5,0,IF(B103&gt;=MONTH($N$5),F102+1,0))</f>
        <v>91</v>
      </c>
      <c r="G103" s="38">
        <f t="shared" si="22"/>
        <v>2154.6934882586884</v>
      </c>
      <c r="H103" s="39">
        <f t="shared" si="26"/>
        <v>1571.45</v>
      </c>
      <c r="I103" s="39">
        <f t="shared" si="14"/>
        <v>583.24348825868833</v>
      </c>
      <c r="J103" s="40">
        <f t="shared" si="15"/>
        <v>179010.51256845938</v>
      </c>
      <c r="K103" s="41"/>
      <c r="L103" s="42"/>
      <c r="M103" s="42"/>
      <c r="N103" s="42"/>
      <c r="O103" s="42"/>
      <c r="P103" s="46"/>
      <c r="Q103" s="23"/>
      <c r="U103" s="7"/>
    </row>
    <row r="104" spans="1:21" hidden="1">
      <c r="A104" s="237">
        <v>41197</v>
      </c>
      <c r="B104" s="25">
        <v>58</v>
      </c>
      <c r="C104" s="35" t="s">
        <v>27</v>
      </c>
      <c r="D104" s="36" t="str">
        <f t="shared" ref="D104:E104" si="48">D103</f>
        <v>'</v>
      </c>
      <c r="E104" s="37">
        <f t="shared" si="48"/>
        <v>40983.5</v>
      </c>
      <c r="F104" s="6">
        <f>IF(MAX(F$9:F103)&gt;=L$5,0,IF(B104&gt;=MONTH($N$5),F103+1,0))</f>
        <v>92</v>
      </c>
      <c r="G104" s="38">
        <f t="shared" si="22"/>
        <v>2154.6934882586884</v>
      </c>
      <c r="H104" s="39">
        <f t="shared" si="26"/>
        <v>1566.34</v>
      </c>
      <c r="I104" s="39">
        <f t="shared" si="14"/>
        <v>588.35348825868846</v>
      </c>
      <c r="J104" s="40">
        <f t="shared" si="15"/>
        <v>178422.15908020068</v>
      </c>
      <c r="K104" s="41"/>
      <c r="L104" s="42"/>
      <c r="M104" s="42"/>
      <c r="N104" s="42"/>
      <c r="O104" s="42"/>
      <c r="P104" s="46"/>
      <c r="Q104" s="23"/>
      <c r="U104" s="7"/>
    </row>
    <row r="105" spans="1:21" hidden="1">
      <c r="A105" s="237">
        <v>41228</v>
      </c>
      <c r="B105" s="25">
        <v>59</v>
      </c>
      <c r="C105" s="35" t="s">
        <v>28</v>
      </c>
      <c r="D105" s="36" t="str">
        <f t="shared" ref="D105:E105" si="49">D104</f>
        <v>'</v>
      </c>
      <c r="E105" s="37">
        <f t="shared" si="49"/>
        <v>40983.5</v>
      </c>
      <c r="F105" s="6">
        <f>IF(MAX(F$9:F104)&gt;=L$5,0,IF(B105&gt;=MONTH($N$5),F104+1,0))</f>
        <v>93</v>
      </c>
      <c r="G105" s="38">
        <f t="shared" si="22"/>
        <v>2154.6934882586884</v>
      </c>
      <c r="H105" s="39">
        <f t="shared" si="26"/>
        <v>1561.19</v>
      </c>
      <c r="I105" s="39">
        <f t="shared" si="14"/>
        <v>593.50348825868832</v>
      </c>
      <c r="J105" s="40">
        <f t="shared" si="15"/>
        <v>177828.65559194199</v>
      </c>
      <c r="K105" s="41"/>
      <c r="L105" s="42"/>
      <c r="M105" s="42"/>
      <c r="N105" s="42"/>
      <c r="O105" s="42"/>
      <c r="P105" s="46"/>
      <c r="Q105" s="23"/>
      <c r="U105" s="7"/>
    </row>
    <row r="106" spans="1:21" hidden="1">
      <c r="A106" s="237">
        <v>41258</v>
      </c>
      <c r="B106" s="25">
        <v>60</v>
      </c>
      <c r="C106" s="50" t="s">
        <v>29</v>
      </c>
      <c r="D106" s="51" t="str">
        <f t="shared" ref="D106:E106" si="50">D105</f>
        <v>'</v>
      </c>
      <c r="E106" s="52">
        <f t="shared" si="50"/>
        <v>40983.5</v>
      </c>
      <c r="F106" s="53">
        <f>IF(MAX(F$9:F105)&gt;=L$5,0,IF(B106&gt;=MONTH($N$5),F105+1,0))</f>
        <v>94</v>
      </c>
      <c r="G106" s="54">
        <f t="shared" si="22"/>
        <v>2154.6934882586884</v>
      </c>
      <c r="H106" s="55">
        <f t="shared" si="26"/>
        <v>1556</v>
      </c>
      <c r="I106" s="55">
        <f t="shared" si="14"/>
        <v>598.69348825868838</v>
      </c>
      <c r="J106" s="56">
        <f t="shared" si="15"/>
        <v>177229.9621036833</v>
      </c>
      <c r="K106" s="57">
        <f>SUM(H95:H106)</f>
        <v>19005.03</v>
      </c>
      <c r="L106" s="55">
        <f>SUM(I95:I106)</f>
        <v>6851.2918591042617</v>
      </c>
      <c r="M106" s="55">
        <f>SUM(G95:G106)</f>
        <v>25856.321859104253</v>
      </c>
      <c r="N106" s="55">
        <f>K106+N94</f>
        <v>163952.15</v>
      </c>
      <c r="O106" s="55">
        <f>L106+O94</f>
        <v>38589.03789631671</v>
      </c>
      <c r="P106" s="56">
        <f>M106+P94</f>
        <v>202541.1878963167</v>
      </c>
      <c r="Q106" s="23"/>
      <c r="U106" s="7"/>
    </row>
    <row r="107" spans="1:21" hidden="1">
      <c r="A107" s="237">
        <v>41289</v>
      </c>
      <c r="B107" s="25">
        <v>25</v>
      </c>
      <c r="C107" s="26" t="s">
        <v>17</v>
      </c>
      <c r="D107" s="47" t="str">
        <f>D95</f>
        <v>'</v>
      </c>
      <c r="E107" s="27">
        <f>E95+365.25</f>
        <v>41348.75</v>
      </c>
      <c r="F107" s="90">
        <f>IF(MAX(F$9:F106)&gt;=L$5,0,IF(B107&gt;=MONTH($N$5),F106+1,0))</f>
        <v>95</v>
      </c>
      <c r="G107" s="28">
        <f t="shared" si="22"/>
        <v>2154.6934882586884</v>
      </c>
      <c r="H107" s="29">
        <f t="shared" si="26"/>
        <v>1550.76</v>
      </c>
      <c r="I107" s="29">
        <f t="shared" ref="I107:I142" si="51">G107-H107</f>
        <v>603.93348825868839</v>
      </c>
      <c r="J107" s="30">
        <f t="shared" ref="J107:J142" si="52">J106-I107</f>
        <v>176626.02861542461</v>
      </c>
      <c r="K107" s="31"/>
      <c r="L107" s="32"/>
      <c r="M107" s="32"/>
      <c r="N107" s="32"/>
      <c r="O107" s="32"/>
      <c r="P107" s="48"/>
      <c r="Q107" s="23"/>
      <c r="U107" s="7"/>
    </row>
    <row r="108" spans="1:21" hidden="1">
      <c r="A108" s="237">
        <v>41320</v>
      </c>
      <c r="B108" s="25">
        <v>26</v>
      </c>
      <c r="C108" s="35" t="s">
        <v>19</v>
      </c>
      <c r="D108" s="36" t="str">
        <f t="shared" ref="D108:E108" si="53">D107</f>
        <v>'</v>
      </c>
      <c r="E108" s="37">
        <f t="shared" si="53"/>
        <v>41348.75</v>
      </c>
      <c r="F108" s="6">
        <f>IF(MAX(F$9:F107)&gt;=L$5,0,IF(B108&gt;=MONTH($N$5),F107+1,0))</f>
        <v>96</v>
      </c>
      <c r="G108" s="38">
        <f t="shared" si="22"/>
        <v>2154.6934882586884</v>
      </c>
      <c r="H108" s="39">
        <f t="shared" si="26"/>
        <v>1545.48</v>
      </c>
      <c r="I108" s="39">
        <f t="shared" si="51"/>
        <v>609.21348825868836</v>
      </c>
      <c r="J108" s="40">
        <f t="shared" si="52"/>
        <v>176016.81512716593</v>
      </c>
      <c r="K108" s="41"/>
      <c r="L108" s="42"/>
      <c r="M108" s="42"/>
      <c r="N108" s="42"/>
      <c r="O108" s="42"/>
      <c r="P108" s="46"/>
      <c r="Q108" s="23"/>
      <c r="U108" s="7"/>
    </row>
    <row r="109" spans="1:21" hidden="1">
      <c r="A109" s="237">
        <v>41348</v>
      </c>
      <c r="B109" s="25">
        <v>27</v>
      </c>
      <c r="C109" s="35" t="s">
        <v>20</v>
      </c>
      <c r="D109" s="36" t="str">
        <f t="shared" ref="D109:E109" si="54">D108</f>
        <v>'</v>
      </c>
      <c r="E109" s="37">
        <f t="shared" si="54"/>
        <v>41348.75</v>
      </c>
      <c r="F109" s="6">
        <f>IF(MAX(F$9:F108)&gt;=L$5,0,IF(B109&gt;=MONTH($N$5),F108+1,0))</f>
        <v>97</v>
      </c>
      <c r="G109" s="38">
        <f t="shared" si="22"/>
        <v>2154.6934882586884</v>
      </c>
      <c r="H109" s="39">
        <f t="shared" si="26"/>
        <v>1540.15</v>
      </c>
      <c r="I109" s="39">
        <f t="shared" si="51"/>
        <v>614.54348825868828</v>
      </c>
      <c r="J109" s="40">
        <f t="shared" si="52"/>
        <v>175402.27163890723</v>
      </c>
      <c r="K109" s="41"/>
      <c r="L109" s="42"/>
      <c r="M109" s="42"/>
      <c r="N109" s="42"/>
      <c r="O109" s="42"/>
      <c r="P109" s="46"/>
      <c r="Q109" s="23"/>
      <c r="U109" s="7"/>
    </row>
    <row r="110" spans="1:21" hidden="1">
      <c r="A110" s="237">
        <v>41379</v>
      </c>
      <c r="B110" s="25">
        <v>28</v>
      </c>
      <c r="C110" s="35" t="s">
        <v>21</v>
      </c>
      <c r="D110" s="36" t="str">
        <f t="shared" ref="D110:E110" si="55">D109</f>
        <v>'</v>
      </c>
      <c r="E110" s="37">
        <f t="shared" si="55"/>
        <v>41348.75</v>
      </c>
      <c r="F110" s="6">
        <f>IF(MAX(F$9:F109)&gt;=L$5,0,IF(B110&gt;=MONTH($N$5),F109+1,0))</f>
        <v>98</v>
      </c>
      <c r="G110" s="38">
        <f t="shared" si="22"/>
        <v>2154.6934882586884</v>
      </c>
      <c r="H110" s="39">
        <f t="shared" si="26"/>
        <v>1534.77</v>
      </c>
      <c r="I110" s="39">
        <f t="shared" si="51"/>
        <v>619.92348825868839</v>
      </c>
      <c r="J110" s="40">
        <f t="shared" si="52"/>
        <v>174782.34815064856</v>
      </c>
      <c r="K110" s="41"/>
      <c r="L110" s="42"/>
      <c r="M110" s="42"/>
      <c r="N110" s="42"/>
      <c r="O110" s="42"/>
      <c r="P110" s="46"/>
      <c r="Q110" s="23"/>
      <c r="U110" s="7"/>
    </row>
    <row r="111" spans="1:21" hidden="1">
      <c r="A111" s="237">
        <v>41409</v>
      </c>
      <c r="B111" s="25">
        <v>29</v>
      </c>
      <c r="C111" s="35" t="s">
        <v>22</v>
      </c>
      <c r="D111" s="36" t="str">
        <f t="shared" ref="D111:E111" si="56">D110</f>
        <v>'</v>
      </c>
      <c r="E111" s="37">
        <f t="shared" si="56"/>
        <v>41348.75</v>
      </c>
      <c r="F111" s="6">
        <f>IF(MAX(F$9:F110)&gt;=L$5,0,IF(B111&gt;=MONTH($N$5),F110+1,0))</f>
        <v>99</v>
      </c>
      <c r="G111" s="38">
        <f t="shared" si="22"/>
        <v>2154.6934882586884</v>
      </c>
      <c r="H111" s="39">
        <f t="shared" si="26"/>
        <v>1529.35</v>
      </c>
      <c r="I111" s="39">
        <f t="shared" si="51"/>
        <v>625.34348825868847</v>
      </c>
      <c r="J111" s="40">
        <f t="shared" si="52"/>
        <v>174157.00466238987</v>
      </c>
      <c r="K111" s="41"/>
      <c r="L111" s="42"/>
      <c r="M111" s="42"/>
      <c r="N111" s="42"/>
      <c r="O111" s="42"/>
      <c r="P111" s="46"/>
      <c r="Q111" s="23"/>
      <c r="U111" s="7"/>
    </row>
    <row r="112" spans="1:21" hidden="1">
      <c r="A112" s="237">
        <v>41440</v>
      </c>
      <c r="B112" s="25">
        <v>30</v>
      </c>
      <c r="C112" s="35" t="s">
        <v>23</v>
      </c>
      <c r="D112" s="36" t="str">
        <f t="shared" ref="D112:E112" si="57">D111</f>
        <v>'</v>
      </c>
      <c r="E112" s="37">
        <f t="shared" si="57"/>
        <v>41348.75</v>
      </c>
      <c r="F112" s="6">
        <f>IF(MAX(F$9:F111)&gt;=L$5,0,IF(B112&gt;=MONTH($N$5),F111+1,0))</f>
        <v>100</v>
      </c>
      <c r="G112" s="38">
        <f t="shared" si="22"/>
        <v>2154.6934882586884</v>
      </c>
      <c r="H112" s="39">
        <f t="shared" si="26"/>
        <v>1523.87</v>
      </c>
      <c r="I112" s="39">
        <f t="shared" si="51"/>
        <v>630.82348825868849</v>
      </c>
      <c r="J112" s="40">
        <f t="shared" si="52"/>
        <v>173526.18117413117</v>
      </c>
      <c r="K112" s="41"/>
      <c r="L112" s="42"/>
      <c r="M112" s="42"/>
      <c r="N112" s="42"/>
      <c r="O112" s="42"/>
      <c r="P112" s="46"/>
      <c r="Q112" s="23"/>
      <c r="U112" s="7"/>
    </row>
    <row r="113" spans="1:21" hidden="1">
      <c r="A113" s="237">
        <v>41470</v>
      </c>
      <c r="B113" s="25">
        <v>31</v>
      </c>
      <c r="C113" s="35" t="s">
        <v>24</v>
      </c>
      <c r="D113" s="36" t="str">
        <f t="shared" ref="D113:E113" si="58">D112</f>
        <v>'</v>
      </c>
      <c r="E113" s="37">
        <f t="shared" si="58"/>
        <v>41348.75</v>
      </c>
      <c r="F113" s="6">
        <f>IF(MAX(F$9:F112)&gt;=L$5,0,IF(B113&gt;=MONTH($N$5),F112+1,0))</f>
        <v>101</v>
      </c>
      <c r="G113" s="38">
        <f t="shared" ref="G113:G142" si="59">IF((J112+H113)&lt;(M$5+H113),J112+H113,M$5)</f>
        <v>2154.6934882586884</v>
      </c>
      <c r="H113" s="39">
        <f t="shared" si="26"/>
        <v>1518.35</v>
      </c>
      <c r="I113" s="39">
        <f t="shared" si="51"/>
        <v>636.34348825868847</v>
      </c>
      <c r="J113" s="40">
        <f t="shared" si="52"/>
        <v>172889.83768587248</v>
      </c>
      <c r="K113" s="41"/>
      <c r="L113" s="42"/>
      <c r="M113" s="42"/>
      <c r="N113" s="42"/>
      <c r="O113" s="42"/>
      <c r="P113" s="46"/>
      <c r="Q113" s="23"/>
      <c r="U113" s="7"/>
    </row>
    <row r="114" spans="1:21" hidden="1">
      <c r="A114" s="237">
        <v>41501</v>
      </c>
      <c r="B114" s="25">
        <v>32</v>
      </c>
      <c r="C114" s="35" t="s">
        <v>25</v>
      </c>
      <c r="D114" s="36" t="str">
        <f t="shared" ref="D114:E114" si="60">D113</f>
        <v>'</v>
      </c>
      <c r="E114" s="37">
        <f t="shared" si="60"/>
        <v>41348.75</v>
      </c>
      <c r="F114" s="6">
        <f>IF(MAX(F$9:F113)&gt;=L$5,0,IF(B114&gt;=MONTH($N$5),F113+1,0))</f>
        <v>102</v>
      </c>
      <c r="G114" s="38">
        <f t="shared" si="59"/>
        <v>2154.6934882586884</v>
      </c>
      <c r="H114" s="39">
        <f t="shared" si="26"/>
        <v>1512.79</v>
      </c>
      <c r="I114" s="39">
        <f t="shared" si="51"/>
        <v>641.90348825868841</v>
      </c>
      <c r="J114" s="40">
        <f t="shared" si="52"/>
        <v>172247.93419761379</v>
      </c>
      <c r="K114" s="41"/>
      <c r="L114" s="42"/>
      <c r="M114" s="42"/>
      <c r="N114" s="42"/>
      <c r="O114" s="42"/>
      <c r="P114" s="46"/>
      <c r="Q114" s="23"/>
      <c r="U114" s="7"/>
    </row>
    <row r="115" spans="1:21" hidden="1">
      <c r="A115" s="237">
        <v>41532</v>
      </c>
      <c r="B115" s="25">
        <v>33</v>
      </c>
      <c r="C115" s="35" t="s">
        <v>26</v>
      </c>
      <c r="D115" s="36" t="str">
        <f t="shared" ref="D115:E115" si="61">D114</f>
        <v>'</v>
      </c>
      <c r="E115" s="37">
        <f t="shared" si="61"/>
        <v>41348.75</v>
      </c>
      <c r="F115" s="6">
        <f>IF(MAX(F$9:F114)&gt;=L$5,0,IF(B115&gt;=MONTH($N$5),F114+1,0))</f>
        <v>103</v>
      </c>
      <c r="G115" s="38">
        <f t="shared" si="59"/>
        <v>2154.6934882586884</v>
      </c>
      <c r="H115" s="39">
        <f t="shared" si="26"/>
        <v>1507.17</v>
      </c>
      <c r="I115" s="39">
        <f t="shared" si="51"/>
        <v>647.5234882586883</v>
      </c>
      <c r="J115" s="40">
        <f t="shared" si="52"/>
        <v>171600.41070935511</v>
      </c>
      <c r="K115" s="41"/>
      <c r="L115" s="42"/>
      <c r="M115" s="42"/>
      <c r="N115" s="42"/>
      <c r="O115" s="42"/>
      <c r="P115" s="46"/>
      <c r="Q115" s="23"/>
      <c r="U115" s="7"/>
    </row>
    <row r="116" spans="1:21" hidden="1">
      <c r="A116" s="237">
        <v>41562</v>
      </c>
      <c r="B116" s="25">
        <v>34</v>
      </c>
      <c r="C116" s="35" t="s">
        <v>27</v>
      </c>
      <c r="D116" s="36" t="str">
        <f t="shared" ref="D116:E116" si="62">D115</f>
        <v>'</v>
      </c>
      <c r="E116" s="37">
        <f t="shared" si="62"/>
        <v>41348.75</v>
      </c>
      <c r="F116" s="6">
        <f>IF(MAX(F$9:F115)&gt;=L$5,0,IF(B116&gt;=MONTH($N$5),F115+1,0))</f>
        <v>104</v>
      </c>
      <c r="G116" s="38">
        <f t="shared" si="59"/>
        <v>2154.6934882586884</v>
      </c>
      <c r="H116" s="39">
        <f t="shared" ref="H116:H142" si="63">IF(F116&gt;0,IF(J115&gt;0,ROUND(-IPMT(K$5/12,F116,L$5,J$5,,),2),0),0)</f>
        <v>1501.5</v>
      </c>
      <c r="I116" s="39">
        <f t="shared" si="51"/>
        <v>653.19348825868838</v>
      </c>
      <c r="J116" s="40">
        <f t="shared" si="52"/>
        <v>170947.21722109642</v>
      </c>
      <c r="K116" s="41"/>
      <c r="L116" s="42"/>
      <c r="M116" s="42"/>
      <c r="N116" s="42"/>
      <c r="O116" s="42"/>
      <c r="P116" s="46"/>
      <c r="Q116" s="23"/>
      <c r="U116" s="7"/>
    </row>
    <row r="117" spans="1:21" hidden="1">
      <c r="A117" s="237">
        <v>41593</v>
      </c>
      <c r="B117" s="25">
        <v>35</v>
      </c>
      <c r="C117" s="35" t="s">
        <v>28</v>
      </c>
      <c r="D117" s="36" t="str">
        <f t="shared" ref="D117:E117" si="64">D116</f>
        <v>'</v>
      </c>
      <c r="E117" s="37">
        <f t="shared" si="64"/>
        <v>41348.75</v>
      </c>
      <c r="F117" s="6">
        <f>IF(MAX(F$9:F116)&gt;=L$5,0,IF(B117&gt;=MONTH($N$5),F116+1,0))</f>
        <v>105</v>
      </c>
      <c r="G117" s="38">
        <f t="shared" si="59"/>
        <v>2154.6934882586884</v>
      </c>
      <c r="H117" s="39">
        <f t="shared" si="63"/>
        <v>1495.79</v>
      </c>
      <c r="I117" s="39">
        <f t="shared" si="51"/>
        <v>658.90348825868841</v>
      </c>
      <c r="J117" s="40">
        <f t="shared" si="52"/>
        <v>170288.31373283773</v>
      </c>
      <c r="K117" s="41"/>
      <c r="L117" s="42"/>
      <c r="M117" s="42"/>
      <c r="N117" s="42"/>
      <c r="O117" s="42"/>
      <c r="P117" s="46"/>
      <c r="Q117" s="23"/>
      <c r="U117" s="7"/>
    </row>
    <row r="118" spans="1:21" hidden="1">
      <c r="A118" s="237">
        <v>41623</v>
      </c>
      <c r="B118" s="25">
        <v>36</v>
      </c>
      <c r="C118" s="50" t="s">
        <v>29</v>
      </c>
      <c r="D118" s="51" t="str">
        <f t="shared" ref="D118:E118" si="65">D117</f>
        <v>'</v>
      </c>
      <c r="E118" s="52">
        <f t="shared" si="65"/>
        <v>41348.75</v>
      </c>
      <c r="F118" s="53">
        <f>IF(MAX(F$9:F117)&gt;=L$5,0,IF(B118&gt;=MONTH($N$5),F117+1,0))</f>
        <v>106</v>
      </c>
      <c r="G118" s="54">
        <f t="shared" si="59"/>
        <v>2154.6934882586884</v>
      </c>
      <c r="H118" s="55">
        <f t="shared" si="63"/>
        <v>1490.02</v>
      </c>
      <c r="I118" s="55">
        <f t="shared" si="51"/>
        <v>664.67348825868839</v>
      </c>
      <c r="J118" s="56">
        <f t="shared" si="52"/>
        <v>169623.64024457906</v>
      </c>
      <c r="K118" s="57">
        <f>SUM(H107:H118)</f>
        <v>18250</v>
      </c>
      <c r="L118" s="55">
        <f>SUM(I107:I118)</f>
        <v>7606.3218591042605</v>
      </c>
      <c r="M118" s="55">
        <f>SUM(G107:G118)</f>
        <v>25856.321859104253</v>
      </c>
      <c r="N118" s="127">
        <f>K118+N106</f>
        <v>182202.15</v>
      </c>
      <c r="O118" s="42">
        <f>L118+O106</f>
        <v>46195.35975542097</v>
      </c>
      <c r="P118" s="46">
        <f>M118+P106</f>
        <v>228397.50975542096</v>
      </c>
      <c r="Q118" s="23"/>
      <c r="U118" s="7"/>
    </row>
    <row r="119" spans="1:21" hidden="1">
      <c r="A119" s="237">
        <v>41654</v>
      </c>
      <c r="B119" s="25">
        <v>37</v>
      </c>
      <c r="C119" s="128" t="s">
        <v>17</v>
      </c>
      <c r="D119" s="129" t="str">
        <f>D107</f>
        <v>'</v>
      </c>
      <c r="E119" s="130">
        <f>E107+365.25</f>
        <v>41714</v>
      </c>
      <c r="F119" s="131">
        <f>IF(MAX(F$9:F118)&gt;=L$5,0,IF(B119&gt;=MONTH($N$5),F118+1,0))</f>
        <v>107</v>
      </c>
      <c r="G119" s="132">
        <f t="shared" si="59"/>
        <v>2154.6934882586884</v>
      </c>
      <c r="H119" s="133">
        <f t="shared" si="63"/>
        <v>1484.21</v>
      </c>
      <c r="I119" s="133">
        <f t="shared" si="51"/>
        <v>670.48348825868834</v>
      </c>
      <c r="J119" s="134">
        <f t="shared" si="52"/>
        <v>168953.15675632036</v>
      </c>
      <c r="K119" s="249" t="s">
        <v>119</v>
      </c>
      <c r="L119" s="32"/>
      <c r="M119" s="32"/>
      <c r="N119" s="135"/>
      <c r="O119" s="42"/>
      <c r="P119" s="46"/>
      <c r="Q119" s="23"/>
      <c r="R119" s="160" t="s">
        <v>89</v>
      </c>
      <c r="S119" s="161" t="s">
        <v>90</v>
      </c>
      <c r="T119" s="100"/>
    </row>
    <row r="120" spans="1:21" ht="9" hidden="1" thickBot="1">
      <c r="A120" s="237">
        <v>41685</v>
      </c>
      <c r="B120" s="25">
        <v>38</v>
      </c>
      <c r="C120" s="35" t="s">
        <v>19</v>
      </c>
      <c r="D120" s="36" t="str">
        <f t="shared" ref="D120:E120" si="66">D119</f>
        <v>'</v>
      </c>
      <c r="E120" s="37">
        <f t="shared" si="66"/>
        <v>41714</v>
      </c>
      <c r="F120" s="6">
        <f>IF(MAX(F$9:F119)&gt;=L$5,0,IF(B120&gt;=MONTH($N$5),F119+1,0))</f>
        <v>108</v>
      </c>
      <c r="G120" s="115">
        <f t="shared" si="59"/>
        <v>2154.6934882586884</v>
      </c>
      <c r="H120" s="107">
        <f t="shared" si="63"/>
        <v>1478.34</v>
      </c>
      <c r="I120" s="107">
        <f t="shared" si="51"/>
        <v>676.35348825868846</v>
      </c>
      <c r="J120" s="122">
        <f t="shared" si="52"/>
        <v>168276.80326806166</v>
      </c>
      <c r="K120" s="250" t="s">
        <v>66</v>
      </c>
      <c r="L120" s="108"/>
      <c r="M120" s="108"/>
      <c r="N120" s="108"/>
      <c r="O120" s="108"/>
      <c r="P120" s="109"/>
      <c r="Q120" s="110"/>
      <c r="R120" s="111">
        <f>SUM(H121:H490)</f>
        <v>116142.71000000002</v>
      </c>
      <c r="S120" s="112">
        <f>SUM(I121:I490)</f>
        <v>168276.80326806169</v>
      </c>
      <c r="T120" s="113"/>
    </row>
    <row r="121" spans="1:21" hidden="1">
      <c r="A121" s="237">
        <v>41713</v>
      </c>
      <c r="B121" s="25">
        <v>39</v>
      </c>
      <c r="C121" s="35" t="s">
        <v>20</v>
      </c>
      <c r="D121" s="36" t="str">
        <f t="shared" ref="D121:E121" si="67">D120</f>
        <v>'</v>
      </c>
      <c r="E121" s="37">
        <f t="shared" si="67"/>
        <v>41714</v>
      </c>
      <c r="F121" s="6">
        <f>IF(MAX(F$9:F120)&gt;=L$5,0,IF(B121&gt;=MONTH($N$5),F120+1,0))</f>
        <v>109</v>
      </c>
      <c r="G121" s="38">
        <f t="shared" si="59"/>
        <v>2154.6934882586884</v>
      </c>
      <c r="H121" s="39">
        <f t="shared" si="63"/>
        <v>1472.42</v>
      </c>
      <c r="I121" s="39">
        <f t="shared" si="51"/>
        <v>682.2734882586883</v>
      </c>
      <c r="J121" s="40">
        <f t="shared" si="52"/>
        <v>167594.52977980298</v>
      </c>
      <c r="K121" s="41"/>
      <c r="L121" s="42"/>
      <c r="M121" s="42"/>
      <c r="N121" s="42"/>
      <c r="O121" s="42"/>
      <c r="P121" s="46"/>
      <c r="Q121" s="23"/>
      <c r="R121" s="223">
        <f>S120*T121</f>
        <v>16827.68032680617</v>
      </c>
      <c r="S121" s="104" t="s">
        <v>65</v>
      </c>
      <c r="T121" s="106">
        <v>0.1</v>
      </c>
    </row>
    <row r="122" spans="1:21" hidden="1">
      <c r="A122" s="237">
        <v>41744</v>
      </c>
      <c r="B122" s="25">
        <v>40</v>
      </c>
      <c r="C122" s="35" t="s">
        <v>21</v>
      </c>
      <c r="D122" s="36" t="str">
        <f t="shared" ref="D122:E122" si="68">D121</f>
        <v>'</v>
      </c>
      <c r="E122" s="37">
        <f t="shared" si="68"/>
        <v>41714</v>
      </c>
      <c r="F122" s="6">
        <f>IF(MAX(F$9:F121)&gt;=L$5,0,IF(B122&gt;=MONTH($N$5),F121+1,0))</f>
        <v>110</v>
      </c>
      <c r="G122" s="38">
        <f t="shared" si="59"/>
        <v>2154.6934882586884</v>
      </c>
      <c r="H122" s="39">
        <f t="shared" si="63"/>
        <v>1466.45</v>
      </c>
      <c r="I122" s="39">
        <f t="shared" si="51"/>
        <v>688.24348825868833</v>
      </c>
      <c r="J122" s="40">
        <f t="shared" si="52"/>
        <v>166906.2862915443</v>
      </c>
      <c r="K122" s="41"/>
      <c r="L122" s="42"/>
      <c r="M122" s="42"/>
      <c r="N122" s="42"/>
      <c r="O122" s="42"/>
      <c r="P122" s="46"/>
      <c r="Q122" s="23"/>
      <c r="R122" s="114">
        <f>R120-R121</f>
        <v>99315.029673193843</v>
      </c>
      <c r="S122" s="163">
        <f>S120+R121</f>
        <v>185104.48359486787</v>
      </c>
      <c r="T122" s="186">
        <f>R122/S122</f>
        <v>0.53653497605472056</v>
      </c>
    </row>
    <row r="123" spans="1:21" hidden="1">
      <c r="A123" s="237">
        <v>41774</v>
      </c>
      <c r="B123" s="25">
        <v>41</v>
      </c>
      <c r="C123" s="35" t="s">
        <v>22</v>
      </c>
      <c r="D123" s="36" t="str">
        <f t="shared" ref="D123:E123" si="69">D122</f>
        <v>'</v>
      </c>
      <c r="E123" s="37">
        <f t="shared" si="69"/>
        <v>41714</v>
      </c>
      <c r="F123" s="6">
        <f>IF(MAX(F$9:F122)&gt;=L$5,0,IF(B123&gt;=MONTH($N$5),F122+1,0))</f>
        <v>111</v>
      </c>
      <c r="G123" s="38">
        <f t="shared" si="59"/>
        <v>2154.6934882586884</v>
      </c>
      <c r="H123" s="39">
        <f t="shared" si="63"/>
        <v>1460.43</v>
      </c>
      <c r="I123" s="39">
        <f t="shared" si="51"/>
        <v>694.26348825868831</v>
      </c>
      <c r="J123" s="40">
        <f t="shared" si="52"/>
        <v>166212.0228032856</v>
      </c>
      <c r="K123" s="41"/>
      <c r="L123" s="42"/>
      <c r="M123" s="42"/>
      <c r="N123" s="42"/>
      <c r="O123" s="42"/>
      <c r="P123" s="46"/>
      <c r="Q123" s="23"/>
      <c r="R123" s="162" t="s">
        <v>91</v>
      </c>
      <c r="S123" s="164" t="s">
        <v>101</v>
      </c>
      <c r="T123" s="165" t="s">
        <v>94</v>
      </c>
    </row>
    <row r="124" spans="1:21" hidden="1">
      <c r="A124" s="237">
        <v>41805</v>
      </c>
      <c r="B124" s="25">
        <v>42</v>
      </c>
      <c r="C124" s="35" t="s">
        <v>23</v>
      </c>
      <c r="D124" s="36" t="str">
        <f t="shared" ref="D124:E124" si="70">D123</f>
        <v>'</v>
      </c>
      <c r="E124" s="37">
        <f t="shared" si="70"/>
        <v>41714</v>
      </c>
      <c r="F124" s="6">
        <f>IF(MAX(F$9:F123)&gt;=L$5,0,IF(B124&gt;=MONTH($N$5),F123+1,0))</f>
        <v>112</v>
      </c>
      <c r="G124" s="38">
        <f t="shared" si="59"/>
        <v>2154.6934882586884</v>
      </c>
      <c r="H124" s="39">
        <f t="shared" si="63"/>
        <v>1454.36</v>
      </c>
      <c r="I124" s="39">
        <f t="shared" si="51"/>
        <v>700.33348825868848</v>
      </c>
      <c r="J124" s="40">
        <f t="shared" si="52"/>
        <v>165511.68931502692</v>
      </c>
      <c r="K124" s="41"/>
      <c r="L124" s="42"/>
      <c r="M124" s="42"/>
      <c r="N124" s="42"/>
      <c r="O124" s="42"/>
      <c r="P124" s="46"/>
      <c r="Q124" s="23"/>
      <c r="R124" s="162" t="s">
        <v>92</v>
      </c>
      <c r="S124" s="164" t="s">
        <v>10</v>
      </c>
      <c r="T124" s="165" t="s">
        <v>95</v>
      </c>
    </row>
    <row r="125" spans="1:21" hidden="1">
      <c r="A125" s="237">
        <v>41835</v>
      </c>
      <c r="B125" s="25">
        <v>43</v>
      </c>
      <c r="C125" s="35" t="s">
        <v>24</v>
      </c>
      <c r="D125" s="36" t="str">
        <f t="shared" ref="D125:E125" si="71">D124</f>
        <v>'</v>
      </c>
      <c r="E125" s="37">
        <f t="shared" si="71"/>
        <v>41714</v>
      </c>
      <c r="F125" s="6">
        <f>IF(MAX(F$9:F124)&gt;=L$5,0,IF(B125&gt;=MONTH($N$5),F124+1,0))</f>
        <v>113</v>
      </c>
      <c r="G125" s="38">
        <f t="shared" si="59"/>
        <v>2154.6934882586884</v>
      </c>
      <c r="H125" s="39">
        <f t="shared" si="63"/>
        <v>1448.23</v>
      </c>
      <c r="I125" s="39">
        <f t="shared" si="51"/>
        <v>706.46348825868836</v>
      </c>
      <c r="J125" s="40">
        <f t="shared" si="52"/>
        <v>164805.22582676823</v>
      </c>
      <c r="K125" s="41"/>
      <c r="L125" s="42"/>
      <c r="M125" s="42"/>
      <c r="N125" s="42"/>
      <c r="O125" s="42"/>
      <c r="P125" s="46"/>
      <c r="Q125" s="23"/>
      <c r="R125" s="157" t="s">
        <v>87</v>
      </c>
      <c r="S125" s="157"/>
      <c r="T125" s="157"/>
    </row>
    <row r="126" spans="1:21" hidden="1">
      <c r="A126" s="237">
        <v>41866</v>
      </c>
      <c r="B126" s="25">
        <v>44</v>
      </c>
      <c r="C126" s="35" t="s">
        <v>25</v>
      </c>
      <c r="D126" s="36" t="str">
        <f t="shared" ref="D126:E126" si="72">D125</f>
        <v>'</v>
      </c>
      <c r="E126" s="37">
        <f t="shared" si="72"/>
        <v>41714</v>
      </c>
      <c r="F126" s="6">
        <f>IF(MAX(F$9:F125)&gt;=L$5,0,IF(B126&gt;=MONTH($N$5),F125+1,0))</f>
        <v>114</v>
      </c>
      <c r="G126" s="38">
        <f t="shared" si="59"/>
        <v>2154.6934882586884</v>
      </c>
      <c r="H126" s="39">
        <f t="shared" si="63"/>
        <v>1442.05</v>
      </c>
      <c r="I126" s="39">
        <f t="shared" si="51"/>
        <v>712.64348825868842</v>
      </c>
      <c r="J126" s="40">
        <f t="shared" si="52"/>
        <v>164092.58233850956</v>
      </c>
      <c r="K126" s="41"/>
      <c r="L126" s="42"/>
      <c r="M126" s="42"/>
      <c r="N126" s="42"/>
      <c r="O126" s="42"/>
      <c r="P126" s="46"/>
      <c r="Q126" s="23"/>
      <c r="R126" s="215" t="s">
        <v>98</v>
      </c>
      <c r="S126" s="216">
        <f>SUM($I$11:$I120)</f>
        <v>47542.19673193834</v>
      </c>
    </row>
    <row r="127" spans="1:21" hidden="1">
      <c r="A127" s="237">
        <v>41897</v>
      </c>
      <c r="B127" s="25">
        <v>45</v>
      </c>
      <c r="C127" s="35" t="s">
        <v>26</v>
      </c>
      <c r="D127" s="36" t="str">
        <f t="shared" ref="D127:E127" si="73">D126</f>
        <v>'</v>
      </c>
      <c r="E127" s="37">
        <f t="shared" si="73"/>
        <v>41714</v>
      </c>
      <c r="F127" s="6">
        <f>IF(MAX(F$9:F126)&gt;=L$5,0,IF(B127&gt;=MONTH($N$5),F126+1,0))</f>
        <v>115</v>
      </c>
      <c r="G127" s="38">
        <f t="shared" si="59"/>
        <v>2154.6934882586884</v>
      </c>
      <c r="H127" s="39">
        <f t="shared" si="63"/>
        <v>1435.81</v>
      </c>
      <c r="I127" s="39">
        <f t="shared" si="51"/>
        <v>718.88348825868843</v>
      </c>
      <c r="J127" s="40">
        <f t="shared" si="52"/>
        <v>163373.69885025086</v>
      </c>
      <c r="K127" s="41"/>
      <c r="L127" s="42"/>
      <c r="M127" s="42"/>
      <c r="N127" s="42"/>
      <c r="O127" s="42"/>
      <c r="P127" s="46"/>
      <c r="Q127" s="23"/>
      <c r="R127" s="215" t="s">
        <v>97</v>
      </c>
      <c r="S127" s="216">
        <f>SUM($H$11:$H120)</f>
        <v>185164.70000000007</v>
      </c>
      <c r="T127" s="183" t="s">
        <v>115</v>
      </c>
    </row>
    <row r="128" spans="1:21" hidden="1">
      <c r="A128" s="237">
        <v>41927</v>
      </c>
      <c r="B128" s="25">
        <v>46</v>
      </c>
      <c r="C128" s="35" t="s">
        <v>27</v>
      </c>
      <c r="D128" s="36" t="str">
        <f t="shared" ref="D128:E128" si="74">D127</f>
        <v>'</v>
      </c>
      <c r="E128" s="37">
        <f t="shared" si="74"/>
        <v>41714</v>
      </c>
      <c r="F128" s="6">
        <f>IF(MAX(F$9:F127)&gt;=L$5,0,IF(B128&gt;=MONTH($N$5),F127+1,0))</f>
        <v>116</v>
      </c>
      <c r="G128" s="38">
        <f t="shared" si="59"/>
        <v>2154.6934882586884</v>
      </c>
      <c r="H128" s="39">
        <f t="shared" si="63"/>
        <v>1429.52</v>
      </c>
      <c r="I128" s="39">
        <f t="shared" si="51"/>
        <v>725.17348825868839</v>
      </c>
      <c r="J128" s="40">
        <f t="shared" si="52"/>
        <v>162648.52536199219</v>
      </c>
      <c r="K128" s="41"/>
      <c r="L128" s="42"/>
      <c r="M128" s="42"/>
      <c r="N128" s="42"/>
      <c r="O128" s="42"/>
      <c r="P128" s="46"/>
      <c r="Q128" s="23"/>
      <c r="R128" s="184" t="s">
        <v>99</v>
      </c>
      <c r="S128" s="185">
        <f>K491</f>
        <v>301307.40999999997</v>
      </c>
      <c r="T128" s="183" t="s">
        <v>88</v>
      </c>
    </row>
    <row r="129" spans="1:20" hidden="1">
      <c r="A129" s="237">
        <v>41958</v>
      </c>
      <c r="B129" s="25">
        <v>47</v>
      </c>
      <c r="C129" s="35" t="s">
        <v>28</v>
      </c>
      <c r="D129" s="36" t="str">
        <f t="shared" ref="D129:E129" si="75">D128</f>
        <v>'</v>
      </c>
      <c r="E129" s="37">
        <f t="shared" si="75"/>
        <v>41714</v>
      </c>
      <c r="F129" s="6">
        <f>IF(MAX(F$9:F128)&gt;=L$5,0,IF(B129&gt;=MONTH($N$5),F128+1,0))</f>
        <v>117</v>
      </c>
      <c r="G129" s="38">
        <f t="shared" si="59"/>
        <v>2154.6934882586884</v>
      </c>
      <c r="H129" s="39">
        <f t="shared" si="63"/>
        <v>1423.17</v>
      </c>
      <c r="I129" s="39">
        <f t="shared" si="51"/>
        <v>731.5234882586883</v>
      </c>
      <c r="J129" s="40">
        <f t="shared" si="52"/>
        <v>161917.0018737335</v>
      </c>
      <c r="K129" s="41"/>
      <c r="L129" s="42"/>
      <c r="M129" s="42"/>
      <c r="N129" s="42"/>
      <c r="O129" s="42"/>
      <c r="P129" s="46"/>
      <c r="Q129" s="23"/>
      <c r="R129" s="217" t="s">
        <v>102</v>
      </c>
      <c r="S129" s="216">
        <f>S128-S127</f>
        <v>116142.7099999999</v>
      </c>
      <c r="T129" s="156">
        <f>T159-T122</f>
        <v>-0.19409821098322361</v>
      </c>
    </row>
    <row r="130" spans="1:20" hidden="1">
      <c r="A130" s="237">
        <v>41988</v>
      </c>
      <c r="B130" s="25">
        <v>48</v>
      </c>
      <c r="C130" s="35" t="s">
        <v>29</v>
      </c>
      <c r="D130" s="36" t="str">
        <f t="shared" ref="D130:E130" si="76">D129</f>
        <v>'</v>
      </c>
      <c r="E130" s="37">
        <f t="shared" si="76"/>
        <v>41714</v>
      </c>
      <c r="F130" s="53">
        <f>IF(MAX(F$9:F129)&gt;=L$5,0,IF(B130&gt;=MONTH($N$5),F129+1,0))</f>
        <v>118</v>
      </c>
      <c r="G130" s="45">
        <f t="shared" si="59"/>
        <v>2154.6934882586884</v>
      </c>
      <c r="H130" s="42">
        <f t="shared" si="63"/>
        <v>1416.77</v>
      </c>
      <c r="I130" s="42">
        <f t="shared" si="51"/>
        <v>737.92348825868839</v>
      </c>
      <c r="J130" s="46">
        <f t="shared" si="52"/>
        <v>161179.07838547483</v>
      </c>
      <c r="K130" s="41">
        <f>SUM(H119:H130)</f>
        <v>17411.759999999998</v>
      </c>
      <c r="L130" s="42">
        <f>SUM(I119:I130)</f>
        <v>8444.5618591042585</v>
      </c>
      <c r="M130" s="42">
        <f>SUM(G119:G130)</f>
        <v>25856.321859104253</v>
      </c>
      <c r="N130" s="42">
        <f>K130+N118</f>
        <v>199613.91</v>
      </c>
      <c r="O130" s="42">
        <f>L130+O118</f>
        <v>54639.921614525229</v>
      </c>
      <c r="P130" s="46">
        <f>M130+P118</f>
        <v>254253.83161452523</v>
      </c>
      <c r="Q130" s="23"/>
    </row>
    <row r="131" spans="1:20" hidden="1">
      <c r="A131" s="237">
        <v>42019</v>
      </c>
      <c r="B131" s="25">
        <v>49</v>
      </c>
      <c r="C131" s="26" t="s">
        <v>17</v>
      </c>
      <c r="D131" s="47" t="str">
        <f>D119</f>
        <v>'</v>
      </c>
      <c r="E131" s="27">
        <f>E119+365.25</f>
        <v>42079.25</v>
      </c>
      <c r="F131" s="90">
        <f>IF(MAX(F$9:F130)&gt;=L$5,0,IF(B131&gt;=MONTH($N$5),F130+1,0))</f>
        <v>119</v>
      </c>
      <c r="G131" s="28">
        <f t="shared" si="59"/>
        <v>2154.6934882586884</v>
      </c>
      <c r="H131" s="29">
        <f t="shared" si="63"/>
        <v>1410.32</v>
      </c>
      <c r="I131" s="29">
        <f t="shared" si="51"/>
        <v>744.37348825868844</v>
      </c>
      <c r="J131" s="30">
        <f t="shared" si="52"/>
        <v>160434.70489721614</v>
      </c>
      <c r="K131" s="31"/>
      <c r="L131" s="32"/>
      <c r="M131" s="32"/>
      <c r="N131" s="32"/>
      <c r="O131" s="32"/>
      <c r="P131" s="48"/>
      <c r="Q131" s="23"/>
    </row>
    <row r="132" spans="1:20" hidden="1">
      <c r="A132" s="237">
        <v>42050</v>
      </c>
      <c r="B132" s="25">
        <v>50</v>
      </c>
      <c r="C132" s="35" t="s">
        <v>19</v>
      </c>
      <c r="D132" s="36" t="str">
        <f t="shared" ref="D132:E132" si="77">D131</f>
        <v>'</v>
      </c>
      <c r="E132" s="37">
        <f t="shared" si="77"/>
        <v>42079.25</v>
      </c>
      <c r="F132" s="6">
        <f>IF(MAX(F$9:F131)&gt;=L$5,0,IF(B132&gt;=MONTH($N$5),F131+1,0))</f>
        <v>120</v>
      </c>
      <c r="G132" s="38">
        <f t="shared" si="59"/>
        <v>2154.6934882586884</v>
      </c>
      <c r="H132" s="39">
        <f t="shared" si="63"/>
        <v>1403.8</v>
      </c>
      <c r="I132" s="39">
        <f t="shared" si="51"/>
        <v>750.89348825868842</v>
      </c>
      <c r="J132" s="40">
        <f t="shared" si="52"/>
        <v>159683.81140895747</v>
      </c>
      <c r="K132" s="41"/>
      <c r="L132" s="42"/>
      <c r="M132" s="42"/>
      <c r="N132" s="42"/>
      <c r="O132" s="42"/>
      <c r="P132" s="46"/>
      <c r="Q132" s="23"/>
    </row>
    <row r="133" spans="1:20" hidden="1">
      <c r="A133" s="237">
        <v>42078</v>
      </c>
      <c r="B133" s="25">
        <v>51</v>
      </c>
      <c r="C133" s="35" t="s">
        <v>20</v>
      </c>
      <c r="D133" s="36" t="str">
        <f t="shared" ref="D133:E133" si="78">D132</f>
        <v>'</v>
      </c>
      <c r="E133" s="37">
        <f t="shared" si="78"/>
        <v>42079.25</v>
      </c>
      <c r="F133" s="6">
        <f>IF(MAX(F$9:F132)&gt;=L$5,0,IF(B133&gt;=MONTH($N$5),F132+1,0))</f>
        <v>121</v>
      </c>
      <c r="G133" s="38">
        <f t="shared" si="59"/>
        <v>2154.6934882586884</v>
      </c>
      <c r="H133" s="39">
        <f t="shared" si="63"/>
        <v>1397.23</v>
      </c>
      <c r="I133" s="39">
        <f t="shared" si="51"/>
        <v>757.46348825868836</v>
      </c>
      <c r="J133" s="40">
        <f t="shared" si="52"/>
        <v>158926.34792069878</v>
      </c>
      <c r="K133" s="41"/>
      <c r="L133" s="42"/>
      <c r="M133" s="42"/>
      <c r="N133" s="42"/>
      <c r="O133" s="42"/>
      <c r="P133" s="46"/>
      <c r="Q133" s="23"/>
    </row>
    <row r="134" spans="1:20" hidden="1">
      <c r="A134" s="237">
        <v>42109</v>
      </c>
      <c r="B134" s="25">
        <v>52</v>
      </c>
      <c r="C134" s="35" t="s">
        <v>21</v>
      </c>
      <c r="D134" s="36" t="str">
        <f t="shared" ref="D134:E134" si="79">D133</f>
        <v>'</v>
      </c>
      <c r="E134" s="37">
        <f t="shared" si="79"/>
        <v>42079.25</v>
      </c>
      <c r="F134" s="6">
        <f>IF(MAX(F$9:F133)&gt;=L$5,0,IF(B134&gt;=MONTH($N$5),F133+1,0))</f>
        <v>122</v>
      </c>
      <c r="G134" s="38">
        <f t="shared" si="59"/>
        <v>2154.6934882586884</v>
      </c>
      <c r="H134" s="39">
        <f t="shared" si="63"/>
        <v>1390.61</v>
      </c>
      <c r="I134" s="39">
        <f t="shared" si="51"/>
        <v>764.08348825868848</v>
      </c>
      <c r="J134" s="40">
        <f t="shared" si="52"/>
        <v>158162.2644324401</v>
      </c>
      <c r="K134" s="41"/>
      <c r="L134" s="42"/>
      <c r="M134" s="42"/>
      <c r="N134" s="42"/>
      <c r="O134" s="42"/>
      <c r="P134" s="46"/>
      <c r="Q134" s="23"/>
    </row>
    <row r="135" spans="1:20" hidden="1">
      <c r="A135" s="237">
        <v>42139</v>
      </c>
      <c r="B135" s="25">
        <v>53</v>
      </c>
      <c r="C135" s="35" t="s">
        <v>22</v>
      </c>
      <c r="D135" s="36" t="str">
        <f t="shared" ref="D135:E135" si="80">D134</f>
        <v>'</v>
      </c>
      <c r="E135" s="37">
        <f t="shared" si="80"/>
        <v>42079.25</v>
      </c>
      <c r="F135" s="6">
        <f>IF(MAX(F$9:F134)&gt;=L$5,0,IF(B135&gt;=MONTH($N$5),F134+1,0))</f>
        <v>123</v>
      </c>
      <c r="G135" s="38">
        <f t="shared" si="59"/>
        <v>2154.6934882586884</v>
      </c>
      <c r="H135" s="39">
        <f t="shared" si="63"/>
        <v>1383.92</v>
      </c>
      <c r="I135" s="39">
        <f t="shared" si="51"/>
        <v>770.7734882586883</v>
      </c>
      <c r="J135" s="40">
        <f t="shared" si="52"/>
        <v>157391.49094418142</v>
      </c>
      <c r="K135" s="41"/>
      <c r="L135" s="42"/>
      <c r="M135" s="42"/>
      <c r="N135" s="42"/>
      <c r="O135" s="42"/>
      <c r="P135" s="46"/>
      <c r="Q135" s="23"/>
    </row>
    <row r="136" spans="1:20" hidden="1">
      <c r="A136" s="237">
        <v>42170</v>
      </c>
      <c r="B136" s="25">
        <v>54</v>
      </c>
      <c r="C136" s="35" t="s">
        <v>23</v>
      </c>
      <c r="D136" s="36" t="str">
        <f t="shared" ref="D136:E136" si="81">D135</f>
        <v>'</v>
      </c>
      <c r="E136" s="37">
        <f t="shared" si="81"/>
        <v>42079.25</v>
      </c>
      <c r="F136" s="6">
        <f>IF(MAX(F$9:F135)&gt;=L$5,0,IF(B136&gt;=MONTH($N$5),F135+1,0))</f>
        <v>124</v>
      </c>
      <c r="G136" s="38">
        <f t="shared" si="59"/>
        <v>2154.6934882586884</v>
      </c>
      <c r="H136" s="39">
        <f t="shared" si="63"/>
        <v>1377.18</v>
      </c>
      <c r="I136" s="39">
        <f t="shared" si="51"/>
        <v>777.51348825868831</v>
      </c>
      <c r="J136" s="40">
        <f t="shared" si="52"/>
        <v>156613.97745592272</v>
      </c>
      <c r="K136" s="41"/>
      <c r="L136" s="42"/>
      <c r="M136" s="42"/>
      <c r="N136" s="42"/>
      <c r="O136" s="42"/>
      <c r="P136" s="46"/>
      <c r="Q136" s="23"/>
    </row>
    <row r="137" spans="1:20" hidden="1">
      <c r="A137" s="237">
        <v>42200</v>
      </c>
      <c r="B137" s="25">
        <v>55</v>
      </c>
      <c r="C137" s="35" t="s">
        <v>24</v>
      </c>
      <c r="D137" s="36" t="str">
        <f t="shared" ref="D137:E137" si="82">D136</f>
        <v>'</v>
      </c>
      <c r="E137" s="37">
        <f t="shared" si="82"/>
        <v>42079.25</v>
      </c>
      <c r="F137" s="6">
        <f>IF(MAX(F$9:F136)&gt;=L$5,0,IF(B137&gt;=MONTH($N$5),F136+1,0))</f>
        <v>125</v>
      </c>
      <c r="G137" s="38">
        <f t="shared" si="59"/>
        <v>2154.6934882586884</v>
      </c>
      <c r="H137" s="39">
        <f t="shared" si="63"/>
        <v>1370.37</v>
      </c>
      <c r="I137" s="39">
        <f t="shared" si="51"/>
        <v>784.32348825868849</v>
      </c>
      <c r="J137" s="40">
        <f t="shared" si="52"/>
        <v>155829.65396766402</v>
      </c>
      <c r="K137" s="41"/>
      <c r="L137" s="42"/>
      <c r="M137" s="42"/>
      <c r="N137" s="42"/>
      <c r="O137" s="42"/>
      <c r="P137" s="46"/>
      <c r="Q137" s="23"/>
    </row>
    <row r="138" spans="1:20" hidden="1">
      <c r="A138" s="237">
        <v>42231</v>
      </c>
      <c r="B138" s="25">
        <v>56</v>
      </c>
      <c r="C138" s="35" t="s">
        <v>25</v>
      </c>
      <c r="D138" s="36" t="str">
        <f t="shared" ref="D138:E138" si="83">D137</f>
        <v>'</v>
      </c>
      <c r="E138" s="37">
        <f t="shared" si="83"/>
        <v>42079.25</v>
      </c>
      <c r="F138" s="6">
        <f>IF(MAX(F$9:F137)&gt;=L$5,0,IF(B138&gt;=MONTH($N$5),F137+1,0))</f>
        <v>126</v>
      </c>
      <c r="G138" s="38">
        <f t="shared" si="59"/>
        <v>2154.6934882586884</v>
      </c>
      <c r="H138" s="39">
        <f t="shared" si="63"/>
        <v>1363.51</v>
      </c>
      <c r="I138" s="39">
        <f t="shared" si="51"/>
        <v>791.18348825868839</v>
      </c>
      <c r="J138" s="40">
        <f t="shared" si="52"/>
        <v>155038.47047940534</v>
      </c>
      <c r="K138" s="41"/>
      <c r="L138" s="42"/>
      <c r="M138" s="42"/>
      <c r="N138" s="42"/>
      <c r="O138" s="42"/>
      <c r="P138" s="46"/>
      <c r="Q138" s="23"/>
    </row>
    <row r="139" spans="1:20" hidden="1">
      <c r="A139" s="237">
        <v>42262</v>
      </c>
      <c r="B139" s="25">
        <v>57</v>
      </c>
      <c r="C139" s="35" t="s">
        <v>26</v>
      </c>
      <c r="D139" s="36" t="str">
        <f t="shared" ref="D139:E139" si="84">D138</f>
        <v>'</v>
      </c>
      <c r="E139" s="37">
        <f t="shared" si="84"/>
        <v>42079.25</v>
      </c>
      <c r="F139" s="6">
        <f>IF(MAX(F$9:F138)&gt;=L$5,0,IF(B139&gt;=MONTH($N$5),F138+1,0))</f>
        <v>127</v>
      </c>
      <c r="G139" s="38">
        <f t="shared" si="59"/>
        <v>2154.6934882586884</v>
      </c>
      <c r="H139" s="39">
        <f t="shared" si="63"/>
        <v>1356.59</v>
      </c>
      <c r="I139" s="39">
        <f t="shared" si="51"/>
        <v>798.10348825868846</v>
      </c>
      <c r="J139" s="40">
        <f t="shared" si="52"/>
        <v>154240.36699114664</v>
      </c>
      <c r="K139" s="41"/>
      <c r="L139" s="42"/>
      <c r="M139" s="42"/>
      <c r="N139" s="42"/>
      <c r="O139" s="42"/>
      <c r="P139" s="46"/>
      <c r="Q139" s="23"/>
    </row>
    <row r="140" spans="1:20" hidden="1">
      <c r="A140" s="237">
        <v>42292</v>
      </c>
      <c r="B140" s="25">
        <v>58</v>
      </c>
      <c r="C140" s="35" t="s">
        <v>27</v>
      </c>
      <c r="D140" s="36" t="str">
        <f t="shared" ref="D140:E140" si="85">D139</f>
        <v>'</v>
      </c>
      <c r="E140" s="37">
        <f t="shared" si="85"/>
        <v>42079.25</v>
      </c>
      <c r="F140" s="6">
        <f>IF(MAX(F$9:F139)&gt;=L$5,0,IF(B140&gt;=MONTH($N$5),F139+1,0))</f>
        <v>128</v>
      </c>
      <c r="G140" s="38">
        <f t="shared" si="59"/>
        <v>2154.6934882586884</v>
      </c>
      <c r="H140" s="39">
        <f t="shared" si="63"/>
        <v>1349.6</v>
      </c>
      <c r="I140" s="39">
        <f t="shared" si="51"/>
        <v>805.09348825868847</v>
      </c>
      <c r="J140" s="40">
        <f t="shared" si="52"/>
        <v>153435.27350288795</v>
      </c>
      <c r="K140" s="41"/>
      <c r="L140" s="42"/>
      <c r="M140" s="42"/>
      <c r="N140" s="42"/>
      <c r="O140" s="42"/>
      <c r="P140" s="46"/>
      <c r="Q140" s="23"/>
    </row>
    <row r="141" spans="1:20" hidden="1">
      <c r="A141" s="237">
        <v>42323</v>
      </c>
      <c r="B141" s="25">
        <v>59</v>
      </c>
      <c r="C141" s="35" t="s">
        <v>28</v>
      </c>
      <c r="D141" s="36" t="str">
        <f t="shared" ref="D141:E141" si="86">D140</f>
        <v>'</v>
      </c>
      <c r="E141" s="37">
        <f t="shared" si="86"/>
        <v>42079.25</v>
      </c>
      <c r="F141" s="6">
        <f>IF(MAX(F$9:F140)&gt;=L$5,0,IF(B141&gt;=MONTH($N$5),F140+1,0))</f>
        <v>129</v>
      </c>
      <c r="G141" s="38">
        <f t="shared" si="59"/>
        <v>2154.6934882586884</v>
      </c>
      <c r="H141" s="39">
        <f t="shared" si="63"/>
        <v>1342.56</v>
      </c>
      <c r="I141" s="39">
        <f t="shared" si="51"/>
        <v>812.13348825868843</v>
      </c>
      <c r="J141" s="40">
        <f t="shared" si="52"/>
        <v>152623.14001462926</v>
      </c>
      <c r="K141" s="41"/>
      <c r="L141" s="42"/>
      <c r="M141" s="42"/>
      <c r="N141" s="42"/>
      <c r="O141" s="42"/>
      <c r="P141" s="46"/>
      <c r="Q141" s="23"/>
    </row>
    <row r="142" spans="1:20" hidden="1">
      <c r="A142" s="237">
        <v>42353</v>
      </c>
      <c r="B142" s="25">
        <v>60</v>
      </c>
      <c r="C142" s="50" t="s">
        <v>29</v>
      </c>
      <c r="D142" s="51" t="str">
        <f t="shared" ref="D142:E142" si="87">D141</f>
        <v>'</v>
      </c>
      <c r="E142" s="52">
        <f t="shared" si="87"/>
        <v>42079.25</v>
      </c>
      <c r="F142" s="53">
        <f>IF(MAX(F$9:F141)&gt;=L$5,0,IF(B142&gt;=MONTH($N$5),F141+1,0))</f>
        <v>130</v>
      </c>
      <c r="G142" s="54">
        <f t="shared" si="59"/>
        <v>2154.6934882586884</v>
      </c>
      <c r="H142" s="55">
        <f t="shared" si="63"/>
        <v>1335.45</v>
      </c>
      <c r="I142" s="55">
        <f t="shared" si="51"/>
        <v>819.24348825868833</v>
      </c>
      <c r="J142" s="56">
        <f t="shared" si="52"/>
        <v>151803.89652637058</v>
      </c>
      <c r="K142" s="57">
        <f>SUM(H131:H142)</f>
        <v>16481.14</v>
      </c>
      <c r="L142" s="55">
        <f>SUM(I131:I142)</f>
        <v>9375.1818591042593</v>
      </c>
      <c r="M142" s="55">
        <f>SUM(G131:G142)</f>
        <v>25856.321859104253</v>
      </c>
      <c r="N142" s="55">
        <f>K142+N130</f>
        <v>216095.05</v>
      </c>
      <c r="O142" s="55">
        <f>L142+O130</f>
        <v>64015.10347362949</v>
      </c>
      <c r="P142" s="56">
        <f>M142+P130</f>
        <v>280110.1534736295</v>
      </c>
      <c r="Q142" s="23"/>
    </row>
    <row r="143" spans="1:20" hidden="1">
      <c r="A143" s="237">
        <v>42384</v>
      </c>
      <c r="B143" s="25">
        <v>49</v>
      </c>
      <c r="C143" s="26" t="s">
        <v>17</v>
      </c>
      <c r="D143" s="47" t="str">
        <f>D131</f>
        <v>'</v>
      </c>
      <c r="E143" s="27">
        <f>E131+365.25</f>
        <v>42444.5</v>
      </c>
      <c r="F143" s="90">
        <f>IF(MAX(F$9:F142)&gt;=L$5,0,IF(B143&gt;=MONTH($N$5),F142+1,0))</f>
        <v>131</v>
      </c>
      <c r="G143" s="28">
        <f t="shared" ref="G143" si="88">IF((J142+H143)&lt;(M$5+H143),J142+H143,M$5)</f>
        <v>2154.6934882586884</v>
      </c>
      <c r="H143" s="29">
        <f t="shared" ref="H143" si="89">IF(F143&gt;0,IF(J142&gt;0,ROUND(-IPMT(K$5/12,F143,L$5,J$5,,),2),0),0)</f>
        <v>1328.28</v>
      </c>
      <c r="I143" s="29">
        <f t="shared" ref="I143" si="90">G143-H143</f>
        <v>826.4134882586884</v>
      </c>
      <c r="J143" s="30">
        <f t="shared" ref="J143" si="91">J142-I143</f>
        <v>150977.48303811188</v>
      </c>
      <c r="K143" s="31"/>
      <c r="L143" s="32"/>
      <c r="M143" s="32"/>
      <c r="N143" s="32"/>
      <c r="O143" s="32"/>
      <c r="P143" s="48"/>
      <c r="Q143" s="23"/>
    </row>
    <row r="144" spans="1:20" hidden="1">
      <c r="A144" s="237">
        <v>42415</v>
      </c>
      <c r="B144" s="25">
        <v>62</v>
      </c>
      <c r="C144" s="35" t="s">
        <v>19</v>
      </c>
      <c r="D144" s="36" t="str">
        <f t="shared" ref="D144:E154" si="92">D143</f>
        <v>'</v>
      </c>
      <c r="E144" s="37">
        <f t="shared" si="92"/>
        <v>42444.5</v>
      </c>
      <c r="F144" s="6">
        <f>IF(MAX(F$9:F143)&gt;=L$5,0,IF(B144&gt;=MONTH($N$5),F143+1,0))</f>
        <v>132</v>
      </c>
      <c r="G144" s="38">
        <f t="shared" si="10"/>
        <v>2154.6934882586884</v>
      </c>
      <c r="H144" s="39">
        <f t="shared" si="11"/>
        <v>1321.05</v>
      </c>
      <c r="I144" s="39">
        <f t="shared" si="3"/>
        <v>833.64348825868842</v>
      </c>
      <c r="J144" s="40">
        <f t="shared" si="8"/>
        <v>150143.8395498532</v>
      </c>
      <c r="K144" s="41"/>
      <c r="L144" s="42"/>
      <c r="M144" s="42"/>
      <c r="N144" s="42"/>
      <c r="O144" s="42"/>
      <c r="P144" s="46"/>
      <c r="Q144" s="23"/>
    </row>
    <row r="145" spans="1:24" hidden="1">
      <c r="A145" s="237">
        <v>42444</v>
      </c>
      <c r="B145" s="25">
        <v>63</v>
      </c>
      <c r="C145" s="35" t="s">
        <v>20</v>
      </c>
      <c r="D145" s="36" t="str">
        <f t="shared" si="92"/>
        <v>'</v>
      </c>
      <c r="E145" s="37">
        <f t="shared" si="92"/>
        <v>42444.5</v>
      </c>
      <c r="F145" s="6">
        <f>IF(MAX(F$9:F144)&gt;=L$5,0,IF(B145&gt;=MONTH($N$5),F144+1,0))</f>
        <v>133</v>
      </c>
      <c r="G145" s="38">
        <f t="shared" ref="G145:G212" si="93">IF((J144+H145)&lt;(M$5+H145),J144+H145,M$5)</f>
        <v>2154.6934882586884</v>
      </c>
      <c r="H145" s="39">
        <f t="shared" si="11"/>
        <v>1313.76</v>
      </c>
      <c r="I145" s="39">
        <f t="shared" si="3"/>
        <v>840.93348825868839</v>
      </c>
      <c r="J145" s="40">
        <f t="shared" si="8"/>
        <v>149302.90606159452</v>
      </c>
      <c r="K145" s="41"/>
      <c r="L145" s="42"/>
      <c r="M145" s="42"/>
      <c r="N145" s="42"/>
      <c r="O145" s="42"/>
      <c r="P145" s="46"/>
      <c r="Q145" s="23"/>
    </row>
    <row r="146" spans="1:24" hidden="1">
      <c r="A146" s="237">
        <v>42475</v>
      </c>
      <c r="B146" s="25">
        <v>64</v>
      </c>
      <c r="C146" s="35" t="s">
        <v>21</v>
      </c>
      <c r="D146" s="36" t="str">
        <f t="shared" si="92"/>
        <v>'</v>
      </c>
      <c r="E146" s="37">
        <f t="shared" si="92"/>
        <v>42444.5</v>
      </c>
      <c r="F146" s="6">
        <f>IF(MAX(F$9:F145)&gt;=L$5,0,IF(B146&gt;=MONTH($N$5),F145+1,0))</f>
        <v>134</v>
      </c>
      <c r="G146" s="38">
        <f t="shared" si="93"/>
        <v>2154.6934882586884</v>
      </c>
      <c r="H146" s="39">
        <f t="shared" si="11"/>
        <v>1306.4000000000001</v>
      </c>
      <c r="I146" s="39">
        <f t="shared" si="3"/>
        <v>848.29348825868828</v>
      </c>
      <c r="J146" s="40">
        <f t="shared" si="8"/>
        <v>148454.61257333582</v>
      </c>
      <c r="K146" s="41"/>
      <c r="L146" s="42"/>
      <c r="M146" s="42"/>
      <c r="N146" s="42"/>
      <c r="O146" s="42"/>
      <c r="P146" s="46"/>
      <c r="Q146" s="23"/>
    </row>
    <row r="147" spans="1:24" hidden="1">
      <c r="A147" s="237">
        <v>42505</v>
      </c>
      <c r="B147" s="25">
        <v>65</v>
      </c>
      <c r="C147" s="35" t="s">
        <v>22</v>
      </c>
      <c r="D147" s="36" t="str">
        <f t="shared" si="92"/>
        <v>'</v>
      </c>
      <c r="E147" s="37">
        <f t="shared" si="92"/>
        <v>42444.5</v>
      </c>
      <c r="F147" s="6">
        <f>IF(MAX(F$9:F146)&gt;=L$5,0,IF(B147&gt;=MONTH($N$5),F146+1,0))</f>
        <v>135</v>
      </c>
      <c r="G147" s="38">
        <f t="shared" si="93"/>
        <v>2154.6934882586884</v>
      </c>
      <c r="H147" s="39">
        <f t="shared" si="11"/>
        <v>1298.98</v>
      </c>
      <c r="I147" s="39">
        <f t="shared" si="3"/>
        <v>855.71348825868836</v>
      </c>
      <c r="J147" s="40">
        <f t="shared" si="8"/>
        <v>147598.89908507714</v>
      </c>
      <c r="K147" s="41"/>
      <c r="L147" s="42"/>
      <c r="M147" s="42"/>
      <c r="N147" s="42"/>
      <c r="O147" s="42"/>
      <c r="P147" s="46"/>
      <c r="Q147" s="23"/>
    </row>
    <row r="148" spans="1:24" hidden="1">
      <c r="A148" s="237">
        <v>42536</v>
      </c>
      <c r="B148" s="25">
        <v>66</v>
      </c>
      <c r="C148" s="35" t="s">
        <v>23</v>
      </c>
      <c r="D148" s="36" t="str">
        <f t="shared" si="92"/>
        <v>'</v>
      </c>
      <c r="E148" s="37">
        <f t="shared" si="92"/>
        <v>42444.5</v>
      </c>
      <c r="F148" s="6">
        <f>IF(MAX(F$9:F147)&gt;=L$5,0,IF(B148&gt;=MONTH($N$5),F147+1,0))</f>
        <v>136</v>
      </c>
      <c r="G148" s="38">
        <f t="shared" si="93"/>
        <v>2154.6934882586884</v>
      </c>
      <c r="H148" s="39">
        <f t="shared" ref="H148:H215" si="94">IF(F148&gt;0,IF(J147&gt;0,ROUND(-IPMT(K$5/12,F148,L$5,J$5,,),2),0),0)</f>
        <v>1291.49</v>
      </c>
      <c r="I148" s="39">
        <f t="shared" ref="I148:I238" si="95">G148-H148</f>
        <v>863.20348825868837</v>
      </c>
      <c r="J148" s="40">
        <f t="shared" si="8"/>
        <v>146735.69559681846</v>
      </c>
      <c r="K148" s="41"/>
      <c r="L148" s="42"/>
      <c r="M148" s="42"/>
      <c r="N148" s="42"/>
      <c r="O148" s="42"/>
      <c r="P148" s="46"/>
      <c r="Q148" s="23"/>
    </row>
    <row r="149" spans="1:24" hidden="1">
      <c r="A149" s="237">
        <v>42566</v>
      </c>
      <c r="B149" s="25">
        <v>67</v>
      </c>
      <c r="C149" s="35" t="s">
        <v>24</v>
      </c>
      <c r="D149" s="36" t="str">
        <f t="shared" si="92"/>
        <v>'</v>
      </c>
      <c r="E149" s="37">
        <f t="shared" si="92"/>
        <v>42444.5</v>
      </c>
      <c r="F149" s="6">
        <f>IF(MAX(F$9:F148)&gt;=L$5,0,IF(B149&gt;=MONTH($N$5),F148+1,0))</f>
        <v>137</v>
      </c>
      <c r="G149" s="38">
        <f t="shared" si="93"/>
        <v>2154.6934882586884</v>
      </c>
      <c r="H149" s="39">
        <f t="shared" si="94"/>
        <v>1283.94</v>
      </c>
      <c r="I149" s="39">
        <f t="shared" si="95"/>
        <v>870.75348825868832</v>
      </c>
      <c r="J149" s="40">
        <f t="shared" si="8"/>
        <v>145864.94210855977</v>
      </c>
      <c r="K149" s="41"/>
      <c r="L149" s="42"/>
      <c r="M149" s="42"/>
      <c r="N149" s="42"/>
      <c r="O149" s="42"/>
      <c r="P149" s="46"/>
      <c r="Q149" s="23"/>
    </row>
    <row r="150" spans="1:24" hidden="1">
      <c r="A150" s="237">
        <v>42597</v>
      </c>
      <c r="B150" s="25">
        <v>68</v>
      </c>
      <c r="C150" s="35" t="s">
        <v>25</v>
      </c>
      <c r="D150" s="36" t="str">
        <f t="shared" si="92"/>
        <v>'</v>
      </c>
      <c r="E150" s="37">
        <f t="shared" si="92"/>
        <v>42444.5</v>
      </c>
      <c r="F150" s="6">
        <f>IF(MAX(F$9:F149)&gt;=L$5,0,IF(B150&gt;=MONTH($N$5),F149+1,0))</f>
        <v>138</v>
      </c>
      <c r="G150" s="38">
        <f t="shared" si="93"/>
        <v>2154.6934882586884</v>
      </c>
      <c r="H150" s="39">
        <f t="shared" si="94"/>
        <v>1276.32</v>
      </c>
      <c r="I150" s="39">
        <f t="shared" si="95"/>
        <v>878.37348825868844</v>
      </c>
      <c r="J150" s="40">
        <f t="shared" si="8"/>
        <v>144986.56862030108</v>
      </c>
      <c r="K150" s="41"/>
      <c r="L150" s="42"/>
      <c r="M150" s="42"/>
      <c r="N150" s="42"/>
      <c r="O150" s="42"/>
      <c r="P150" s="46"/>
      <c r="Q150" s="23"/>
    </row>
    <row r="151" spans="1:24" hidden="1">
      <c r="A151" s="237">
        <v>42628</v>
      </c>
      <c r="B151" s="25">
        <v>69</v>
      </c>
      <c r="C151" s="35" t="s">
        <v>26</v>
      </c>
      <c r="D151" s="36" t="str">
        <f t="shared" si="92"/>
        <v>'</v>
      </c>
      <c r="E151" s="37">
        <f t="shared" si="92"/>
        <v>42444.5</v>
      </c>
      <c r="F151" s="6">
        <f>IF(MAX(F$9:F150)&gt;=L$5,0,IF(B151&gt;=MONTH($N$5),F150+1,0))</f>
        <v>139</v>
      </c>
      <c r="G151" s="38">
        <f t="shared" si="93"/>
        <v>2154.6934882586884</v>
      </c>
      <c r="H151" s="39">
        <f t="shared" si="94"/>
        <v>1268.6300000000001</v>
      </c>
      <c r="I151" s="39">
        <f t="shared" si="95"/>
        <v>886.06348825868827</v>
      </c>
      <c r="J151" s="40">
        <f t="shared" si="8"/>
        <v>144100.5051320424</v>
      </c>
      <c r="K151" s="41"/>
      <c r="L151" s="42"/>
      <c r="M151" s="42"/>
      <c r="N151" s="42"/>
      <c r="O151" s="42"/>
      <c r="P151" s="46"/>
      <c r="Q151" s="23"/>
    </row>
    <row r="152" spans="1:24" hidden="1">
      <c r="A152" s="237">
        <v>42658</v>
      </c>
      <c r="B152" s="25">
        <v>70</v>
      </c>
      <c r="C152" s="35" t="s">
        <v>27</v>
      </c>
      <c r="D152" s="36" t="str">
        <f t="shared" si="92"/>
        <v>'</v>
      </c>
      <c r="E152" s="37">
        <f t="shared" si="92"/>
        <v>42444.5</v>
      </c>
      <c r="F152" s="6">
        <f>IF(MAX(F$9:F151)&gt;=L$5,0,IF(B152&gt;=MONTH($N$5),F151+1,0))</f>
        <v>140</v>
      </c>
      <c r="G152" s="38">
        <f t="shared" si="93"/>
        <v>2154.6934882586884</v>
      </c>
      <c r="H152" s="39">
        <f t="shared" si="94"/>
        <v>1260.8800000000001</v>
      </c>
      <c r="I152" s="39">
        <f t="shared" si="95"/>
        <v>893.81348825868827</v>
      </c>
      <c r="J152" s="40">
        <f t="shared" si="8"/>
        <v>143206.69164378371</v>
      </c>
      <c r="K152" s="41"/>
      <c r="L152" s="42"/>
      <c r="M152" s="42"/>
      <c r="N152" s="42"/>
      <c r="O152" s="42"/>
      <c r="P152" s="46"/>
      <c r="Q152" s="23"/>
    </row>
    <row r="153" spans="1:24" hidden="1">
      <c r="A153" s="237">
        <v>42689</v>
      </c>
      <c r="B153" s="25">
        <v>71</v>
      </c>
      <c r="C153" s="35" t="s">
        <v>28</v>
      </c>
      <c r="D153" s="36" t="str">
        <f t="shared" si="92"/>
        <v>'</v>
      </c>
      <c r="E153" s="37">
        <f t="shared" si="92"/>
        <v>42444.5</v>
      </c>
      <c r="F153" s="6">
        <f>IF(MAX(F$9:F152)&gt;=L$5,0,IF(B153&gt;=MONTH($N$5),F152+1,0))</f>
        <v>141</v>
      </c>
      <c r="G153" s="38">
        <f t="shared" si="93"/>
        <v>2154.6934882586884</v>
      </c>
      <c r="H153" s="39">
        <f t="shared" si="94"/>
        <v>1253.06</v>
      </c>
      <c r="I153" s="39">
        <f t="shared" si="95"/>
        <v>901.63348825868843</v>
      </c>
      <c r="J153" s="40">
        <f t="shared" si="8"/>
        <v>142305.05815552501</v>
      </c>
      <c r="K153" s="41"/>
      <c r="L153" s="42"/>
      <c r="M153" s="42"/>
      <c r="N153" s="42"/>
      <c r="O153" s="42"/>
      <c r="P153" s="46"/>
      <c r="Q153" s="23"/>
    </row>
    <row r="154" spans="1:24" hidden="1">
      <c r="A154" s="237">
        <v>42719</v>
      </c>
      <c r="B154" s="25">
        <v>72</v>
      </c>
      <c r="C154" s="35" t="s">
        <v>29</v>
      </c>
      <c r="D154" s="36" t="str">
        <f t="shared" si="92"/>
        <v>'</v>
      </c>
      <c r="E154" s="37">
        <f t="shared" si="92"/>
        <v>42444.5</v>
      </c>
      <c r="F154" s="6">
        <f>IF(MAX(F$9:F153)&gt;=L$5,0,IF(B154&gt;=MONTH($N$5),F153+1,0))</f>
        <v>142</v>
      </c>
      <c r="G154" s="45">
        <f t="shared" si="93"/>
        <v>2154.6934882586884</v>
      </c>
      <c r="H154" s="42">
        <f t="shared" si="94"/>
        <v>1245.17</v>
      </c>
      <c r="I154" s="42">
        <f t="shared" si="95"/>
        <v>909.5234882586883</v>
      </c>
      <c r="J154" s="46">
        <f t="shared" si="8"/>
        <v>141395.53466726633</v>
      </c>
      <c r="K154" s="41">
        <f>SUM(H143:H154)</f>
        <v>15447.96</v>
      </c>
      <c r="L154" s="42">
        <f>SUM(I143:I154)</f>
        <v>10408.361859104261</v>
      </c>
      <c r="M154" s="42">
        <f>SUM(G143:G154)</f>
        <v>25856.321859104253</v>
      </c>
      <c r="N154" s="42">
        <f>K154+N70</f>
        <v>120412.25</v>
      </c>
      <c r="O154" s="42">
        <f>L154+O70</f>
        <v>30416.294178108186</v>
      </c>
      <c r="P154" s="46">
        <f>M154+P70</f>
        <v>150828.54417810816</v>
      </c>
      <c r="Q154" s="23"/>
    </row>
    <row r="155" spans="1:24">
      <c r="A155" s="237">
        <v>42750</v>
      </c>
      <c r="B155" s="25">
        <v>73</v>
      </c>
      <c r="C155" s="26" t="s">
        <v>17</v>
      </c>
      <c r="D155" s="47" t="str">
        <f>D143</f>
        <v>'</v>
      </c>
      <c r="E155" s="27">
        <f>E143+365.25</f>
        <v>42809.75</v>
      </c>
      <c r="F155" s="90">
        <f>IF(MAX(F$9:F154)&gt;=L$5,0,IF(B155&gt;=MONTH($N$5),F154+1,0))</f>
        <v>143</v>
      </c>
      <c r="G155" s="28">
        <f t="shared" si="93"/>
        <v>2154.6934882586884</v>
      </c>
      <c r="H155" s="29">
        <f t="shared" si="94"/>
        <v>1237.21</v>
      </c>
      <c r="I155" s="29">
        <f t="shared" si="95"/>
        <v>917.48348825868834</v>
      </c>
      <c r="J155" s="30">
        <f t="shared" si="8"/>
        <v>140478.05117900763</v>
      </c>
      <c r="K155" s="31"/>
      <c r="L155" s="32"/>
      <c r="M155" s="32"/>
      <c r="N155" s="32"/>
      <c r="O155" s="32"/>
      <c r="P155" s="48"/>
      <c r="Q155" s="23"/>
      <c r="R155" s="157" t="s">
        <v>129</v>
      </c>
      <c r="S155" s="157"/>
      <c r="T155" s="157"/>
      <c r="V155" s="236" t="s">
        <v>13</v>
      </c>
      <c r="W155" s="236"/>
      <c r="X155" s="236"/>
    </row>
    <row r="156" spans="1:24">
      <c r="A156" s="237">
        <v>42781</v>
      </c>
      <c r="B156" s="25">
        <v>74</v>
      </c>
      <c r="C156" s="116" t="s">
        <v>19</v>
      </c>
      <c r="D156" s="117" t="str">
        <f t="shared" ref="D156:E166" si="96">D155</f>
        <v>'</v>
      </c>
      <c r="E156" s="118">
        <f t="shared" si="96"/>
        <v>42809.75</v>
      </c>
      <c r="F156" s="119">
        <f>IF(MAX(F$9:F155)&gt;=L$5,0,IF(B156&gt;=MONTH($N$5),F155+1,0))</f>
        <v>144</v>
      </c>
      <c r="G156" s="264">
        <f t="shared" si="93"/>
        <v>2154.6934882586884</v>
      </c>
      <c r="H156" s="103">
        <f t="shared" si="94"/>
        <v>1229.18</v>
      </c>
      <c r="I156" s="103">
        <f t="shared" si="95"/>
        <v>925.51348825868831</v>
      </c>
      <c r="J156" s="120">
        <f t="shared" si="8"/>
        <v>139552.53769074893</v>
      </c>
      <c r="K156" s="249" t="s">
        <v>119</v>
      </c>
      <c r="L156" s="42"/>
      <c r="M156" s="42"/>
      <c r="N156" s="42"/>
      <c r="O156" s="42"/>
      <c r="P156" s="46"/>
      <c r="Q156" s="23"/>
      <c r="R156" s="160" t="s">
        <v>89</v>
      </c>
      <c r="S156" s="161" t="s">
        <v>90</v>
      </c>
      <c r="T156" s="100"/>
      <c r="V156" s="7" t="s">
        <v>91</v>
      </c>
      <c r="X156" s="7" t="s">
        <v>4</v>
      </c>
    </row>
    <row r="157" spans="1:24" ht="9" thickBot="1">
      <c r="A157" s="237">
        <v>42809</v>
      </c>
      <c r="B157" s="25">
        <v>75</v>
      </c>
      <c r="C157" s="258" t="s">
        <v>20</v>
      </c>
      <c r="D157" s="259" t="str">
        <f t="shared" si="96"/>
        <v>'</v>
      </c>
      <c r="E157" s="260">
        <f t="shared" si="96"/>
        <v>42809.75</v>
      </c>
      <c r="F157" s="262">
        <f>IF(MAX(F$9:F156)&gt;=L$5,0,IF(B157&gt;=MONTH($N$5),F156+1,0))</f>
        <v>145</v>
      </c>
      <c r="G157" s="115">
        <f t="shared" si="93"/>
        <v>2154.6934882586884</v>
      </c>
      <c r="H157" s="107">
        <f t="shared" si="94"/>
        <v>1221.08</v>
      </c>
      <c r="I157" s="107">
        <f t="shared" si="95"/>
        <v>933.61348825868845</v>
      </c>
      <c r="J157" s="122">
        <f t="shared" si="8"/>
        <v>138618.92420249025</v>
      </c>
      <c r="K157" s="250" t="s">
        <v>66</v>
      </c>
      <c r="L157" s="108"/>
      <c r="M157" s="108"/>
      <c r="N157" s="108"/>
      <c r="O157" s="108"/>
      <c r="P157" s="109"/>
      <c r="Q157" s="110"/>
      <c r="R157" s="111">
        <f>SUM(H158:H490)</f>
        <v>66076.930000000022</v>
      </c>
      <c r="S157" s="112">
        <f>SUM(I158:I490)</f>
        <v>138618.92420249028</v>
      </c>
      <c r="T157" s="113"/>
      <c r="V157" s="224" t="s">
        <v>116</v>
      </c>
      <c r="X157" s="224" t="s">
        <v>117</v>
      </c>
    </row>
    <row r="158" spans="1:24">
      <c r="A158" s="237">
        <v>42840</v>
      </c>
      <c r="B158" s="25">
        <v>76</v>
      </c>
      <c r="C158" s="35" t="s">
        <v>21</v>
      </c>
      <c r="D158" s="36" t="str">
        <f t="shared" si="96"/>
        <v>'</v>
      </c>
      <c r="E158" s="37">
        <f t="shared" si="96"/>
        <v>42809.75</v>
      </c>
      <c r="F158" s="6">
        <f>IF(MAX(F$9:F157)&gt;=L$5,0,IF(B158&gt;=MONTH($N$5),F157+1,0))</f>
        <v>146</v>
      </c>
      <c r="G158" s="38">
        <f t="shared" si="93"/>
        <v>2154.6934882586884</v>
      </c>
      <c r="H158" s="39">
        <f t="shared" si="94"/>
        <v>1212.92</v>
      </c>
      <c r="I158" s="39">
        <f t="shared" si="95"/>
        <v>941.7734882586883</v>
      </c>
      <c r="J158" s="40">
        <f t="shared" si="8"/>
        <v>137677.15071423157</v>
      </c>
      <c r="K158" s="41"/>
      <c r="L158" s="42"/>
      <c r="M158" s="42"/>
      <c r="N158" s="42"/>
      <c r="O158" s="42"/>
      <c r="P158" s="46"/>
      <c r="Q158" s="23"/>
      <c r="R158" s="223">
        <f>S157*T158</f>
        <v>13861.892420249029</v>
      </c>
      <c r="S158" s="105" t="s">
        <v>65</v>
      </c>
      <c r="T158" s="106">
        <v>0.1</v>
      </c>
      <c r="V158" s="221">
        <f>SUM(H$158:H158)-R$158</f>
        <v>-12648.972420249029</v>
      </c>
      <c r="X158" s="176">
        <f>SUM(H$158:H158)</f>
        <v>1212.92</v>
      </c>
    </row>
    <row r="159" spans="1:24">
      <c r="A159" s="237">
        <v>42870</v>
      </c>
      <c r="B159" s="25">
        <v>77</v>
      </c>
      <c r="C159" s="35" t="s">
        <v>22</v>
      </c>
      <c r="D159" s="36" t="str">
        <f t="shared" si="96"/>
        <v>'</v>
      </c>
      <c r="E159" s="37">
        <f t="shared" si="96"/>
        <v>42809.75</v>
      </c>
      <c r="F159" s="6">
        <f>IF(MAX(F$9:F158)&gt;=L$5,0,IF(B159&gt;=MONTH($N$5),F158+1,0))</f>
        <v>147</v>
      </c>
      <c r="G159" s="38">
        <f t="shared" si="93"/>
        <v>2154.6934882586884</v>
      </c>
      <c r="H159" s="39">
        <f t="shared" si="94"/>
        <v>1204.68</v>
      </c>
      <c r="I159" s="39">
        <f t="shared" si="95"/>
        <v>950.01348825868831</v>
      </c>
      <c r="J159" s="40">
        <f t="shared" si="8"/>
        <v>136727.13722597287</v>
      </c>
      <c r="K159" s="41"/>
      <c r="L159" s="42"/>
      <c r="M159" s="42"/>
      <c r="N159" s="42"/>
      <c r="O159" s="42"/>
      <c r="P159" s="46"/>
      <c r="Q159" s="23"/>
      <c r="R159" s="114">
        <f>R157-R158</f>
        <v>52215.037579750991</v>
      </c>
      <c r="S159" s="163">
        <f>S157+R158</f>
        <v>152480.81662273931</v>
      </c>
      <c r="T159" s="186">
        <f>R159/S159</f>
        <v>0.34243676507149695</v>
      </c>
      <c r="V159" s="221">
        <f>SUM(H$158:H159)-R$158</f>
        <v>-11444.292420249029</v>
      </c>
      <c r="X159" s="176">
        <f>SUM(H$158:H159)</f>
        <v>2417.6000000000004</v>
      </c>
    </row>
    <row r="160" spans="1:24">
      <c r="A160" s="237">
        <v>42901</v>
      </c>
      <c r="B160" s="25">
        <v>78</v>
      </c>
      <c r="C160" s="35" t="s">
        <v>23</v>
      </c>
      <c r="D160" s="36" t="str">
        <f t="shared" si="96"/>
        <v>'</v>
      </c>
      <c r="E160" s="37">
        <f t="shared" si="96"/>
        <v>42809.75</v>
      </c>
      <c r="F160" s="6">
        <f>IF(MAX(F$9:F159)&gt;=L$5,0,IF(B160&gt;=MONTH($N$5),F159+1,0))</f>
        <v>148</v>
      </c>
      <c r="G160" s="38">
        <f t="shared" si="93"/>
        <v>2154.6934882586884</v>
      </c>
      <c r="H160" s="39">
        <f t="shared" si="94"/>
        <v>1196.3599999999999</v>
      </c>
      <c r="I160" s="39">
        <f t="shared" si="95"/>
        <v>958.33348825868848</v>
      </c>
      <c r="J160" s="40">
        <f t="shared" si="8"/>
        <v>135768.80373771419</v>
      </c>
      <c r="K160" s="41"/>
      <c r="L160" s="42"/>
      <c r="M160" s="42"/>
      <c r="N160" s="42"/>
      <c r="O160" s="42"/>
      <c r="P160" s="46"/>
      <c r="Q160" s="23"/>
      <c r="R160" s="162" t="s">
        <v>91</v>
      </c>
      <c r="S160" s="164" t="s">
        <v>101</v>
      </c>
      <c r="T160" s="165" t="s">
        <v>94</v>
      </c>
      <c r="V160" s="221">
        <f>SUM(H$158:H160)-R$158</f>
        <v>-10247.932420249028</v>
      </c>
      <c r="X160" s="176">
        <f>SUM(H$158:H160)</f>
        <v>3613.96</v>
      </c>
    </row>
    <row r="161" spans="1:24">
      <c r="A161" s="237">
        <v>42931</v>
      </c>
      <c r="B161" s="25">
        <v>79</v>
      </c>
      <c r="C161" s="35" t="s">
        <v>24</v>
      </c>
      <c r="D161" s="36" t="str">
        <f t="shared" si="96"/>
        <v>'</v>
      </c>
      <c r="E161" s="37">
        <f t="shared" si="96"/>
        <v>42809.75</v>
      </c>
      <c r="F161" s="6">
        <f>IF(MAX(F$9:F160)&gt;=L$5,0,IF(B161&gt;=MONTH($N$5),F160+1,0))</f>
        <v>149</v>
      </c>
      <c r="G161" s="38">
        <f t="shared" si="93"/>
        <v>2154.6934882586884</v>
      </c>
      <c r="H161" s="39">
        <f t="shared" si="94"/>
        <v>1187.98</v>
      </c>
      <c r="I161" s="39">
        <f t="shared" si="95"/>
        <v>966.71348825868836</v>
      </c>
      <c r="J161" s="40">
        <f t="shared" si="8"/>
        <v>134802.0902494555</v>
      </c>
      <c r="K161" s="41"/>
      <c r="L161" s="42"/>
      <c r="M161" s="42"/>
      <c r="N161" s="42"/>
      <c r="O161" s="42"/>
      <c r="P161" s="46"/>
      <c r="Q161" s="23"/>
      <c r="R161" s="162" t="s">
        <v>92</v>
      </c>
      <c r="S161" s="164" t="s">
        <v>10</v>
      </c>
      <c r="T161" s="165" t="s">
        <v>95</v>
      </c>
      <c r="V161" s="221">
        <f>SUM(H$158:H161)-R$158</f>
        <v>-9059.9524202490284</v>
      </c>
      <c r="X161" s="176">
        <f>SUM(H$158:H161)</f>
        <v>4801.9400000000005</v>
      </c>
    </row>
    <row r="162" spans="1:24">
      <c r="A162" s="237">
        <v>42962</v>
      </c>
      <c r="B162" s="25">
        <v>80</v>
      </c>
      <c r="C162" s="35" t="s">
        <v>25</v>
      </c>
      <c r="D162" s="36" t="str">
        <f t="shared" si="96"/>
        <v>'</v>
      </c>
      <c r="E162" s="37">
        <f t="shared" si="96"/>
        <v>42809.75</v>
      </c>
      <c r="F162" s="6">
        <f>IF(MAX(F$9:F161)&gt;=L$5,0,IF(B162&gt;=MONTH($N$5),F161+1,0))</f>
        <v>150</v>
      </c>
      <c r="G162" s="38">
        <f t="shared" si="93"/>
        <v>2154.6934882586884</v>
      </c>
      <c r="H162" s="39">
        <f t="shared" si="94"/>
        <v>1179.52</v>
      </c>
      <c r="I162" s="39">
        <f t="shared" si="95"/>
        <v>975.17348825868839</v>
      </c>
      <c r="J162" s="40">
        <f t="shared" si="8"/>
        <v>133826.91676119683</v>
      </c>
      <c r="K162" s="41"/>
      <c r="L162" s="42"/>
      <c r="M162" s="42"/>
      <c r="N162" s="42"/>
      <c r="O162" s="42"/>
      <c r="P162" s="46"/>
      <c r="Q162" s="23"/>
      <c r="R162" s="214"/>
      <c r="S162" s="9"/>
      <c r="V162" s="221">
        <f>SUM(H$158:H162)-R$158</f>
        <v>-7880.4324202490279</v>
      </c>
      <c r="X162" s="176">
        <f>SUM(H$158:H162)</f>
        <v>5981.4600000000009</v>
      </c>
    </row>
    <row r="163" spans="1:24">
      <c r="A163" s="237">
        <v>42993</v>
      </c>
      <c r="B163" s="25">
        <v>81</v>
      </c>
      <c r="C163" s="35" t="s">
        <v>26</v>
      </c>
      <c r="D163" s="36" t="str">
        <f t="shared" si="96"/>
        <v>'</v>
      </c>
      <c r="E163" s="37">
        <f t="shared" si="96"/>
        <v>42809.75</v>
      </c>
      <c r="F163" s="6">
        <f>IF(MAX(F$9:F162)&gt;=L$5,0,IF(B163&gt;=MONTH($N$5),F162+1,0))</f>
        <v>151</v>
      </c>
      <c r="G163" s="38">
        <f t="shared" si="93"/>
        <v>2154.6934882586884</v>
      </c>
      <c r="H163" s="39">
        <f t="shared" si="94"/>
        <v>1170.99</v>
      </c>
      <c r="I163" s="39">
        <f t="shared" si="95"/>
        <v>983.70348825868837</v>
      </c>
      <c r="J163" s="40">
        <f t="shared" si="8"/>
        <v>132843.21327293816</v>
      </c>
      <c r="K163" s="41"/>
      <c r="L163" s="42"/>
      <c r="M163" s="42"/>
      <c r="N163" s="42"/>
      <c r="O163" s="42"/>
      <c r="P163" s="46"/>
      <c r="Q163" s="23"/>
      <c r="R163" s="215" t="s">
        <v>98</v>
      </c>
      <c r="S163" s="216">
        <f>SUM($I$11:$I157)</f>
        <v>77200.075797509795</v>
      </c>
      <c r="T163" s="1" t="s">
        <v>100</v>
      </c>
      <c r="V163" s="221">
        <f>SUM(H$158:H163)-R$158</f>
        <v>-6709.4424202490281</v>
      </c>
      <c r="X163" s="176">
        <f>SUM(H$158:H163)</f>
        <v>7152.4500000000007</v>
      </c>
    </row>
    <row r="164" spans="1:24">
      <c r="A164" s="237">
        <v>43023</v>
      </c>
      <c r="B164" s="25">
        <v>82</v>
      </c>
      <c r="C164" s="35" t="s">
        <v>27</v>
      </c>
      <c r="D164" s="36" t="str">
        <f t="shared" si="96"/>
        <v>'</v>
      </c>
      <c r="E164" s="37">
        <f t="shared" si="96"/>
        <v>42809.75</v>
      </c>
      <c r="F164" s="6">
        <f>IF(MAX(F$9:F163)&gt;=L$5,0,IF(B164&gt;=MONTH($N$5),F163+1,0))</f>
        <v>152</v>
      </c>
      <c r="G164" s="38">
        <f t="shared" si="93"/>
        <v>2154.6934882586884</v>
      </c>
      <c r="H164" s="39">
        <f t="shared" si="94"/>
        <v>1162.3800000000001</v>
      </c>
      <c r="I164" s="39">
        <f t="shared" si="95"/>
        <v>992.31348825868827</v>
      </c>
      <c r="J164" s="40">
        <f t="shared" si="8"/>
        <v>131850.89978467947</v>
      </c>
      <c r="K164" s="41"/>
      <c r="L164" s="42"/>
      <c r="M164" s="42"/>
      <c r="N164" s="42"/>
      <c r="O164" s="42"/>
      <c r="P164" s="46"/>
      <c r="Q164" s="23"/>
      <c r="R164" s="215" t="s">
        <v>97</v>
      </c>
      <c r="S164" s="216">
        <f>SUM($H$11:$H157)</f>
        <v>235230.48000000007</v>
      </c>
      <c r="T164" s="1" t="s">
        <v>100</v>
      </c>
      <c r="V164" s="221">
        <f>SUM(H$158:H164)-R$158</f>
        <v>-5547.0624202490271</v>
      </c>
      <c r="X164" s="176">
        <f>SUM(H$158:H164)</f>
        <v>8314.8300000000017</v>
      </c>
    </row>
    <row r="165" spans="1:24">
      <c r="A165" s="237">
        <v>43054</v>
      </c>
      <c r="B165" s="25">
        <v>83</v>
      </c>
      <c r="C165" s="35" t="s">
        <v>28</v>
      </c>
      <c r="D165" s="36" t="str">
        <f t="shared" si="96"/>
        <v>'</v>
      </c>
      <c r="E165" s="37">
        <f t="shared" si="96"/>
        <v>42809.75</v>
      </c>
      <c r="F165" s="6">
        <f>IF(MAX(F$9:F164)&gt;=L$5,0,IF(B165&gt;=MONTH($N$5),F164+1,0))</f>
        <v>153</v>
      </c>
      <c r="G165" s="38">
        <f t="shared" si="93"/>
        <v>2154.6934882586884</v>
      </c>
      <c r="H165" s="39">
        <f t="shared" si="94"/>
        <v>1153.7</v>
      </c>
      <c r="I165" s="39">
        <f t="shared" si="95"/>
        <v>1000.9934882586883</v>
      </c>
      <c r="J165" s="40">
        <f t="shared" si="8"/>
        <v>130849.90629642078</v>
      </c>
      <c r="K165" s="41"/>
      <c r="L165" s="42"/>
      <c r="M165" s="42"/>
      <c r="N165" s="42"/>
      <c r="O165" s="42"/>
      <c r="P165" s="46"/>
      <c r="Q165" s="23"/>
      <c r="R165" s="217" t="s">
        <v>102</v>
      </c>
      <c r="S165" s="234">
        <f>S128-S164</f>
        <v>66076.929999999906</v>
      </c>
      <c r="T165" s="1" t="s">
        <v>103</v>
      </c>
      <c r="V165" s="221">
        <f>SUM(H$158:H165)-R$158</f>
        <v>-4393.3624202490264</v>
      </c>
      <c r="X165" s="176">
        <f>SUM(H$158:H165)</f>
        <v>9468.5300000000025</v>
      </c>
    </row>
    <row r="166" spans="1:24">
      <c r="A166" s="237">
        <v>43084</v>
      </c>
      <c r="B166" s="25">
        <v>84</v>
      </c>
      <c r="C166" s="35" t="s">
        <v>29</v>
      </c>
      <c r="D166" s="36" t="str">
        <f t="shared" si="96"/>
        <v>'</v>
      </c>
      <c r="E166" s="37">
        <f t="shared" si="96"/>
        <v>42809.75</v>
      </c>
      <c r="F166" s="6">
        <f>IF(MAX(F$9:F165)&gt;=L$5,0,IF(B166&gt;=MONTH($N$5),F165+1,0))</f>
        <v>154</v>
      </c>
      <c r="G166" s="45">
        <f t="shared" si="93"/>
        <v>2154.6934882586884</v>
      </c>
      <c r="H166" s="42">
        <f t="shared" si="94"/>
        <v>1144.94</v>
      </c>
      <c r="I166" s="42">
        <f t="shared" si="95"/>
        <v>1009.7534882586883</v>
      </c>
      <c r="J166" s="46">
        <f t="shared" si="8"/>
        <v>129840.15280816209</v>
      </c>
      <c r="K166" s="41">
        <f>SUM(H155:H166)</f>
        <v>14300.94</v>
      </c>
      <c r="L166" s="42">
        <f>SUM(I155:I166)</f>
        <v>11555.38185910426</v>
      </c>
      <c r="M166" s="42">
        <f>SUM(G155:G166)</f>
        <v>25856.321859104253</v>
      </c>
      <c r="N166" s="42">
        <f>K166+N154</f>
        <v>134713.19</v>
      </c>
      <c r="O166" s="42">
        <f>L166+O154</f>
        <v>41971.676037212448</v>
      </c>
      <c r="P166" s="46">
        <f>M166+P154</f>
        <v>176684.86603721243</v>
      </c>
      <c r="Q166" s="23"/>
      <c r="V166" s="221">
        <f>SUM(H$158:H166)-R$158</f>
        <v>-3248.4224202490259</v>
      </c>
      <c r="X166" s="176">
        <f>SUM(H$158:H166)</f>
        <v>10613.470000000003</v>
      </c>
    </row>
    <row r="167" spans="1:24">
      <c r="A167" s="237">
        <v>43115</v>
      </c>
      <c r="B167" s="25">
        <v>49</v>
      </c>
      <c r="C167" s="26" t="s">
        <v>17</v>
      </c>
      <c r="D167" s="47" t="str">
        <f>D155</f>
        <v>'</v>
      </c>
      <c r="E167" s="27">
        <f>E155+365.25</f>
        <v>43175</v>
      </c>
      <c r="F167" s="90">
        <f>IF(MAX(F$9:F166)&gt;=L$5,0,IF(B167&gt;=MONTH($N$5),F166+1,0))</f>
        <v>155</v>
      </c>
      <c r="G167" s="28">
        <f t="shared" si="93"/>
        <v>2154.6934882586884</v>
      </c>
      <c r="H167" s="29">
        <f t="shared" si="94"/>
        <v>1136.0999999999999</v>
      </c>
      <c r="I167" s="29">
        <f t="shared" si="95"/>
        <v>1018.5934882586885</v>
      </c>
      <c r="J167" s="30">
        <f t="shared" ref="J167:J202" si="97">J166-I167</f>
        <v>128821.5593199034</v>
      </c>
      <c r="K167" s="31"/>
      <c r="L167" s="32"/>
      <c r="M167" s="32"/>
      <c r="N167" s="32"/>
      <c r="O167" s="32"/>
      <c r="P167" s="48"/>
      <c r="Q167" s="23"/>
      <c r="V167" s="221">
        <f>SUM(H$158:H167)-R$158</f>
        <v>-2112.3224202490255</v>
      </c>
      <c r="X167" s="176">
        <f>SUM(H$158:H167)</f>
        <v>11749.570000000003</v>
      </c>
    </row>
    <row r="168" spans="1:24">
      <c r="A168" s="237">
        <v>43146</v>
      </c>
      <c r="B168" s="25">
        <v>50</v>
      </c>
      <c r="C168" s="35" t="s">
        <v>19</v>
      </c>
      <c r="D168" s="36" t="str">
        <f t="shared" ref="D168:E168" si="98">D167</f>
        <v>'</v>
      </c>
      <c r="E168" s="37">
        <f t="shared" si="98"/>
        <v>43175</v>
      </c>
      <c r="F168" s="6">
        <f>IF(MAX(F$9:F167)&gt;=L$5,0,IF(B168&gt;=MONTH($N$5),F167+1,0))</f>
        <v>156</v>
      </c>
      <c r="G168" s="38">
        <f t="shared" si="93"/>
        <v>2154.6934882586884</v>
      </c>
      <c r="H168" s="39">
        <f t="shared" si="94"/>
        <v>1127.19</v>
      </c>
      <c r="I168" s="39">
        <f t="shared" si="95"/>
        <v>1027.5034882586883</v>
      </c>
      <c r="J168" s="40">
        <f t="shared" si="97"/>
        <v>127794.05583164471</v>
      </c>
      <c r="K168" s="41"/>
      <c r="L168" s="42"/>
      <c r="M168" s="42"/>
      <c r="N168" s="42"/>
      <c r="O168" s="42"/>
      <c r="P168" s="46"/>
      <c r="Q168" s="23"/>
      <c r="V168" s="221">
        <f>SUM(H$158:H168)-R$158</f>
        <v>-985.13242024902502</v>
      </c>
      <c r="X168" s="176">
        <f>SUM(H$158:H168)</f>
        <v>12876.760000000004</v>
      </c>
    </row>
    <row r="169" spans="1:24">
      <c r="A169" s="237">
        <v>43174</v>
      </c>
      <c r="B169" s="25">
        <v>51</v>
      </c>
      <c r="C169" s="243" t="s">
        <v>20</v>
      </c>
      <c r="D169" s="244" t="str">
        <f t="shared" ref="D169:E169" si="99">D168</f>
        <v>'</v>
      </c>
      <c r="E169" s="245">
        <f t="shared" si="99"/>
        <v>43175</v>
      </c>
      <c r="F169" s="246">
        <f>IF(MAX(F$9:F168)&gt;=L$5,0,IF(B169&gt;=MONTH($N$5),F168+1,0))</f>
        <v>157</v>
      </c>
      <c r="G169" s="38">
        <f t="shared" si="93"/>
        <v>2154.6934882586884</v>
      </c>
      <c r="H169" s="241">
        <f t="shared" si="94"/>
        <v>1118.2</v>
      </c>
      <c r="I169" s="241">
        <f t="shared" si="95"/>
        <v>1036.4934882586883</v>
      </c>
      <c r="J169" s="242">
        <f t="shared" si="97"/>
        <v>126757.56234338603</v>
      </c>
      <c r="K169" s="252" t="s">
        <v>118</v>
      </c>
      <c r="L169" s="42"/>
      <c r="M169" s="42"/>
      <c r="N169" s="42"/>
      <c r="O169" s="42"/>
      <c r="P169" s="46"/>
      <c r="Q169" s="238"/>
      <c r="R169" s="247" t="s">
        <v>124</v>
      </c>
      <c r="S169" s="248"/>
      <c r="T169" s="248"/>
      <c r="U169" s="239"/>
      <c r="V169" s="240">
        <f>SUM(H$158:H169)-R$158</f>
        <v>133.06757975097571</v>
      </c>
      <c r="X169" s="176">
        <f>SUM(H$158:H169)</f>
        <v>13994.960000000005</v>
      </c>
    </row>
    <row r="170" spans="1:24">
      <c r="A170" s="237">
        <v>43205</v>
      </c>
      <c r="B170" s="25">
        <v>52</v>
      </c>
      <c r="C170" s="35" t="s">
        <v>21</v>
      </c>
      <c r="D170" s="36" t="str">
        <f t="shared" ref="D170:E170" si="100">D169</f>
        <v>'</v>
      </c>
      <c r="E170" s="37">
        <f t="shared" si="100"/>
        <v>43175</v>
      </c>
      <c r="F170" s="6">
        <f>IF(MAX(F$9:F169)&gt;=L$5,0,IF(B170&gt;=MONTH($N$5),F169+1,0))</f>
        <v>158</v>
      </c>
      <c r="G170" s="38">
        <f t="shared" si="93"/>
        <v>2154.6934882586884</v>
      </c>
      <c r="H170" s="39">
        <f t="shared" si="94"/>
        <v>1109.1300000000001</v>
      </c>
      <c r="I170" s="39">
        <f t="shared" si="95"/>
        <v>1045.5634882586883</v>
      </c>
      <c r="J170" s="40">
        <f t="shared" si="97"/>
        <v>125711.99885512734</v>
      </c>
      <c r="K170" s="41"/>
      <c r="L170" s="42"/>
      <c r="M170" s="42"/>
      <c r="N170" s="42"/>
      <c r="O170" s="42"/>
      <c r="P170" s="46"/>
      <c r="Q170" s="23"/>
      <c r="V170" s="221">
        <f>SUM(H$158:H170)-R$158</f>
        <v>1242.1975797509749</v>
      </c>
      <c r="X170" s="176">
        <f>SUM(H$158:H170)</f>
        <v>15104.090000000004</v>
      </c>
    </row>
    <row r="171" spans="1:24">
      <c r="A171" s="237">
        <v>43235</v>
      </c>
      <c r="B171" s="25">
        <v>53</v>
      </c>
      <c r="C171" s="35" t="s">
        <v>22</v>
      </c>
      <c r="D171" s="36" t="str">
        <f t="shared" ref="D171:E171" si="101">D170</f>
        <v>'</v>
      </c>
      <c r="E171" s="37">
        <f t="shared" si="101"/>
        <v>43175</v>
      </c>
      <c r="F171" s="6">
        <f>IF(MAX(F$9:F170)&gt;=L$5,0,IF(B171&gt;=MONTH($N$5),F170+1,0))</f>
        <v>159</v>
      </c>
      <c r="G171" s="38">
        <f t="shared" si="93"/>
        <v>2154.6934882586884</v>
      </c>
      <c r="H171" s="39">
        <f t="shared" si="94"/>
        <v>1099.98</v>
      </c>
      <c r="I171" s="39">
        <f t="shared" si="95"/>
        <v>1054.7134882586884</v>
      </c>
      <c r="J171" s="40">
        <f t="shared" si="97"/>
        <v>124657.28536686866</v>
      </c>
      <c r="K171" s="41"/>
      <c r="L171" s="42"/>
      <c r="M171" s="42"/>
      <c r="N171" s="42"/>
      <c r="O171" s="42"/>
      <c r="P171" s="46"/>
      <c r="Q171" s="23"/>
      <c r="V171" s="221">
        <f>SUM(H$158:H171)-R$158</f>
        <v>2342.1775797509745</v>
      </c>
      <c r="X171" s="176">
        <f>SUM(H$158:H171)</f>
        <v>16204.070000000003</v>
      </c>
    </row>
    <row r="172" spans="1:24">
      <c r="A172" s="237">
        <v>43266</v>
      </c>
      <c r="B172" s="25">
        <v>54</v>
      </c>
      <c r="C172" s="35" t="s">
        <v>23</v>
      </c>
      <c r="D172" s="36" t="str">
        <f t="shared" ref="D172:E172" si="102">D171</f>
        <v>'</v>
      </c>
      <c r="E172" s="37">
        <f t="shared" si="102"/>
        <v>43175</v>
      </c>
      <c r="F172" s="6">
        <f>IF(MAX(F$9:F171)&gt;=L$5,0,IF(B172&gt;=MONTH($N$5),F171+1,0))</f>
        <v>160</v>
      </c>
      <c r="G172" s="38">
        <f t="shared" si="93"/>
        <v>2154.6934882586884</v>
      </c>
      <c r="H172" s="39">
        <f t="shared" si="94"/>
        <v>1090.75</v>
      </c>
      <c r="I172" s="39">
        <f t="shared" si="95"/>
        <v>1063.9434882586884</v>
      </c>
      <c r="J172" s="40">
        <f t="shared" si="97"/>
        <v>123593.34187860996</v>
      </c>
      <c r="K172" s="41"/>
      <c r="L172" s="42"/>
      <c r="M172" s="42"/>
      <c r="N172" s="42"/>
      <c r="O172" s="42"/>
      <c r="P172" s="46"/>
      <c r="Q172" s="23"/>
      <c r="V172" s="221">
        <f>SUM(H$158:H172)-R$158</f>
        <v>3432.9275797509745</v>
      </c>
      <c r="X172" s="176">
        <f>SUM(H$158:H172)</f>
        <v>17294.820000000003</v>
      </c>
    </row>
    <row r="173" spans="1:24">
      <c r="A173" s="237">
        <v>43296</v>
      </c>
      <c r="B173" s="25">
        <v>55</v>
      </c>
      <c r="C173" s="35" t="s">
        <v>24</v>
      </c>
      <c r="D173" s="36" t="str">
        <f t="shared" ref="D173:E173" si="103">D172</f>
        <v>'</v>
      </c>
      <c r="E173" s="37">
        <f t="shared" si="103"/>
        <v>43175</v>
      </c>
      <c r="F173" s="6">
        <f>IF(MAX(F$9:F172)&gt;=L$5,0,IF(B173&gt;=MONTH($N$5),F172+1,0))</f>
        <v>161</v>
      </c>
      <c r="G173" s="38">
        <f t="shared" si="93"/>
        <v>2154.6934882586884</v>
      </c>
      <c r="H173" s="39">
        <f t="shared" si="94"/>
        <v>1081.44</v>
      </c>
      <c r="I173" s="39">
        <f t="shared" si="95"/>
        <v>1073.2534882586883</v>
      </c>
      <c r="J173" s="40">
        <f t="shared" si="97"/>
        <v>122520.08839035127</v>
      </c>
      <c r="K173" s="41"/>
      <c r="L173" s="42"/>
      <c r="M173" s="42"/>
      <c r="N173" s="42"/>
      <c r="O173" s="42"/>
      <c r="P173" s="46"/>
      <c r="Q173" s="23"/>
      <c r="V173" s="221">
        <f>SUM(H$158:H173)-R$158</f>
        <v>4514.3675797509732</v>
      </c>
      <c r="X173" s="176">
        <f>SUM(H$158:H173)</f>
        <v>18376.260000000002</v>
      </c>
    </row>
    <row r="174" spans="1:24">
      <c r="A174" s="237">
        <v>43327</v>
      </c>
      <c r="B174" s="25">
        <v>56</v>
      </c>
      <c r="C174" s="35" t="s">
        <v>25</v>
      </c>
      <c r="D174" s="36" t="str">
        <f t="shared" ref="D174:E174" si="104">D173</f>
        <v>'</v>
      </c>
      <c r="E174" s="37">
        <f t="shared" si="104"/>
        <v>43175</v>
      </c>
      <c r="F174" s="6">
        <f>IF(MAX(F$9:F173)&gt;=L$5,0,IF(B174&gt;=MONTH($N$5),F173+1,0))</f>
        <v>162</v>
      </c>
      <c r="G174" s="38">
        <f t="shared" si="93"/>
        <v>2154.6934882586884</v>
      </c>
      <c r="H174" s="39">
        <f t="shared" si="94"/>
        <v>1072.05</v>
      </c>
      <c r="I174" s="39">
        <f t="shared" si="95"/>
        <v>1082.6434882586884</v>
      </c>
      <c r="J174" s="40">
        <f t="shared" si="97"/>
        <v>121437.44490209258</v>
      </c>
      <c r="K174" s="41"/>
      <c r="L174" s="42"/>
      <c r="M174" s="42"/>
      <c r="N174" s="42"/>
      <c r="O174" s="42"/>
      <c r="P174" s="46"/>
      <c r="Q174" s="23"/>
      <c r="V174" s="221">
        <f>SUM(H$158:H174)-R$158</f>
        <v>5586.4175797509724</v>
      </c>
      <c r="X174" s="176">
        <f>SUM(H$158:H174)</f>
        <v>19448.310000000001</v>
      </c>
    </row>
    <row r="175" spans="1:24">
      <c r="A175" s="237">
        <v>43358</v>
      </c>
      <c r="B175" s="25">
        <v>57</v>
      </c>
      <c r="C175" s="35" t="s">
        <v>26</v>
      </c>
      <c r="D175" s="36" t="str">
        <f t="shared" ref="D175:E175" si="105">D174</f>
        <v>'</v>
      </c>
      <c r="E175" s="37">
        <f t="shared" si="105"/>
        <v>43175</v>
      </c>
      <c r="F175" s="6">
        <f>IF(MAX(F$9:F174)&gt;=L$5,0,IF(B175&gt;=MONTH($N$5),F174+1,0))</f>
        <v>163</v>
      </c>
      <c r="G175" s="38">
        <f t="shared" si="93"/>
        <v>2154.6934882586884</v>
      </c>
      <c r="H175" s="39">
        <f t="shared" si="94"/>
        <v>1062.58</v>
      </c>
      <c r="I175" s="39">
        <f t="shared" si="95"/>
        <v>1092.1134882586884</v>
      </c>
      <c r="J175" s="40">
        <f t="shared" si="97"/>
        <v>120345.33141383389</v>
      </c>
      <c r="K175" s="41"/>
      <c r="L175" s="42"/>
      <c r="M175" s="42"/>
      <c r="N175" s="42"/>
      <c r="O175" s="42"/>
      <c r="P175" s="46"/>
      <c r="Q175" s="23"/>
      <c r="V175" s="221">
        <f>SUM(H$158:H175)-R$158</f>
        <v>6648.9975797509705</v>
      </c>
      <c r="X175" s="176">
        <f>SUM(H$158:H175)</f>
        <v>20510.89</v>
      </c>
    </row>
    <row r="176" spans="1:24">
      <c r="A176" s="237">
        <v>43388</v>
      </c>
      <c r="B176" s="25">
        <v>58</v>
      </c>
      <c r="C176" s="35" t="s">
        <v>27</v>
      </c>
      <c r="D176" s="36" t="str">
        <f t="shared" ref="D176:E176" si="106">D175</f>
        <v>'</v>
      </c>
      <c r="E176" s="37">
        <f t="shared" si="106"/>
        <v>43175</v>
      </c>
      <c r="F176" s="6">
        <f>IF(MAX(F$9:F175)&gt;=L$5,0,IF(B176&gt;=MONTH($N$5),F175+1,0))</f>
        <v>164</v>
      </c>
      <c r="G176" s="38">
        <f t="shared" si="93"/>
        <v>2154.6934882586884</v>
      </c>
      <c r="H176" s="39">
        <f t="shared" si="94"/>
        <v>1053.02</v>
      </c>
      <c r="I176" s="39">
        <f t="shared" si="95"/>
        <v>1101.6734882586884</v>
      </c>
      <c r="J176" s="40">
        <f t="shared" si="97"/>
        <v>119243.6579255752</v>
      </c>
      <c r="K176" s="41"/>
      <c r="L176" s="42"/>
      <c r="M176" s="42"/>
      <c r="N176" s="42"/>
      <c r="O176" s="42"/>
      <c r="P176" s="46"/>
      <c r="Q176" s="23"/>
      <c r="V176" s="221">
        <f>SUM(H$158:H176)-R$158</f>
        <v>7702.017579750971</v>
      </c>
      <c r="X176" s="176">
        <f>SUM(H$158:H176)</f>
        <v>21563.91</v>
      </c>
    </row>
    <row r="177" spans="1:24">
      <c r="A177" s="237">
        <v>43419</v>
      </c>
      <c r="B177" s="25">
        <v>59</v>
      </c>
      <c r="C177" s="35" t="s">
        <v>28</v>
      </c>
      <c r="D177" s="36" t="str">
        <f t="shared" ref="D177:E177" si="107">D176</f>
        <v>'</v>
      </c>
      <c r="E177" s="37">
        <f t="shared" si="107"/>
        <v>43175</v>
      </c>
      <c r="F177" s="6">
        <f>IF(MAX(F$9:F176)&gt;=L$5,0,IF(B177&gt;=MONTH($N$5),F176+1,0))</f>
        <v>165</v>
      </c>
      <c r="G177" s="38">
        <f t="shared" si="93"/>
        <v>2154.6934882586884</v>
      </c>
      <c r="H177" s="39">
        <f t="shared" si="94"/>
        <v>1043.3800000000001</v>
      </c>
      <c r="I177" s="39">
        <f t="shared" si="95"/>
        <v>1111.3134882586883</v>
      </c>
      <c r="J177" s="40">
        <f t="shared" si="97"/>
        <v>118132.34443731651</v>
      </c>
      <c r="K177" s="41"/>
      <c r="L177" s="42"/>
      <c r="M177" s="42"/>
      <c r="N177" s="42"/>
      <c r="O177" s="42"/>
      <c r="P177" s="46"/>
      <c r="Q177" s="23"/>
      <c r="V177" s="221">
        <f>SUM(H$158:H177)-R$158</f>
        <v>8745.397579750972</v>
      </c>
      <c r="X177" s="176">
        <f>SUM(H$158:H177)</f>
        <v>22607.29</v>
      </c>
    </row>
    <row r="178" spans="1:24">
      <c r="A178" s="237">
        <v>43449</v>
      </c>
      <c r="B178" s="25">
        <v>60</v>
      </c>
      <c r="C178" s="50" t="s">
        <v>29</v>
      </c>
      <c r="D178" s="51" t="str">
        <f t="shared" ref="D178:E178" si="108">D177</f>
        <v>'</v>
      </c>
      <c r="E178" s="52">
        <f t="shared" si="108"/>
        <v>43175</v>
      </c>
      <c r="F178" s="53">
        <f>IF(MAX(F$9:F177)&gt;=L$5,0,IF(B178&gt;=MONTH($N$5),F177+1,0))</f>
        <v>166</v>
      </c>
      <c r="G178" s="54">
        <f t="shared" si="93"/>
        <v>2154.6934882586884</v>
      </c>
      <c r="H178" s="55">
        <f t="shared" si="94"/>
        <v>1033.6600000000001</v>
      </c>
      <c r="I178" s="55">
        <f t="shared" si="95"/>
        <v>1121.0334882586883</v>
      </c>
      <c r="J178" s="56">
        <f t="shared" si="97"/>
        <v>117011.31094905782</v>
      </c>
      <c r="K178" s="57">
        <f>SUM(H167:H178)</f>
        <v>13027.48</v>
      </c>
      <c r="L178" s="55">
        <f>SUM(I167:I178)</f>
        <v>12828.841859104259</v>
      </c>
      <c r="M178" s="55">
        <f>SUM(G167:G178)</f>
        <v>25856.321859104253</v>
      </c>
      <c r="N178" s="55">
        <f>K178+N166</f>
        <v>147740.67000000001</v>
      </c>
      <c r="O178" s="55">
        <f>L178+O166</f>
        <v>54800.517896316705</v>
      </c>
      <c r="P178" s="56">
        <f>M178+P166</f>
        <v>202541.1878963167</v>
      </c>
      <c r="Q178" s="23"/>
      <c r="V178" s="221">
        <f>SUM(H$158:H178)-R$158</f>
        <v>9779.0575797509719</v>
      </c>
      <c r="X178" s="176">
        <f>SUM(H$158:H178)</f>
        <v>23640.95</v>
      </c>
    </row>
    <row r="179" spans="1:24" hidden="1">
      <c r="A179" s="237">
        <v>43480</v>
      </c>
      <c r="B179" s="25">
        <v>49</v>
      </c>
      <c r="C179" s="26" t="s">
        <v>17</v>
      </c>
      <c r="D179" s="47" t="str">
        <f>D167</f>
        <v>'</v>
      </c>
      <c r="E179" s="27">
        <f>E167+365.25</f>
        <v>43540.25</v>
      </c>
      <c r="F179" s="90">
        <f>IF(MAX(F$9:F178)&gt;=L$5,0,IF(B179&gt;=MONTH($N$5),F178+1,0))</f>
        <v>167</v>
      </c>
      <c r="G179" s="28">
        <f t="shared" si="93"/>
        <v>2154.6934882586884</v>
      </c>
      <c r="H179" s="29">
        <f t="shared" si="94"/>
        <v>1023.85</v>
      </c>
      <c r="I179" s="29">
        <f t="shared" si="95"/>
        <v>1130.8434882586885</v>
      </c>
      <c r="J179" s="30">
        <f t="shared" si="97"/>
        <v>115880.46746079913</v>
      </c>
      <c r="K179" s="31"/>
      <c r="L179" s="32"/>
      <c r="M179" s="32"/>
      <c r="N179" s="32"/>
      <c r="O179" s="32"/>
      <c r="P179" s="48"/>
      <c r="Q179" s="23"/>
      <c r="V179" s="221">
        <f>SUM(H$158:H179)-R$158</f>
        <v>10802.90757975097</v>
      </c>
      <c r="X179" s="176">
        <f>SUM(H$158:H179)</f>
        <v>24664.799999999999</v>
      </c>
    </row>
    <row r="180" spans="1:24" hidden="1">
      <c r="A180" s="237">
        <v>43511</v>
      </c>
      <c r="B180" s="25">
        <v>62</v>
      </c>
      <c r="C180" s="35" t="s">
        <v>19</v>
      </c>
      <c r="D180" s="36" t="str">
        <f t="shared" ref="D180:E180" si="109">D179</f>
        <v>'</v>
      </c>
      <c r="E180" s="37">
        <f t="shared" si="109"/>
        <v>43540.25</v>
      </c>
      <c r="F180" s="6">
        <f>IF(MAX(F$9:F179)&gt;=L$5,0,IF(B180&gt;=MONTH($N$5),F179+1,0))</f>
        <v>168</v>
      </c>
      <c r="G180" s="38">
        <f t="shared" si="93"/>
        <v>2154.6934882586884</v>
      </c>
      <c r="H180" s="39">
        <f t="shared" si="94"/>
        <v>1013.95</v>
      </c>
      <c r="I180" s="39">
        <f t="shared" si="95"/>
        <v>1140.7434882586883</v>
      </c>
      <c r="J180" s="40">
        <f t="shared" si="97"/>
        <v>114739.72397254045</v>
      </c>
      <c r="K180" s="41"/>
      <c r="L180" s="42"/>
      <c r="M180" s="42"/>
      <c r="N180" s="42"/>
      <c r="O180" s="42"/>
      <c r="P180" s="46"/>
      <c r="Q180" s="23"/>
      <c r="V180" s="221">
        <f>SUM(H$158:H180)-R$158</f>
        <v>11816.857579750971</v>
      </c>
      <c r="X180" s="176">
        <f>SUM(H$158:H180)</f>
        <v>25678.75</v>
      </c>
    </row>
    <row r="181" spans="1:24" hidden="1">
      <c r="A181" s="237">
        <v>43539</v>
      </c>
      <c r="B181" s="25">
        <v>63</v>
      </c>
      <c r="C181" s="35" t="s">
        <v>20</v>
      </c>
      <c r="D181" s="36" t="str">
        <f t="shared" ref="D181:E181" si="110">D180</f>
        <v>'</v>
      </c>
      <c r="E181" s="37">
        <f t="shared" si="110"/>
        <v>43540.25</v>
      </c>
      <c r="F181" s="6">
        <f>IF(MAX(F$9:F180)&gt;=L$5,0,IF(B181&gt;=MONTH($N$5),F180+1,0))</f>
        <v>169</v>
      </c>
      <c r="G181" s="38">
        <f t="shared" ref="G181:G202" si="111">IF((J180+H181)&lt;(M$5+H181),J180+H181,M$5)</f>
        <v>2154.6934882586884</v>
      </c>
      <c r="H181" s="39">
        <f t="shared" si="94"/>
        <v>1003.97</v>
      </c>
      <c r="I181" s="39">
        <f t="shared" si="95"/>
        <v>1150.7234882586883</v>
      </c>
      <c r="J181" s="40">
        <f t="shared" si="97"/>
        <v>113589.00048428176</v>
      </c>
      <c r="K181" s="41"/>
      <c r="L181" s="42"/>
      <c r="M181" s="42"/>
      <c r="N181" s="42"/>
      <c r="O181" s="42"/>
      <c r="P181" s="46"/>
      <c r="Q181" s="23"/>
      <c r="V181" s="221">
        <f>SUM(H$158:H181)-R$158</f>
        <v>12820.827579750972</v>
      </c>
      <c r="X181" s="176">
        <f>SUM(H$158:H181)</f>
        <v>26682.720000000001</v>
      </c>
    </row>
    <row r="182" spans="1:24" hidden="1">
      <c r="A182" s="237">
        <v>43570</v>
      </c>
      <c r="B182" s="25">
        <v>64</v>
      </c>
      <c r="C182" s="35" t="s">
        <v>21</v>
      </c>
      <c r="D182" s="36" t="str">
        <f t="shared" ref="D182:E182" si="112">D181</f>
        <v>'</v>
      </c>
      <c r="E182" s="37">
        <f t="shared" si="112"/>
        <v>43540.25</v>
      </c>
      <c r="F182" s="6">
        <f>IF(MAX(F$9:F181)&gt;=L$5,0,IF(B182&gt;=MONTH($N$5),F181+1,0))</f>
        <v>170</v>
      </c>
      <c r="G182" s="38">
        <f t="shared" si="111"/>
        <v>2154.6934882586884</v>
      </c>
      <c r="H182" s="39">
        <f t="shared" si="94"/>
        <v>993.9</v>
      </c>
      <c r="I182" s="39">
        <f t="shared" si="95"/>
        <v>1160.7934882586883</v>
      </c>
      <c r="J182" s="40">
        <f t="shared" si="97"/>
        <v>112428.20699602307</v>
      </c>
      <c r="K182" s="41"/>
      <c r="L182" s="42"/>
      <c r="M182" s="42"/>
      <c r="N182" s="42"/>
      <c r="O182" s="42"/>
      <c r="P182" s="46"/>
      <c r="Q182" s="23"/>
      <c r="V182" s="221">
        <f>SUM(H$158:H182)-R$158</f>
        <v>13814.727579750974</v>
      </c>
      <c r="X182" s="176">
        <f>SUM(H$158:H182)</f>
        <v>27676.620000000003</v>
      </c>
    </row>
    <row r="183" spans="1:24" hidden="1">
      <c r="A183" s="237">
        <v>43600</v>
      </c>
      <c r="B183" s="25">
        <v>65</v>
      </c>
      <c r="C183" s="35" t="s">
        <v>22</v>
      </c>
      <c r="D183" s="36" t="str">
        <f t="shared" ref="D183:E183" si="113">D182</f>
        <v>'</v>
      </c>
      <c r="E183" s="37">
        <f t="shared" si="113"/>
        <v>43540.25</v>
      </c>
      <c r="F183" s="6">
        <f>IF(MAX(F$9:F182)&gt;=L$5,0,IF(B183&gt;=MONTH($N$5),F182+1,0))</f>
        <v>171</v>
      </c>
      <c r="G183" s="38">
        <f t="shared" si="111"/>
        <v>2154.6934882586884</v>
      </c>
      <c r="H183" s="39">
        <f t="shared" si="94"/>
        <v>983.75</v>
      </c>
      <c r="I183" s="39">
        <f t="shared" si="95"/>
        <v>1170.9434882586884</v>
      </c>
      <c r="J183" s="40">
        <f t="shared" si="97"/>
        <v>111257.26350776438</v>
      </c>
      <c r="K183" s="41"/>
      <c r="L183" s="42"/>
      <c r="M183" s="42"/>
      <c r="N183" s="42"/>
      <c r="O183" s="42"/>
      <c r="P183" s="46"/>
      <c r="Q183" s="23"/>
      <c r="V183" s="221">
        <f>SUM(H$158:H183)-R$158</f>
        <v>14798.477579750974</v>
      </c>
      <c r="X183" s="176">
        <f>SUM(H$158:H183)</f>
        <v>28660.370000000003</v>
      </c>
    </row>
    <row r="184" spans="1:24" hidden="1">
      <c r="A184" s="237">
        <v>43631</v>
      </c>
      <c r="B184" s="25">
        <v>66</v>
      </c>
      <c r="C184" s="35" t="s">
        <v>23</v>
      </c>
      <c r="D184" s="36" t="str">
        <f t="shared" ref="D184:E184" si="114">D183</f>
        <v>'</v>
      </c>
      <c r="E184" s="37">
        <f t="shared" si="114"/>
        <v>43540.25</v>
      </c>
      <c r="F184" s="6">
        <f>IF(MAX(F$9:F183)&gt;=L$5,0,IF(B184&gt;=MONTH($N$5),F183+1,0))</f>
        <v>172</v>
      </c>
      <c r="G184" s="38">
        <f t="shared" si="111"/>
        <v>2154.6934882586884</v>
      </c>
      <c r="H184" s="39">
        <f t="shared" ref="H184:H202" si="115">IF(F184&gt;0,IF(J183&gt;0,ROUND(-IPMT(K$5/12,F184,L$5,J$5,,),2),0),0)</f>
        <v>973.5</v>
      </c>
      <c r="I184" s="39">
        <f t="shared" ref="I184:I202" si="116">G184-H184</f>
        <v>1181.1934882586884</v>
      </c>
      <c r="J184" s="40">
        <f t="shared" si="97"/>
        <v>110076.07001950569</v>
      </c>
      <c r="K184" s="41"/>
      <c r="L184" s="42"/>
      <c r="M184" s="42"/>
      <c r="N184" s="42"/>
      <c r="O184" s="42"/>
      <c r="P184" s="46"/>
      <c r="Q184" s="23"/>
      <c r="V184" s="221">
        <f>SUM(H$158:H184)-R$158</f>
        <v>15771.977579750974</v>
      </c>
      <c r="X184" s="176">
        <f>SUM(H$158:H184)</f>
        <v>29633.870000000003</v>
      </c>
    </row>
    <row r="185" spans="1:24" hidden="1">
      <c r="A185" s="237">
        <v>43661</v>
      </c>
      <c r="B185" s="25">
        <v>67</v>
      </c>
      <c r="C185" s="35" t="s">
        <v>24</v>
      </c>
      <c r="D185" s="36" t="str">
        <f t="shared" ref="D185:E185" si="117">D184</f>
        <v>'</v>
      </c>
      <c r="E185" s="37">
        <f t="shared" si="117"/>
        <v>43540.25</v>
      </c>
      <c r="F185" s="6">
        <f>IF(MAX(F$9:F184)&gt;=L$5,0,IF(B185&gt;=MONTH($N$5),F184+1,0))</f>
        <v>173</v>
      </c>
      <c r="G185" s="38">
        <f t="shared" si="111"/>
        <v>2154.6934882586884</v>
      </c>
      <c r="H185" s="39">
        <f t="shared" si="115"/>
        <v>963.17</v>
      </c>
      <c r="I185" s="39">
        <f t="shared" si="116"/>
        <v>1191.5234882586883</v>
      </c>
      <c r="J185" s="40">
        <f t="shared" si="97"/>
        <v>108884.546531247</v>
      </c>
      <c r="K185" s="41"/>
      <c r="L185" s="42"/>
      <c r="M185" s="42"/>
      <c r="N185" s="42"/>
      <c r="O185" s="42"/>
      <c r="P185" s="46"/>
      <c r="Q185" s="23"/>
      <c r="V185" s="221">
        <f>SUM(H$158:H185)-R$158</f>
        <v>16735.14757975097</v>
      </c>
      <c r="X185" s="176">
        <f>SUM(H$158:H185)</f>
        <v>30597.040000000001</v>
      </c>
    </row>
    <row r="186" spans="1:24" hidden="1">
      <c r="A186" s="237">
        <v>43692</v>
      </c>
      <c r="B186" s="25">
        <v>68</v>
      </c>
      <c r="C186" s="35" t="s">
        <v>25</v>
      </c>
      <c r="D186" s="36" t="str">
        <f t="shared" ref="D186:E186" si="118">D185</f>
        <v>'</v>
      </c>
      <c r="E186" s="37">
        <f t="shared" si="118"/>
        <v>43540.25</v>
      </c>
      <c r="F186" s="6">
        <f>IF(MAX(F$9:F185)&gt;=L$5,0,IF(B186&gt;=MONTH($N$5),F185+1,0))</f>
        <v>174</v>
      </c>
      <c r="G186" s="38">
        <f t="shared" si="111"/>
        <v>2154.6934882586884</v>
      </c>
      <c r="H186" s="39">
        <f t="shared" si="115"/>
        <v>952.74</v>
      </c>
      <c r="I186" s="39">
        <f t="shared" si="116"/>
        <v>1201.9534882586884</v>
      </c>
      <c r="J186" s="40">
        <f t="shared" si="97"/>
        <v>107682.59304298832</v>
      </c>
      <c r="K186" s="41"/>
      <c r="L186" s="42"/>
      <c r="M186" s="42"/>
      <c r="N186" s="42"/>
      <c r="O186" s="42"/>
      <c r="P186" s="46"/>
      <c r="Q186" s="23"/>
      <c r="V186" s="221">
        <f>SUM(H$158:H186)-R$158</f>
        <v>17687.887579750975</v>
      </c>
      <c r="X186" s="176">
        <f>SUM(H$158:H186)</f>
        <v>31549.780000000002</v>
      </c>
    </row>
    <row r="187" spans="1:24" hidden="1">
      <c r="A187" s="237">
        <v>43723</v>
      </c>
      <c r="B187" s="25">
        <v>69</v>
      </c>
      <c r="C187" s="35" t="s">
        <v>26</v>
      </c>
      <c r="D187" s="36" t="str">
        <f t="shared" ref="D187:E187" si="119">D186</f>
        <v>'</v>
      </c>
      <c r="E187" s="37">
        <f t="shared" si="119"/>
        <v>43540.25</v>
      </c>
      <c r="F187" s="6">
        <f>IF(MAX(F$9:F186)&gt;=L$5,0,IF(B187&gt;=MONTH($N$5),F186+1,0))</f>
        <v>175</v>
      </c>
      <c r="G187" s="38">
        <f t="shared" si="111"/>
        <v>2154.6934882586884</v>
      </c>
      <c r="H187" s="39">
        <f t="shared" si="115"/>
        <v>942.22</v>
      </c>
      <c r="I187" s="39">
        <f t="shared" si="116"/>
        <v>1212.4734882586883</v>
      </c>
      <c r="J187" s="40">
        <f t="shared" si="97"/>
        <v>106470.11955472962</v>
      </c>
      <c r="K187" s="41"/>
      <c r="L187" s="42"/>
      <c r="M187" s="42"/>
      <c r="N187" s="42"/>
      <c r="O187" s="42"/>
      <c r="P187" s="46"/>
      <c r="Q187" s="23"/>
      <c r="V187" s="221">
        <f>SUM(H$158:H187)-R$158</f>
        <v>18630.107579750977</v>
      </c>
      <c r="X187" s="176">
        <f>SUM(H$158:H187)</f>
        <v>32492.000000000004</v>
      </c>
    </row>
    <row r="188" spans="1:24" hidden="1">
      <c r="A188" s="237">
        <v>43753</v>
      </c>
      <c r="B188" s="25">
        <v>70</v>
      </c>
      <c r="C188" s="35" t="s">
        <v>27</v>
      </c>
      <c r="D188" s="36" t="str">
        <f t="shared" ref="D188:E188" si="120">D187</f>
        <v>'</v>
      </c>
      <c r="E188" s="37">
        <f t="shared" si="120"/>
        <v>43540.25</v>
      </c>
      <c r="F188" s="6">
        <f>IF(MAX(F$9:F187)&gt;=L$5,0,IF(B188&gt;=MONTH($N$5),F187+1,0))</f>
        <v>176</v>
      </c>
      <c r="G188" s="38">
        <f t="shared" si="111"/>
        <v>2154.6934882586884</v>
      </c>
      <c r="H188" s="39">
        <f t="shared" si="115"/>
        <v>931.61</v>
      </c>
      <c r="I188" s="39">
        <f t="shared" si="116"/>
        <v>1223.0834882586882</v>
      </c>
      <c r="J188" s="40">
        <f t="shared" si="97"/>
        <v>105247.03606647093</v>
      </c>
      <c r="K188" s="41"/>
      <c r="L188" s="42"/>
      <c r="M188" s="42"/>
      <c r="N188" s="42"/>
      <c r="O188" s="42"/>
      <c r="P188" s="46"/>
      <c r="Q188" s="23"/>
      <c r="V188" s="221">
        <f>SUM(H$158:H188)-R$158</f>
        <v>19561.71757975097</v>
      </c>
      <c r="X188" s="176">
        <f>SUM(H$158:H188)</f>
        <v>33423.61</v>
      </c>
    </row>
    <row r="189" spans="1:24" hidden="1">
      <c r="A189" s="237">
        <v>43784</v>
      </c>
      <c r="B189" s="25">
        <v>71</v>
      </c>
      <c r="C189" s="35" t="s">
        <v>28</v>
      </c>
      <c r="D189" s="36" t="str">
        <f t="shared" ref="D189:E189" si="121">D188</f>
        <v>'</v>
      </c>
      <c r="E189" s="37">
        <f t="shared" si="121"/>
        <v>43540.25</v>
      </c>
      <c r="F189" s="6">
        <f>IF(MAX(F$9:F188)&gt;=L$5,0,IF(B189&gt;=MONTH($N$5),F188+1,0))</f>
        <v>177</v>
      </c>
      <c r="G189" s="38">
        <f t="shared" si="111"/>
        <v>2154.6934882586884</v>
      </c>
      <c r="H189" s="39">
        <f t="shared" si="115"/>
        <v>920.91</v>
      </c>
      <c r="I189" s="39">
        <f t="shared" si="116"/>
        <v>1233.7834882586885</v>
      </c>
      <c r="J189" s="40">
        <f t="shared" si="97"/>
        <v>104013.25257821224</v>
      </c>
      <c r="K189" s="41"/>
      <c r="L189" s="42"/>
      <c r="M189" s="42"/>
      <c r="N189" s="42"/>
      <c r="O189" s="42"/>
      <c r="P189" s="46"/>
      <c r="Q189" s="23"/>
      <c r="V189" s="221">
        <f>SUM(H$158:H189)-R$158</f>
        <v>20482.627579750973</v>
      </c>
      <c r="X189" s="176">
        <f>SUM(H$158:H189)</f>
        <v>34344.520000000004</v>
      </c>
    </row>
    <row r="190" spans="1:24" hidden="1">
      <c r="A190" s="237">
        <v>43814</v>
      </c>
      <c r="B190" s="25">
        <v>72</v>
      </c>
      <c r="C190" s="35" t="s">
        <v>29</v>
      </c>
      <c r="D190" s="36" t="str">
        <f t="shared" ref="D190:E190" si="122">D189</f>
        <v>'</v>
      </c>
      <c r="E190" s="37">
        <f t="shared" si="122"/>
        <v>43540.25</v>
      </c>
      <c r="F190" s="6">
        <f>IF(MAX(F$9:F189)&gt;=L$5,0,IF(B190&gt;=MONTH($N$5),F189+1,0))</f>
        <v>178</v>
      </c>
      <c r="G190" s="45">
        <f t="shared" si="111"/>
        <v>2154.6934882586884</v>
      </c>
      <c r="H190" s="42">
        <f t="shared" si="115"/>
        <v>910.12</v>
      </c>
      <c r="I190" s="42">
        <f t="shared" si="116"/>
        <v>1244.5734882586885</v>
      </c>
      <c r="J190" s="46">
        <f t="shared" si="97"/>
        <v>102768.67908995356</v>
      </c>
      <c r="K190" s="41">
        <f>SUM(H179:H190)</f>
        <v>11613.69</v>
      </c>
      <c r="L190" s="42">
        <f>SUM(I179:I190)</f>
        <v>14242.631859104262</v>
      </c>
      <c r="M190" s="42">
        <f>SUM(G179:G190)</f>
        <v>25856.321859104253</v>
      </c>
      <c r="N190" s="42">
        <f>K190+N106</f>
        <v>175565.84</v>
      </c>
      <c r="O190" s="42">
        <f>L190+O106</f>
        <v>52831.669755420968</v>
      </c>
      <c r="P190" s="46">
        <f>M190+P106</f>
        <v>228397.50975542096</v>
      </c>
      <c r="Q190" s="23"/>
      <c r="V190" s="221">
        <f>SUM(H$158:H190)-R$158</f>
        <v>21392.747579750976</v>
      </c>
      <c r="X190" s="176">
        <f>SUM(H$158:H190)</f>
        <v>35254.640000000007</v>
      </c>
    </row>
    <row r="191" spans="1:24" hidden="1">
      <c r="A191" s="237">
        <v>43845</v>
      </c>
      <c r="B191" s="25">
        <v>73</v>
      </c>
      <c r="C191" s="26" t="s">
        <v>17</v>
      </c>
      <c r="D191" s="47" t="str">
        <f>D179</f>
        <v>'</v>
      </c>
      <c r="E191" s="27">
        <f>E179+365.25</f>
        <v>43905.5</v>
      </c>
      <c r="F191" s="90">
        <f>IF(MAX(F$9:F190)&gt;=L$5,0,IF(B191&gt;=MONTH($N$5),F190+1,0))</f>
        <v>179</v>
      </c>
      <c r="G191" s="28">
        <f t="shared" si="111"/>
        <v>2154.6934882586884</v>
      </c>
      <c r="H191" s="29">
        <f t="shared" si="115"/>
        <v>899.23</v>
      </c>
      <c r="I191" s="29">
        <f t="shared" si="116"/>
        <v>1255.4634882586884</v>
      </c>
      <c r="J191" s="30">
        <f t="shared" si="97"/>
        <v>101513.21560169487</v>
      </c>
      <c r="K191" s="31"/>
      <c r="L191" s="32"/>
      <c r="M191" s="32"/>
      <c r="N191" s="32"/>
      <c r="O191" s="32"/>
      <c r="P191" s="48"/>
      <c r="Q191" s="23"/>
      <c r="V191" s="221">
        <f>SUM(H$158:H191)-R$158</f>
        <v>22291.977579750979</v>
      </c>
      <c r="X191" s="176">
        <f>SUM(H$158:H191)</f>
        <v>36153.87000000001</v>
      </c>
    </row>
    <row r="192" spans="1:24" hidden="1">
      <c r="A192" s="237">
        <v>43876</v>
      </c>
      <c r="B192" s="25">
        <v>74</v>
      </c>
      <c r="C192" s="35" t="s">
        <v>19</v>
      </c>
      <c r="D192" s="36" t="str">
        <f t="shared" ref="D192:E192" si="123">D191</f>
        <v>'</v>
      </c>
      <c r="E192" s="37">
        <f t="shared" si="123"/>
        <v>43905.5</v>
      </c>
      <c r="F192" s="6">
        <f>IF(MAX(F$9:F191)&gt;=L$5,0,IF(B192&gt;=MONTH($N$5),F191+1,0))</f>
        <v>180</v>
      </c>
      <c r="G192" s="38">
        <f t="shared" si="111"/>
        <v>2154.6934882586884</v>
      </c>
      <c r="H192" s="39">
        <f t="shared" si="115"/>
        <v>888.24</v>
      </c>
      <c r="I192" s="39">
        <f t="shared" si="116"/>
        <v>1266.4534882586884</v>
      </c>
      <c r="J192" s="40">
        <f t="shared" si="97"/>
        <v>100246.76211343618</v>
      </c>
      <c r="K192" s="41"/>
      <c r="L192" s="42"/>
      <c r="M192" s="42"/>
      <c r="N192" s="42"/>
      <c r="O192" s="42"/>
      <c r="P192" s="46"/>
      <c r="Q192" s="23"/>
      <c r="V192" s="221">
        <f>SUM(H$158:H192)-R$158</f>
        <v>23180.217579750977</v>
      </c>
      <c r="X192" s="176">
        <f>SUM(H$158:H192)</f>
        <v>37042.110000000008</v>
      </c>
    </row>
    <row r="193" spans="1:24" hidden="1">
      <c r="A193" s="237">
        <v>43905</v>
      </c>
      <c r="B193" s="25">
        <v>75</v>
      </c>
      <c r="C193" s="35" t="s">
        <v>20</v>
      </c>
      <c r="D193" s="36" t="str">
        <f t="shared" ref="D193:E193" si="124">D192</f>
        <v>'</v>
      </c>
      <c r="E193" s="37">
        <f t="shared" si="124"/>
        <v>43905.5</v>
      </c>
      <c r="F193" s="6">
        <f>IF(MAX(F$9:F192)&gt;=L$5,0,IF(B193&gt;=MONTH($N$5),F192+1,0))</f>
        <v>181</v>
      </c>
      <c r="G193" s="38">
        <f t="shared" si="111"/>
        <v>2154.6934882586884</v>
      </c>
      <c r="H193" s="39">
        <f t="shared" si="115"/>
        <v>877.16</v>
      </c>
      <c r="I193" s="39">
        <f t="shared" si="116"/>
        <v>1277.5334882586885</v>
      </c>
      <c r="J193" s="40">
        <f t="shared" si="97"/>
        <v>98969.228625177493</v>
      </c>
      <c r="K193" s="41"/>
      <c r="L193" s="42"/>
      <c r="M193" s="42"/>
      <c r="N193" s="42"/>
      <c r="O193" s="42"/>
      <c r="P193" s="46"/>
      <c r="Q193" s="23"/>
      <c r="V193" s="221">
        <f>SUM(H$158:H193)-R$158</f>
        <v>24057.377579750981</v>
      </c>
      <c r="X193" s="176">
        <f>SUM(H$158:H193)</f>
        <v>37919.270000000011</v>
      </c>
    </row>
    <row r="194" spans="1:24" hidden="1">
      <c r="A194" s="237">
        <v>43936</v>
      </c>
      <c r="B194" s="25">
        <v>76</v>
      </c>
      <c r="C194" s="35" t="s">
        <v>21</v>
      </c>
      <c r="D194" s="36" t="str">
        <f t="shared" ref="D194:E194" si="125">D193</f>
        <v>'</v>
      </c>
      <c r="E194" s="37">
        <f t="shared" si="125"/>
        <v>43905.5</v>
      </c>
      <c r="F194" s="6">
        <f>IF(MAX(F$9:F193)&gt;=L$5,0,IF(B194&gt;=MONTH($N$5),F193+1,0))</f>
        <v>182</v>
      </c>
      <c r="G194" s="38">
        <f t="shared" si="111"/>
        <v>2154.6934882586884</v>
      </c>
      <c r="H194" s="39">
        <f t="shared" si="115"/>
        <v>865.98</v>
      </c>
      <c r="I194" s="39">
        <f t="shared" si="116"/>
        <v>1288.7134882586884</v>
      </c>
      <c r="J194" s="40">
        <f t="shared" si="97"/>
        <v>97680.51513691881</v>
      </c>
      <c r="K194" s="41"/>
      <c r="L194" s="42"/>
      <c r="M194" s="42"/>
      <c r="N194" s="42"/>
      <c r="O194" s="42"/>
      <c r="P194" s="46"/>
      <c r="Q194" s="23"/>
      <c r="V194" s="221">
        <f>SUM(H$158:H194)-R$158</f>
        <v>24923.357579750984</v>
      </c>
      <c r="X194" s="176">
        <f>SUM(H$158:H194)</f>
        <v>38785.250000000015</v>
      </c>
    </row>
    <row r="195" spans="1:24" hidden="1">
      <c r="A195" s="237">
        <v>43966</v>
      </c>
      <c r="B195" s="25">
        <v>77</v>
      </c>
      <c r="C195" s="35" t="s">
        <v>22</v>
      </c>
      <c r="D195" s="36" t="str">
        <f t="shared" ref="D195:E195" si="126">D194</f>
        <v>'</v>
      </c>
      <c r="E195" s="37">
        <f t="shared" si="126"/>
        <v>43905.5</v>
      </c>
      <c r="F195" s="6">
        <f>IF(MAX(F$9:F194)&gt;=L$5,0,IF(B195&gt;=MONTH($N$5),F194+1,0))</f>
        <v>183</v>
      </c>
      <c r="G195" s="38">
        <f t="shared" si="111"/>
        <v>2154.6934882586884</v>
      </c>
      <c r="H195" s="39">
        <f t="shared" si="115"/>
        <v>854.7</v>
      </c>
      <c r="I195" s="39">
        <f t="shared" si="116"/>
        <v>1299.9934882586883</v>
      </c>
      <c r="J195" s="40">
        <f t="shared" si="97"/>
        <v>96380.521648660128</v>
      </c>
      <c r="K195" s="41"/>
      <c r="L195" s="42"/>
      <c r="M195" s="42"/>
      <c r="N195" s="42"/>
      <c r="O195" s="42"/>
      <c r="P195" s="46"/>
      <c r="Q195" s="23"/>
      <c r="V195" s="221">
        <f>SUM(H$158:H195)-R$158</f>
        <v>25778.057579750981</v>
      </c>
      <c r="X195" s="176">
        <f>SUM(H$158:H195)</f>
        <v>39639.950000000012</v>
      </c>
    </row>
    <row r="196" spans="1:24" hidden="1">
      <c r="A196" s="237">
        <v>43997</v>
      </c>
      <c r="B196" s="25">
        <v>78</v>
      </c>
      <c r="C196" s="35" t="s">
        <v>23</v>
      </c>
      <c r="D196" s="36" t="str">
        <f t="shared" ref="D196:E196" si="127">D195</f>
        <v>'</v>
      </c>
      <c r="E196" s="37">
        <f t="shared" si="127"/>
        <v>43905.5</v>
      </c>
      <c r="F196" s="6">
        <f>IF(MAX(F$9:F195)&gt;=L$5,0,IF(B196&gt;=MONTH($N$5),F195+1,0))</f>
        <v>184</v>
      </c>
      <c r="G196" s="38">
        <f t="shared" si="111"/>
        <v>2154.6934882586884</v>
      </c>
      <c r="H196" s="39">
        <f t="shared" si="115"/>
        <v>843.33</v>
      </c>
      <c r="I196" s="39">
        <f t="shared" si="116"/>
        <v>1311.3634882586884</v>
      </c>
      <c r="J196" s="40">
        <f t="shared" si="97"/>
        <v>95069.158160401435</v>
      </c>
      <c r="K196" s="41"/>
      <c r="L196" s="42"/>
      <c r="M196" s="42"/>
      <c r="N196" s="42"/>
      <c r="O196" s="42"/>
      <c r="P196" s="46"/>
      <c r="Q196" s="23"/>
      <c r="V196" s="221">
        <f>SUM(H$158:H196)-R$158</f>
        <v>26621.387579750983</v>
      </c>
      <c r="X196" s="176">
        <f>SUM(H$158:H196)</f>
        <v>40483.280000000013</v>
      </c>
    </row>
    <row r="197" spans="1:24" hidden="1">
      <c r="A197" s="237">
        <v>44027</v>
      </c>
      <c r="B197" s="25">
        <v>79</v>
      </c>
      <c r="C197" s="35" t="s">
        <v>24</v>
      </c>
      <c r="D197" s="36" t="str">
        <f t="shared" ref="D197:E197" si="128">D196</f>
        <v>'</v>
      </c>
      <c r="E197" s="37">
        <f t="shared" si="128"/>
        <v>43905.5</v>
      </c>
      <c r="F197" s="6">
        <f>IF(MAX(F$9:F196)&gt;=L$5,0,IF(B197&gt;=MONTH($N$5),F196+1,0))</f>
        <v>185</v>
      </c>
      <c r="G197" s="38">
        <f t="shared" si="111"/>
        <v>2154.6934882586884</v>
      </c>
      <c r="H197" s="39">
        <f t="shared" si="115"/>
        <v>831.85</v>
      </c>
      <c r="I197" s="39">
        <f t="shared" si="116"/>
        <v>1322.8434882586885</v>
      </c>
      <c r="J197" s="40">
        <f t="shared" si="97"/>
        <v>93746.314672142747</v>
      </c>
      <c r="K197" s="41"/>
      <c r="L197" s="42"/>
      <c r="M197" s="42"/>
      <c r="N197" s="42"/>
      <c r="O197" s="42"/>
      <c r="P197" s="46"/>
      <c r="Q197" s="23"/>
      <c r="V197" s="221">
        <f>SUM(H$158:H197)-R$158</f>
        <v>27453.237579750981</v>
      </c>
      <c r="X197" s="176">
        <f>SUM(H$158:H197)</f>
        <v>41315.130000000012</v>
      </c>
    </row>
    <row r="198" spans="1:24" hidden="1">
      <c r="A198" s="237">
        <v>44058</v>
      </c>
      <c r="B198" s="25">
        <v>80</v>
      </c>
      <c r="C198" s="35" t="s">
        <v>25</v>
      </c>
      <c r="D198" s="36" t="str">
        <f t="shared" ref="D198:E198" si="129">D197</f>
        <v>'</v>
      </c>
      <c r="E198" s="37">
        <f t="shared" si="129"/>
        <v>43905.5</v>
      </c>
      <c r="F198" s="6">
        <f>IF(MAX(F$9:F197)&gt;=L$5,0,IF(B198&gt;=MONTH($N$5),F197+1,0))</f>
        <v>186</v>
      </c>
      <c r="G198" s="38">
        <f t="shared" si="111"/>
        <v>2154.6934882586884</v>
      </c>
      <c r="H198" s="39">
        <f t="shared" si="115"/>
        <v>820.28</v>
      </c>
      <c r="I198" s="39">
        <f t="shared" si="116"/>
        <v>1334.4134882586884</v>
      </c>
      <c r="J198" s="40">
        <f t="shared" si="97"/>
        <v>92411.901183884052</v>
      </c>
      <c r="K198" s="41"/>
      <c r="L198" s="42"/>
      <c r="M198" s="42"/>
      <c r="N198" s="42"/>
      <c r="O198" s="42"/>
      <c r="P198" s="46"/>
      <c r="Q198" s="23"/>
      <c r="V198" s="221">
        <f>SUM(H$158:H198)-R$158</f>
        <v>28273.51757975098</v>
      </c>
      <c r="X198" s="176">
        <f>SUM(H$158:H198)</f>
        <v>42135.410000000011</v>
      </c>
    </row>
    <row r="199" spans="1:24" hidden="1">
      <c r="A199" s="237">
        <v>44089</v>
      </c>
      <c r="B199" s="25">
        <v>81</v>
      </c>
      <c r="C199" s="35" t="s">
        <v>26</v>
      </c>
      <c r="D199" s="36" t="str">
        <f t="shared" ref="D199:E199" si="130">D198</f>
        <v>'</v>
      </c>
      <c r="E199" s="37">
        <f t="shared" si="130"/>
        <v>43905.5</v>
      </c>
      <c r="F199" s="6">
        <f>IF(MAX(F$9:F198)&gt;=L$5,0,IF(B199&gt;=MONTH($N$5),F198+1,0))</f>
        <v>187</v>
      </c>
      <c r="G199" s="38">
        <f t="shared" si="111"/>
        <v>2154.6934882586884</v>
      </c>
      <c r="H199" s="39">
        <f t="shared" si="115"/>
        <v>808.6</v>
      </c>
      <c r="I199" s="39">
        <f t="shared" si="116"/>
        <v>1346.0934882586885</v>
      </c>
      <c r="J199" s="40">
        <f t="shared" si="97"/>
        <v>91065.807695625364</v>
      </c>
      <c r="K199" s="41"/>
      <c r="L199" s="42"/>
      <c r="M199" s="42"/>
      <c r="N199" s="42"/>
      <c r="O199" s="42"/>
      <c r="P199" s="46"/>
      <c r="Q199" s="23"/>
      <c r="V199" s="221">
        <f>SUM(H$158:H199)-R$158</f>
        <v>29082.117579750979</v>
      </c>
      <c r="X199" s="176">
        <f>SUM(H$158:H199)</f>
        <v>42944.010000000009</v>
      </c>
    </row>
    <row r="200" spans="1:24" hidden="1">
      <c r="A200" s="237">
        <v>44119</v>
      </c>
      <c r="B200" s="25">
        <v>82</v>
      </c>
      <c r="C200" s="35" t="s">
        <v>27</v>
      </c>
      <c r="D200" s="36" t="str">
        <f t="shared" ref="D200:E200" si="131">D199</f>
        <v>'</v>
      </c>
      <c r="E200" s="37">
        <f t="shared" si="131"/>
        <v>43905.5</v>
      </c>
      <c r="F200" s="6">
        <f>IF(MAX(F$9:F199)&gt;=L$5,0,IF(B200&gt;=MONTH($N$5),F199+1,0))</f>
        <v>188</v>
      </c>
      <c r="G200" s="38">
        <f t="shared" si="111"/>
        <v>2154.6934882586884</v>
      </c>
      <c r="H200" s="39">
        <f t="shared" si="115"/>
        <v>796.83</v>
      </c>
      <c r="I200" s="39">
        <f t="shared" si="116"/>
        <v>1357.8634882586884</v>
      </c>
      <c r="J200" s="40">
        <f t="shared" si="97"/>
        <v>89707.944207366672</v>
      </c>
      <c r="K200" s="41"/>
      <c r="L200" s="42"/>
      <c r="M200" s="42"/>
      <c r="N200" s="42"/>
      <c r="O200" s="42"/>
      <c r="P200" s="46"/>
      <c r="Q200" s="23"/>
      <c r="V200" s="221">
        <f>SUM(H$158:H200)-R$158</f>
        <v>29878.94757975098</v>
      </c>
      <c r="X200" s="176">
        <f>SUM(H$158:H200)</f>
        <v>43740.840000000011</v>
      </c>
    </row>
    <row r="201" spans="1:24" hidden="1">
      <c r="A201" s="237">
        <v>44150</v>
      </c>
      <c r="B201" s="25">
        <v>83</v>
      </c>
      <c r="C201" s="35" t="s">
        <v>28</v>
      </c>
      <c r="D201" s="36" t="str">
        <f t="shared" ref="D201:E201" si="132">D200</f>
        <v>'</v>
      </c>
      <c r="E201" s="37">
        <f t="shared" si="132"/>
        <v>43905.5</v>
      </c>
      <c r="F201" s="6">
        <f>IF(MAX(F$9:F200)&gt;=L$5,0,IF(B201&gt;=MONTH($N$5),F200+1,0))</f>
        <v>189</v>
      </c>
      <c r="G201" s="38">
        <f t="shared" si="111"/>
        <v>2154.6934882586884</v>
      </c>
      <c r="H201" s="39">
        <f t="shared" si="115"/>
        <v>784.94</v>
      </c>
      <c r="I201" s="39">
        <f t="shared" si="116"/>
        <v>1369.7534882586883</v>
      </c>
      <c r="J201" s="40">
        <f t="shared" si="97"/>
        <v>88338.190719107981</v>
      </c>
      <c r="K201" s="41"/>
      <c r="L201" s="42"/>
      <c r="M201" s="42"/>
      <c r="N201" s="42"/>
      <c r="O201" s="42"/>
      <c r="P201" s="46"/>
      <c r="Q201" s="23"/>
      <c r="V201" s="221">
        <f>SUM(H$158:H201)-R$158</f>
        <v>30663.887579750983</v>
      </c>
      <c r="X201" s="176">
        <f>SUM(H$158:H201)</f>
        <v>44525.780000000013</v>
      </c>
    </row>
    <row r="202" spans="1:24" hidden="1">
      <c r="A202" s="237">
        <v>44180</v>
      </c>
      <c r="B202" s="25">
        <v>84</v>
      </c>
      <c r="C202" s="35" t="s">
        <v>29</v>
      </c>
      <c r="D202" s="36" t="str">
        <f t="shared" ref="D202:E202" si="133">D201</f>
        <v>'</v>
      </c>
      <c r="E202" s="37">
        <f t="shared" si="133"/>
        <v>43905.5</v>
      </c>
      <c r="F202" s="6">
        <f>IF(MAX(F$9:F201)&gt;=L$5,0,IF(B202&gt;=MONTH($N$5),F201+1,0))</f>
        <v>190</v>
      </c>
      <c r="G202" s="45">
        <f t="shared" si="111"/>
        <v>2154.6934882586884</v>
      </c>
      <c r="H202" s="42">
        <f t="shared" si="115"/>
        <v>772.96</v>
      </c>
      <c r="I202" s="42">
        <f t="shared" si="116"/>
        <v>1381.7334882586883</v>
      </c>
      <c r="J202" s="46">
        <f t="shared" si="97"/>
        <v>86956.457230849293</v>
      </c>
      <c r="K202" s="41">
        <f>SUM(H191:H202)</f>
        <v>10044.100000000002</v>
      </c>
      <c r="L202" s="42">
        <f>SUM(I191:I202)</f>
        <v>15812.221859104258</v>
      </c>
      <c r="M202" s="42">
        <f>SUM(G191:G202)</f>
        <v>25856.321859104253</v>
      </c>
      <c r="N202" s="42">
        <f>K202+N190</f>
        <v>185609.94</v>
      </c>
      <c r="O202" s="42">
        <f>L202+O190</f>
        <v>68643.89161452523</v>
      </c>
      <c r="P202" s="46">
        <f>M202+P190</f>
        <v>254253.83161452523</v>
      </c>
      <c r="Q202" s="23"/>
      <c r="V202" s="221">
        <f>SUM(H$158:H202)-R$158</f>
        <v>31436.847579750982</v>
      </c>
      <c r="X202" s="176">
        <f>SUM(H$158:H202)</f>
        <v>45298.740000000013</v>
      </c>
    </row>
    <row r="203" spans="1:24" hidden="1">
      <c r="A203" s="237">
        <v>44211</v>
      </c>
      <c r="B203" s="25">
        <v>73</v>
      </c>
      <c r="C203" s="26" t="s">
        <v>17</v>
      </c>
      <c r="D203" s="47" t="str">
        <f>D191</f>
        <v>'</v>
      </c>
      <c r="E203" s="27">
        <f>E191+365.25</f>
        <v>44270.75</v>
      </c>
      <c r="F203" s="90">
        <f>IF(MAX(F$9:F202)&gt;=L$5,0,IF(B203&gt;=MONTH($N$5),F202+1,0))</f>
        <v>191</v>
      </c>
      <c r="G203" s="28">
        <f t="shared" ref="G203" si="134">IF((J202+H203)&lt;(M$5+H203),J202+H203,M$5)</f>
        <v>2154.6934882586884</v>
      </c>
      <c r="H203" s="29">
        <f t="shared" ref="H203" si="135">IF(F203&gt;0,IF(J202&gt;0,ROUND(-IPMT(K$5/12,F203,L$5,J$5,,),2),0),0)</f>
        <v>760.87</v>
      </c>
      <c r="I203" s="29">
        <f t="shared" ref="I203" si="136">G203-H203</f>
        <v>1393.8234882586885</v>
      </c>
      <c r="J203" s="30">
        <f t="shared" ref="J203" si="137">J202-I203</f>
        <v>85562.633742590609</v>
      </c>
      <c r="K203" s="31"/>
      <c r="L203" s="32"/>
      <c r="M203" s="32"/>
      <c r="N203" s="32"/>
      <c r="O203" s="32"/>
      <c r="P203" s="48"/>
      <c r="Q203" s="23"/>
      <c r="V203" s="221">
        <f>SUM(H$158:H203)-R$158</f>
        <v>32197.717579750984</v>
      </c>
      <c r="X203" s="176">
        <f>SUM(H$158:H203)</f>
        <v>46059.610000000015</v>
      </c>
    </row>
    <row r="204" spans="1:24" hidden="1">
      <c r="A204" s="237">
        <v>44242</v>
      </c>
      <c r="B204" s="25">
        <v>86</v>
      </c>
      <c r="C204" s="35" t="s">
        <v>19</v>
      </c>
      <c r="D204" s="36" t="str">
        <f t="shared" ref="D204:E214" si="138">D203</f>
        <v>'</v>
      </c>
      <c r="E204" s="37">
        <f t="shared" si="138"/>
        <v>44270.75</v>
      </c>
      <c r="F204" s="6">
        <f>IF(MAX(F$9:F203)&gt;=L$5,0,IF(B204&gt;=MONTH($N$5),F203+1,0))</f>
        <v>192</v>
      </c>
      <c r="G204" s="38">
        <f t="shared" si="93"/>
        <v>2154.6934882586884</v>
      </c>
      <c r="H204" s="39">
        <f t="shared" si="94"/>
        <v>748.67</v>
      </c>
      <c r="I204" s="39">
        <f t="shared" si="95"/>
        <v>1406.0234882586883</v>
      </c>
      <c r="J204" s="40">
        <f t="shared" ref="J204:J263" si="139">J203-I204</f>
        <v>84156.610254331928</v>
      </c>
      <c r="K204" s="41"/>
      <c r="L204" s="42"/>
      <c r="M204" s="42"/>
      <c r="N204" s="42"/>
      <c r="O204" s="42"/>
      <c r="P204" s="46"/>
      <c r="Q204" s="23"/>
      <c r="V204" s="221">
        <f>SUM(H$158:H204)-R$158</f>
        <v>32946.387579750983</v>
      </c>
      <c r="X204" s="176">
        <f>SUM(H$158:H204)</f>
        <v>46808.280000000013</v>
      </c>
    </row>
    <row r="205" spans="1:24" hidden="1">
      <c r="A205" s="237">
        <v>44270</v>
      </c>
      <c r="B205" s="25">
        <v>87</v>
      </c>
      <c r="C205" s="35" t="s">
        <v>20</v>
      </c>
      <c r="D205" s="36" t="str">
        <f t="shared" si="138"/>
        <v>'</v>
      </c>
      <c r="E205" s="37">
        <f t="shared" si="138"/>
        <v>44270.75</v>
      </c>
      <c r="F205" s="6">
        <f>IF(MAX(F$9:F204)&gt;=L$5,0,IF(B205&gt;=MONTH($N$5),F204+1,0))</f>
        <v>193</v>
      </c>
      <c r="G205" s="38">
        <f t="shared" si="93"/>
        <v>2154.6934882586884</v>
      </c>
      <c r="H205" s="39">
        <f t="shared" si="94"/>
        <v>736.37</v>
      </c>
      <c r="I205" s="39">
        <f t="shared" si="95"/>
        <v>1418.3234882586885</v>
      </c>
      <c r="J205" s="40">
        <f t="shared" si="139"/>
        <v>82738.286766073245</v>
      </c>
      <c r="K205" s="41"/>
      <c r="L205" s="42"/>
      <c r="M205" s="42"/>
      <c r="N205" s="42"/>
      <c r="O205" s="42"/>
      <c r="P205" s="46"/>
      <c r="Q205" s="23"/>
      <c r="V205" s="221">
        <f>SUM(H$158:H205)-R$158</f>
        <v>33682.757579750985</v>
      </c>
      <c r="X205" s="176">
        <f>SUM(H$158:H205)</f>
        <v>47544.650000000016</v>
      </c>
    </row>
    <row r="206" spans="1:24" hidden="1">
      <c r="A206" s="237">
        <v>44301</v>
      </c>
      <c r="B206" s="25">
        <v>88</v>
      </c>
      <c r="C206" s="35" t="s">
        <v>21</v>
      </c>
      <c r="D206" s="36" t="str">
        <f t="shared" si="138"/>
        <v>'</v>
      </c>
      <c r="E206" s="37">
        <f t="shared" si="138"/>
        <v>44270.75</v>
      </c>
      <c r="F206" s="6">
        <f>IF(MAX(F$9:F205)&gt;=L$5,0,IF(B206&gt;=MONTH($N$5),F205+1,0))</f>
        <v>194</v>
      </c>
      <c r="G206" s="38">
        <f t="shared" si="93"/>
        <v>2154.6934882586884</v>
      </c>
      <c r="H206" s="39">
        <f t="shared" si="94"/>
        <v>723.96</v>
      </c>
      <c r="I206" s="39">
        <f t="shared" si="95"/>
        <v>1430.7334882586883</v>
      </c>
      <c r="J206" s="40">
        <f t="shared" si="139"/>
        <v>81307.553277814557</v>
      </c>
      <c r="K206" s="41"/>
      <c r="L206" s="42"/>
      <c r="M206" s="42"/>
      <c r="N206" s="42"/>
      <c r="O206" s="42"/>
      <c r="P206" s="46"/>
      <c r="Q206" s="23"/>
      <c r="V206" s="221">
        <f>SUM(H$158:H206)-R$158</f>
        <v>34406.717579750984</v>
      </c>
      <c r="X206" s="176">
        <f>SUM(H$158:H206)</f>
        <v>48268.610000000015</v>
      </c>
    </row>
    <row r="207" spans="1:24" hidden="1">
      <c r="A207" s="237">
        <v>44331</v>
      </c>
      <c r="B207" s="25">
        <v>89</v>
      </c>
      <c r="C207" s="35" t="s">
        <v>22</v>
      </c>
      <c r="D207" s="36" t="str">
        <f t="shared" si="138"/>
        <v>'</v>
      </c>
      <c r="E207" s="37">
        <f t="shared" si="138"/>
        <v>44270.75</v>
      </c>
      <c r="F207" s="6">
        <f>IF(MAX(F$9:F206)&gt;=L$5,0,IF(B207&gt;=MONTH($N$5),F206+1,0))</f>
        <v>195</v>
      </c>
      <c r="G207" s="38">
        <f t="shared" si="93"/>
        <v>2154.6934882586884</v>
      </c>
      <c r="H207" s="39">
        <f t="shared" si="94"/>
        <v>711.44</v>
      </c>
      <c r="I207" s="39">
        <f t="shared" si="95"/>
        <v>1443.2534882586883</v>
      </c>
      <c r="J207" s="40">
        <f t="shared" si="139"/>
        <v>79864.299789555866</v>
      </c>
      <c r="K207" s="41"/>
      <c r="L207" s="42"/>
      <c r="M207" s="42"/>
      <c r="N207" s="42"/>
      <c r="O207" s="42"/>
      <c r="P207" s="46"/>
      <c r="Q207" s="23"/>
      <c r="V207" s="221">
        <f>SUM(H$158:H207)-R$158</f>
        <v>35118.157579750987</v>
      </c>
      <c r="X207" s="176">
        <f>SUM(H$158:H207)</f>
        <v>48980.050000000017</v>
      </c>
    </row>
    <row r="208" spans="1:24" hidden="1">
      <c r="A208" s="237">
        <v>44362</v>
      </c>
      <c r="B208" s="25">
        <v>90</v>
      </c>
      <c r="C208" s="35" t="s">
        <v>23</v>
      </c>
      <c r="D208" s="36" t="str">
        <f t="shared" si="138"/>
        <v>'</v>
      </c>
      <c r="E208" s="37">
        <f t="shared" si="138"/>
        <v>44270.75</v>
      </c>
      <c r="F208" s="6">
        <f>IF(MAX(F$9:F207)&gt;=L$5,0,IF(B208&gt;=MONTH($N$5),F207+1,0))</f>
        <v>196</v>
      </c>
      <c r="G208" s="38">
        <f t="shared" si="93"/>
        <v>2154.6934882586884</v>
      </c>
      <c r="H208" s="39">
        <f t="shared" si="94"/>
        <v>698.81</v>
      </c>
      <c r="I208" s="39">
        <f t="shared" si="95"/>
        <v>1455.8834882586884</v>
      </c>
      <c r="J208" s="40">
        <f t="shared" si="139"/>
        <v>78408.416301297184</v>
      </c>
      <c r="K208" s="41"/>
      <c r="L208" s="42"/>
      <c r="M208" s="42"/>
      <c r="N208" s="42"/>
      <c r="O208" s="42"/>
      <c r="P208" s="46"/>
      <c r="Q208" s="23"/>
      <c r="V208" s="221">
        <f>SUM(H$158:H208)-R$158</f>
        <v>35816.967579750984</v>
      </c>
      <c r="X208" s="176">
        <f>SUM(H$158:H208)</f>
        <v>49678.860000000015</v>
      </c>
    </row>
    <row r="209" spans="1:24" hidden="1">
      <c r="A209" s="237">
        <v>44392</v>
      </c>
      <c r="B209" s="25">
        <v>91</v>
      </c>
      <c r="C209" s="35" t="s">
        <v>24</v>
      </c>
      <c r="D209" s="36" t="str">
        <f t="shared" si="138"/>
        <v>'</v>
      </c>
      <c r="E209" s="37">
        <f t="shared" si="138"/>
        <v>44270.75</v>
      </c>
      <c r="F209" s="6">
        <f>IF(MAX(F$9:F208)&gt;=L$5,0,IF(B209&gt;=MONTH($N$5),F208+1,0))</f>
        <v>197</v>
      </c>
      <c r="G209" s="38">
        <f t="shared" si="93"/>
        <v>2154.6934882586884</v>
      </c>
      <c r="H209" s="39">
        <f t="shared" si="94"/>
        <v>686.07</v>
      </c>
      <c r="I209" s="39">
        <f t="shared" si="95"/>
        <v>1468.6234882586882</v>
      </c>
      <c r="J209" s="40">
        <f t="shared" si="139"/>
        <v>76939.792813038497</v>
      </c>
      <c r="K209" s="41"/>
      <c r="L209" s="42"/>
      <c r="M209" s="42"/>
      <c r="N209" s="42"/>
      <c r="O209" s="42"/>
      <c r="P209" s="46"/>
      <c r="Q209" s="23"/>
      <c r="V209" s="221">
        <f>SUM(H$158:H209)-R$158</f>
        <v>36503.037579750984</v>
      </c>
      <c r="X209" s="176">
        <f>SUM(H$158:H209)</f>
        <v>50364.930000000015</v>
      </c>
    </row>
    <row r="210" spans="1:24" hidden="1">
      <c r="A210" s="237">
        <v>44423</v>
      </c>
      <c r="B210" s="25">
        <v>92</v>
      </c>
      <c r="C210" s="35" t="s">
        <v>25</v>
      </c>
      <c r="D210" s="36" t="str">
        <f t="shared" si="138"/>
        <v>'</v>
      </c>
      <c r="E210" s="37">
        <f t="shared" si="138"/>
        <v>44270.75</v>
      </c>
      <c r="F210" s="6">
        <f>IF(MAX(F$9:F209)&gt;=L$5,0,IF(B210&gt;=MONTH($N$5),F209+1,0))</f>
        <v>198</v>
      </c>
      <c r="G210" s="38">
        <f t="shared" si="93"/>
        <v>2154.6934882586884</v>
      </c>
      <c r="H210" s="39">
        <f t="shared" si="94"/>
        <v>673.22</v>
      </c>
      <c r="I210" s="39">
        <f t="shared" si="95"/>
        <v>1481.4734882586883</v>
      </c>
      <c r="J210" s="40">
        <f t="shared" si="139"/>
        <v>75458.319324779804</v>
      </c>
      <c r="K210" s="41"/>
      <c r="L210" s="42"/>
      <c r="M210" s="42"/>
      <c r="N210" s="42"/>
      <c r="O210" s="42"/>
      <c r="P210" s="46"/>
      <c r="Q210" s="23"/>
      <c r="V210" s="221">
        <f>SUM(H$158:H210)-R$158</f>
        <v>37176.257579750985</v>
      </c>
      <c r="X210" s="176">
        <f>SUM(H$158:H210)</f>
        <v>51038.150000000016</v>
      </c>
    </row>
    <row r="211" spans="1:24" hidden="1">
      <c r="A211" s="237">
        <v>44454</v>
      </c>
      <c r="B211" s="25">
        <v>93</v>
      </c>
      <c r="C211" s="35" t="s">
        <v>26</v>
      </c>
      <c r="D211" s="36" t="str">
        <f t="shared" si="138"/>
        <v>'</v>
      </c>
      <c r="E211" s="37">
        <f t="shared" si="138"/>
        <v>44270.75</v>
      </c>
      <c r="F211" s="6">
        <f>IF(MAX(F$9:F210)&gt;=L$5,0,IF(B211&gt;=MONTH($N$5),F210+1,0))</f>
        <v>199</v>
      </c>
      <c r="G211" s="38">
        <f t="shared" si="93"/>
        <v>2154.6934882586884</v>
      </c>
      <c r="H211" s="39">
        <f t="shared" si="94"/>
        <v>660.26</v>
      </c>
      <c r="I211" s="39">
        <f t="shared" si="95"/>
        <v>1494.4334882586884</v>
      </c>
      <c r="J211" s="40">
        <f t="shared" si="139"/>
        <v>73963.88583652112</v>
      </c>
      <c r="K211" s="41"/>
      <c r="L211" s="42"/>
      <c r="M211" s="42"/>
      <c r="N211" s="42"/>
      <c r="O211" s="42"/>
      <c r="P211" s="46"/>
      <c r="Q211" s="23"/>
      <c r="V211" s="221">
        <f>SUM(H$158:H211)-R$158</f>
        <v>37836.517579750987</v>
      </c>
      <c r="X211" s="176">
        <f>SUM(H$158:H211)</f>
        <v>51698.410000000018</v>
      </c>
    </row>
    <row r="212" spans="1:24" hidden="1">
      <c r="A212" s="237">
        <v>44484</v>
      </c>
      <c r="B212" s="25">
        <v>94</v>
      </c>
      <c r="C212" s="35" t="s">
        <v>27</v>
      </c>
      <c r="D212" s="36" t="str">
        <f t="shared" si="138"/>
        <v>'</v>
      </c>
      <c r="E212" s="37">
        <f t="shared" si="138"/>
        <v>44270.75</v>
      </c>
      <c r="F212" s="6">
        <f>IF(MAX(F$9:F211)&gt;=L$5,0,IF(B212&gt;=MONTH($N$5),F211+1,0))</f>
        <v>200</v>
      </c>
      <c r="G212" s="38">
        <f t="shared" si="93"/>
        <v>2154.6934882586884</v>
      </c>
      <c r="H212" s="39">
        <f t="shared" si="94"/>
        <v>647.17999999999995</v>
      </c>
      <c r="I212" s="39">
        <f t="shared" si="95"/>
        <v>1507.5134882586885</v>
      </c>
      <c r="J212" s="40">
        <f t="shared" si="139"/>
        <v>72456.372348262434</v>
      </c>
      <c r="K212" s="41"/>
      <c r="L212" s="42"/>
      <c r="M212" s="42"/>
      <c r="N212" s="42"/>
      <c r="O212" s="42"/>
      <c r="P212" s="46"/>
      <c r="Q212" s="23"/>
      <c r="V212" s="221">
        <f>SUM(H$158:H212)-R$158</f>
        <v>38483.697579750988</v>
      </c>
      <c r="X212" s="176">
        <f>SUM(H$158:H212)</f>
        <v>52345.590000000018</v>
      </c>
    </row>
    <row r="213" spans="1:24" hidden="1">
      <c r="A213" s="237">
        <v>44515</v>
      </c>
      <c r="B213" s="25">
        <v>95</v>
      </c>
      <c r="C213" s="35" t="s">
        <v>28</v>
      </c>
      <c r="D213" s="36" t="str">
        <f t="shared" si="138"/>
        <v>'</v>
      </c>
      <c r="E213" s="37">
        <f t="shared" si="138"/>
        <v>44270.75</v>
      </c>
      <c r="F213" s="6">
        <f>IF(MAX(F$9:F212)&gt;=L$5,0,IF(B213&gt;=MONTH($N$5),F212+1,0))</f>
        <v>201</v>
      </c>
      <c r="G213" s="38">
        <f t="shared" ref="G213:G272" si="140">IF((J212+H213)&lt;(M$5+H213),J212+H213,M$5)</f>
        <v>2154.6934882586884</v>
      </c>
      <c r="H213" s="39">
        <f t="shared" si="94"/>
        <v>633.99</v>
      </c>
      <c r="I213" s="39">
        <f t="shared" si="95"/>
        <v>1520.7034882586884</v>
      </c>
      <c r="J213" s="40">
        <f t="shared" si="139"/>
        <v>70935.668860003745</v>
      </c>
      <c r="K213" s="41"/>
      <c r="L213" s="42"/>
      <c r="M213" s="42"/>
      <c r="N213" s="42"/>
      <c r="O213" s="42"/>
      <c r="P213" s="46"/>
      <c r="Q213" s="23"/>
      <c r="V213" s="221">
        <f>SUM(H$158:H213)-R$158</f>
        <v>39117.687579750986</v>
      </c>
      <c r="X213" s="176">
        <f>SUM(H$158:H213)</f>
        <v>52979.580000000016</v>
      </c>
    </row>
    <row r="214" spans="1:24" hidden="1">
      <c r="A214" s="237">
        <v>44545</v>
      </c>
      <c r="B214" s="25">
        <v>96</v>
      </c>
      <c r="C214" s="35" t="s">
        <v>29</v>
      </c>
      <c r="D214" s="36" t="str">
        <f t="shared" si="138"/>
        <v>'</v>
      </c>
      <c r="E214" s="37">
        <f t="shared" si="138"/>
        <v>44270.75</v>
      </c>
      <c r="F214" s="6">
        <f>IF(MAX(F$9:F213)&gt;=L$5,0,IF(B214&gt;=MONTH($N$5),F213+1,0))</f>
        <v>202</v>
      </c>
      <c r="G214" s="45">
        <f t="shared" si="140"/>
        <v>2154.6934882586884</v>
      </c>
      <c r="H214" s="42">
        <f t="shared" si="94"/>
        <v>620.69000000000005</v>
      </c>
      <c r="I214" s="42">
        <f t="shared" si="95"/>
        <v>1534.0034882586883</v>
      </c>
      <c r="J214" s="46">
        <f t="shared" si="139"/>
        <v>69401.665371745054</v>
      </c>
      <c r="K214" s="41">
        <f>SUM(H203:H214)</f>
        <v>8301.5300000000007</v>
      </c>
      <c r="L214" s="42">
        <f>SUM(I203:I214)</f>
        <v>17554.791859104262</v>
      </c>
      <c r="M214" s="42">
        <f>SUM(G203:G214)</f>
        <v>25856.321859104253</v>
      </c>
      <c r="N214" s="42">
        <f>K214+N166</f>
        <v>143014.72</v>
      </c>
      <c r="O214" s="42">
        <f>L214+O166</f>
        <v>59526.46789631671</v>
      </c>
      <c r="P214" s="46">
        <f>M214+P166</f>
        <v>202541.1878963167</v>
      </c>
      <c r="Q214" s="23"/>
      <c r="V214" s="221">
        <f>SUM(H$158:H214)-R$158</f>
        <v>39738.377579750988</v>
      </c>
      <c r="X214" s="176">
        <f>SUM(H$158:H214)</f>
        <v>53600.270000000019</v>
      </c>
    </row>
    <row r="215" spans="1:24" hidden="1">
      <c r="A215" s="237">
        <v>44576</v>
      </c>
      <c r="B215" s="25">
        <v>97</v>
      </c>
      <c r="C215" s="26" t="s">
        <v>17</v>
      </c>
      <c r="D215" s="47" t="str">
        <f>D203</f>
        <v>'</v>
      </c>
      <c r="E215" s="27">
        <f>E203+365.25</f>
        <v>44636</v>
      </c>
      <c r="F215" s="90">
        <f>IF(MAX(F$9:F214)&gt;=L$5,0,IF(B215&gt;=MONTH($N$5),F214+1,0))</f>
        <v>203</v>
      </c>
      <c r="G215" s="28">
        <f t="shared" si="140"/>
        <v>2154.6934882586884</v>
      </c>
      <c r="H215" s="29">
        <f t="shared" si="94"/>
        <v>607.26</v>
      </c>
      <c r="I215" s="29">
        <f t="shared" si="95"/>
        <v>1547.4334882586884</v>
      </c>
      <c r="J215" s="30">
        <f t="shared" si="139"/>
        <v>67854.231883486369</v>
      </c>
      <c r="K215" s="31"/>
      <c r="L215" s="32"/>
      <c r="M215" s="32"/>
      <c r="N215" s="32"/>
      <c r="O215" s="32"/>
      <c r="P215" s="48"/>
      <c r="Q215" s="23"/>
      <c r="V215" s="221">
        <f>SUM(H$158:H215)-R$158</f>
        <v>40345.63757975099</v>
      </c>
      <c r="X215" s="176">
        <f>SUM(H$158:H215)</f>
        <v>54207.530000000021</v>
      </c>
    </row>
    <row r="216" spans="1:24" hidden="1">
      <c r="A216" s="237">
        <v>44607</v>
      </c>
      <c r="B216" s="25">
        <v>98</v>
      </c>
      <c r="C216" s="35" t="s">
        <v>19</v>
      </c>
      <c r="D216" s="36" t="str">
        <f t="shared" ref="D216:E226" si="141">D215</f>
        <v>'</v>
      </c>
      <c r="E216" s="37">
        <f t="shared" si="141"/>
        <v>44636</v>
      </c>
      <c r="F216" s="6">
        <f>IF(MAX(F$9:F215)&gt;=L$5,0,IF(B216&gt;=MONTH($N$5),F215+1,0))</f>
        <v>204</v>
      </c>
      <c r="G216" s="38">
        <f t="shared" si="140"/>
        <v>2154.6934882586884</v>
      </c>
      <c r="H216" s="39">
        <f t="shared" ref="H216:H275" si="142">IF(F216&gt;0,IF(J215&gt;0,ROUND(-IPMT(K$5/12,F216,L$5,J$5,,),2),0),0)</f>
        <v>593.72</v>
      </c>
      <c r="I216" s="39">
        <f t="shared" si="95"/>
        <v>1560.9734882586883</v>
      </c>
      <c r="J216" s="40">
        <f t="shared" si="139"/>
        <v>66293.258395227676</v>
      </c>
      <c r="K216" s="41"/>
      <c r="L216" s="42"/>
      <c r="M216" s="42"/>
      <c r="N216" s="42"/>
      <c r="O216" s="42"/>
      <c r="P216" s="46"/>
      <c r="Q216" s="23"/>
      <c r="V216" s="221">
        <f>SUM(H$158:H216)-R$158</f>
        <v>40939.357579750991</v>
      </c>
      <c r="X216" s="176">
        <f>SUM(H$158:H216)</f>
        <v>54801.250000000022</v>
      </c>
    </row>
    <row r="217" spans="1:24" hidden="1">
      <c r="A217" s="237">
        <v>44635</v>
      </c>
      <c r="B217" s="25">
        <v>99</v>
      </c>
      <c r="C217" s="35" t="s">
        <v>20</v>
      </c>
      <c r="D217" s="36" t="str">
        <f t="shared" si="141"/>
        <v>'</v>
      </c>
      <c r="E217" s="37">
        <f t="shared" si="141"/>
        <v>44636</v>
      </c>
      <c r="F217" s="6">
        <f>IF(MAX(F$9:F216)&gt;=L$5,0,IF(B217&gt;=MONTH($N$5),F216+1,0))</f>
        <v>205</v>
      </c>
      <c r="G217" s="38">
        <f t="shared" si="140"/>
        <v>2154.6934882586884</v>
      </c>
      <c r="H217" s="39">
        <f t="shared" si="142"/>
        <v>580.07000000000005</v>
      </c>
      <c r="I217" s="39">
        <f t="shared" si="95"/>
        <v>1574.6234882586882</v>
      </c>
      <c r="J217" s="40">
        <f t="shared" si="139"/>
        <v>64718.63490696899</v>
      </c>
      <c r="K217" s="41"/>
      <c r="L217" s="42"/>
      <c r="M217" s="42"/>
      <c r="N217" s="42"/>
      <c r="O217" s="42"/>
      <c r="P217" s="46"/>
      <c r="Q217" s="23"/>
      <c r="V217" s="221">
        <f>SUM(H$158:H217)-R$158</f>
        <v>41519.427579750991</v>
      </c>
      <c r="X217" s="176">
        <f>SUM(H$158:H217)</f>
        <v>55381.320000000022</v>
      </c>
    </row>
    <row r="218" spans="1:24" hidden="1">
      <c r="A218" s="237">
        <v>44666</v>
      </c>
      <c r="B218" s="25">
        <v>100</v>
      </c>
      <c r="C218" s="35" t="s">
        <v>21</v>
      </c>
      <c r="D218" s="36" t="str">
        <f t="shared" si="141"/>
        <v>'</v>
      </c>
      <c r="E218" s="37">
        <f t="shared" si="141"/>
        <v>44636</v>
      </c>
      <c r="F218" s="6">
        <f>IF(MAX(F$9:F217)&gt;=L$5,0,IF(B218&gt;=MONTH($N$5),F217+1,0))</f>
        <v>206</v>
      </c>
      <c r="G218" s="38">
        <f t="shared" si="140"/>
        <v>2154.6934882586884</v>
      </c>
      <c r="H218" s="39">
        <f t="shared" si="142"/>
        <v>566.29</v>
      </c>
      <c r="I218" s="39">
        <f t="shared" si="95"/>
        <v>1588.4034882586884</v>
      </c>
      <c r="J218" s="40">
        <f t="shared" si="139"/>
        <v>63130.231418710304</v>
      </c>
      <c r="K218" s="41"/>
      <c r="L218" s="42"/>
      <c r="M218" s="42"/>
      <c r="N218" s="42"/>
      <c r="O218" s="42"/>
      <c r="P218" s="46"/>
      <c r="Q218" s="23"/>
      <c r="V218" s="221">
        <f>SUM(H$158:H218)-R$158</f>
        <v>42085.717579750992</v>
      </c>
      <c r="X218" s="176">
        <f>SUM(H$158:H218)</f>
        <v>55947.610000000022</v>
      </c>
    </row>
    <row r="219" spans="1:24" hidden="1">
      <c r="A219" s="237">
        <v>44696</v>
      </c>
      <c r="B219" s="25">
        <v>101</v>
      </c>
      <c r="C219" s="35" t="s">
        <v>22</v>
      </c>
      <c r="D219" s="36" t="str">
        <f t="shared" si="141"/>
        <v>'</v>
      </c>
      <c r="E219" s="37">
        <f t="shared" si="141"/>
        <v>44636</v>
      </c>
      <c r="F219" s="6">
        <f>IF(MAX(F$9:F218)&gt;=L$5,0,IF(B219&gt;=MONTH($N$5),F218+1,0))</f>
        <v>207</v>
      </c>
      <c r="G219" s="38">
        <f t="shared" si="140"/>
        <v>2154.6934882586884</v>
      </c>
      <c r="H219" s="39">
        <f t="shared" si="142"/>
        <v>552.39</v>
      </c>
      <c r="I219" s="39">
        <f t="shared" si="95"/>
        <v>1602.3034882586885</v>
      </c>
      <c r="J219" s="40">
        <f t="shared" si="139"/>
        <v>61527.927930451617</v>
      </c>
      <c r="K219" s="41"/>
      <c r="L219" s="42"/>
      <c r="M219" s="42"/>
      <c r="N219" s="42"/>
      <c r="O219" s="42"/>
      <c r="P219" s="46"/>
      <c r="Q219" s="23"/>
      <c r="V219" s="221">
        <f>SUM(H$158:H219)-R$158</f>
        <v>42638.107579750991</v>
      </c>
      <c r="X219" s="176">
        <f>SUM(H$158:H219)</f>
        <v>56500.000000000022</v>
      </c>
    </row>
    <row r="220" spans="1:24" hidden="1">
      <c r="A220" s="237">
        <v>44727</v>
      </c>
      <c r="B220" s="25">
        <v>102</v>
      </c>
      <c r="C220" s="35" t="s">
        <v>23</v>
      </c>
      <c r="D220" s="36" t="str">
        <f t="shared" si="141"/>
        <v>'</v>
      </c>
      <c r="E220" s="37">
        <f t="shared" si="141"/>
        <v>44636</v>
      </c>
      <c r="F220" s="6">
        <f>IF(MAX(F$9:F219)&gt;=L$5,0,IF(B220&gt;=MONTH($N$5),F219+1,0))</f>
        <v>208</v>
      </c>
      <c r="G220" s="38">
        <f t="shared" si="140"/>
        <v>2154.6934882586884</v>
      </c>
      <c r="H220" s="39">
        <f t="shared" si="142"/>
        <v>538.37</v>
      </c>
      <c r="I220" s="39">
        <f t="shared" si="95"/>
        <v>1616.3234882586885</v>
      </c>
      <c r="J220" s="40">
        <f t="shared" si="139"/>
        <v>59911.604442192925</v>
      </c>
      <c r="K220" s="41"/>
      <c r="L220" s="42"/>
      <c r="M220" s="42"/>
      <c r="N220" s="42"/>
      <c r="O220" s="42"/>
      <c r="P220" s="46"/>
      <c r="Q220" s="23"/>
      <c r="V220" s="221">
        <f>SUM(H$158:H220)-R$158</f>
        <v>43176.477579750994</v>
      </c>
      <c r="X220" s="176">
        <f>SUM(H$158:H220)</f>
        <v>57038.370000000024</v>
      </c>
    </row>
    <row r="221" spans="1:24" hidden="1">
      <c r="A221" s="237">
        <v>44757</v>
      </c>
      <c r="B221" s="25">
        <v>103</v>
      </c>
      <c r="C221" s="35" t="s">
        <v>24</v>
      </c>
      <c r="D221" s="36" t="str">
        <f t="shared" si="141"/>
        <v>'</v>
      </c>
      <c r="E221" s="37">
        <f t="shared" si="141"/>
        <v>44636</v>
      </c>
      <c r="F221" s="6">
        <f>IF(MAX(F$9:F220)&gt;=L$5,0,IF(B221&gt;=MONTH($N$5),F220+1,0))</f>
        <v>209</v>
      </c>
      <c r="G221" s="38">
        <f t="shared" si="140"/>
        <v>2154.6934882586884</v>
      </c>
      <c r="H221" s="39">
        <f t="shared" si="142"/>
        <v>524.23</v>
      </c>
      <c r="I221" s="39">
        <f t="shared" si="95"/>
        <v>1630.4634882586884</v>
      </c>
      <c r="J221" s="40">
        <f t="shared" si="139"/>
        <v>58281.140953934235</v>
      </c>
      <c r="K221" s="41"/>
      <c r="L221" s="42"/>
      <c r="M221" s="42"/>
      <c r="N221" s="42"/>
      <c r="O221" s="42"/>
      <c r="P221" s="46"/>
      <c r="Q221" s="23"/>
      <c r="V221" s="221">
        <f>SUM(H$158:H221)-R$158</f>
        <v>43700.707579750997</v>
      </c>
      <c r="X221" s="176">
        <f>SUM(H$158:H221)</f>
        <v>57562.600000000028</v>
      </c>
    </row>
    <row r="222" spans="1:24" hidden="1">
      <c r="A222" s="237">
        <v>44788</v>
      </c>
      <c r="B222" s="25">
        <v>104</v>
      </c>
      <c r="C222" s="35" t="s">
        <v>25</v>
      </c>
      <c r="D222" s="36" t="str">
        <f t="shared" si="141"/>
        <v>'</v>
      </c>
      <c r="E222" s="37">
        <f t="shared" si="141"/>
        <v>44636</v>
      </c>
      <c r="F222" s="6">
        <f>IF(MAX(F$9:F221)&gt;=L$5,0,IF(B222&gt;=MONTH($N$5),F221+1,0))</f>
        <v>210</v>
      </c>
      <c r="G222" s="38">
        <f t="shared" si="140"/>
        <v>2154.6934882586884</v>
      </c>
      <c r="H222" s="39">
        <f t="shared" si="142"/>
        <v>509.96</v>
      </c>
      <c r="I222" s="39">
        <f t="shared" si="95"/>
        <v>1644.7334882586883</v>
      </c>
      <c r="J222" s="40">
        <f t="shared" si="139"/>
        <v>56636.407465675547</v>
      </c>
      <c r="K222" s="41"/>
      <c r="L222" s="42"/>
      <c r="M222" s="42"/>
      <c r="N222" s="42"/>
      <c r="O222" s="42"/>
      <c r="P222" s="46"/>
      <c r="Q222" s="23"/>
      <c r="V222" s="221">
        <f>SUM(H$158:H222)-R$158</f>
        <v>44210.667579750996</v>
      </c>
      <c r="X222" s="176">
        <f>SUM(H$158:H222)</f>
        <v>58072.560000000027</v>
      </c>
    </row>
    <row r="223" spans="1:24" hidden="1">
      <c r="A223" s="237">
        <v>44819</v>
      </c>
      <c r="B223" s="25">
        <v>105</v>
      </c>
      <c r="C223" s="35" t="s">
        <v>26</v>
      </c>
      <c r="D223" s="36" t="str">
        <f t="shared" si="141"/>
        <v>'</v>
      </c>
      <c r="E223" s="37">
        <f t="shared" si="141"/>
        <v>44636</v>
      </c>
      <c r="F223" s="6">
        <f>IF(MAX(F$9:F222)&gt;=L$5,0,IF(B223&gt;=MONTH($N$5),F222+1,0))</f>
        <v>211</v>
      </c>
      <c r="G223" s="38">
        <f t="shared" si="140"/>
        <v>2154.6934882586884</v>
      </c>
      <c r="H223" s="39">
        <f t="shared" si="142"/>
        <v>495.57</v>
      </c>
      <c r="I223" s="39">
        <f t="shared" si="95"/>
        <v>1659.1234882586884</v>
      </c>
      <c r="J223" s="40">
        <f t="shared" si="139"/>
        <v>54977.283977416861</v>
      </c>
      <c r="K223" s="41"/>
      <c r="L223" s="42"/>
      <c r="M223" s="42"/>
      <c r="N223" s="42"/>
      <c r="O223" s="42"/>
      <c r="P223" s="46"/>
      <c r="Q223" s="23"/>
      <c r="V223" s="221">
        <f>SUM(H$158:H223)-R$158</f>
        <v>44706.237579750996</v>
      </c>
      <c r="X223" s="176">
        <f>SUM(H$158:H223)</f>
        <v>58568.130000000026</v>
      </c>
    </row>
    <row r="224" spans="1:24" hidden="1">
      <c r="A224" s="237">
        <v>44849</v>
      </c>
      <c r="B224" s="25">
        <v>106</v>
      </c>
      <c r="C224" s="35" t="s">
        <v>27</v>
      </c>
      <c r="D224" s="36" t="str">
        <f t="shared" si="141"/>
        <v>'</v>
      </c>
      <c r="E224" s="37">
        <f t="shared" si="141"/>
        <v>44636</v>
      </c>
      <c r="F224" s="6">
        <f>IF(MAX(F$9:F223)&gt;=L$5,0,IF(B224&gt;=MONTH($N$5),F223+1,0))</f>
        <v>212</v>
      </c>
      <c r="G224" s="38">
        <f t="shared" si="140"/>
        <v>2154.6934882586884</v>
      </c>
      <c r="H224" s="39">
        <f t="shared" si="142"/>
        <v>481.05</v>
      </c>
      <c r="I224" s="39">
        <f t="shared" si="95"/>
        <v>1673.6434882586884</v>
      </c>
      <c r="J224" s="40">
        <f t="shared" si="139"/>
        <v>53303.64048915817</v>
      </c>
      <c r="K224" s="41"/>
      <c r="L224" s="42"/>
      <c r="M224" s="42"/>
      <c r="N224" s="42"/>
      <c r="O224" s="42"/>
      <c r="P224" s="46"/>
      <c r="Q224" s="23"/>
      <c r="V224" s="221">
        <f>SUM(H$158:H224)-R$158</f>
        <v>45187.287579750999</v>
      </c>
      <c r="X224" s="176">
        <f>SUM(H$158:H224)</f>
        <v>59049.180000000029</v>
      </c>
    </row>
    <row r="225" spans="1:24" hidden="1">
      <c r="A225" s="237">
        <v>44880</v>
      </c>
      <c r="B225" s="25">
        <v>107</v>
      </c>
      <c r="C225" s="35" t="s">
        <v>28</v>
      </c>
      <c r="D225" s="36" t="str">
        <f t="shared" si="141"/>
        <v>'</v>
      </c>
      <c r="E225" s="37">
        <f t="shared" si="141"/>
        <v>44636</v>
      </c>
      <c r="F225" s="6">
        <f>IF(MAX(F$9:F224)&gt;=L$5,0,IF(B225&gt;=MONTH($N$5),F224+1,0))</f>
        <v>213</v>
      </c>
      <c r="G225" s="38">
        <f t="shared" si="140"/>
        <v>2154.6934882586884</v>
      </c>
      <c r="H225" s="39">
        <f t="shared" si="142"/>
        <v>466.41</v>
      </c>
      <c r="I225" s="39">
        <f t="shared" si="95"/>
        <v>1688.2834882586883</v>
      </c>
      <c r="J225" s="40">
        <f t="shared" si="139"/>
        <v>51615.357000899479</v>
      </c>
      <c r="K225" s="41"/>
      <c r="L225" s="42"/>
      <c r="M225" s="42"/>
      <c r="N225" s="42"/>
      <c r="O225" s="42"/>
      <c r="P225" s="46"/>
      <c r="Q225" s="23"/>
      <c r="V225" s="221">
        <f>SUM(H$158:H225)-R$158</f>
        <v>45653.697579751002</v>
      </c>
      <c r="X225" s="176">
        <f>SUM(H$158:H225)</f>
        <v>59515.590000000033</v>
      </c>
    </row>
    <row r="226" spans="1:24" hidden="1">
      <c r="A226" s="237">
        <v>44910</v>
      </c>
      <c r="B226" s="25">
        <v>108</v>
      </c>
      <c r="C226" s="35" t="s">
        <v>29</v>
      </c>
      <c r="D226" s="36" t="str">
        <f t="shared" si="141"/>
        <v>'</v>
      </c>
      <c r="E226" s="37">
        <f t="shared" si="141"/>
        <v>44636</v>
      </c>
      <c r="F226" s="6">
        <f>IF(MAX(F$9:F225)&gt;=L$5,0,IF(B226&gt;=MONTH($N$5),F225+1,0))</f>
        <v>214</v>
      </c>
      <c r="G226" s="45">
        <f t="shared" si="140"/>
        <v>2154.6934882586884</v>
      </c>
      <c r="H226" s="42">
        <f t="shared" si="142"/>
        <v>451.63</v>
      </c>
      <c r="I226" s="42">
        <f t="shared" si="95"/>
        <v>1703.0634882586883</v>
      </c>
      <c r="J226" s="46">
        <f t="shared" si="139"/>
        <v>49912.29351264079</v>
      </c>
      <c r="K226" s="41">
        <f>SUM(H215:H226)</f>
        <v>6366.95</v>
      </c>
      <c r="L226" s="42">
        <f>SUM(I215:I226)</f>
        <v>19489.371859104263</v>
      </c>
      <c r="M226" s="42">
        <f>SUM(G215:G226)</f>
        <v>25856.321859104253</v>
      </c>
      <c r="N226" s="42">
        <f>K226+N214</f>
        <v>149381.67000000001</v>
      </c>
      <c r="O226" s="42">
        <f>L226+O214</f>
        <v>79015.839755420981</v>
      </c>
      <c r="P226" s="46">
        <f>M226+P214</f>
        <v>228397.50975542096</v>
      </c>
      <c r="Q226" s="23"/>
      <c r="V226" s="221">
        <f>SUM(H$158:H226)-R$158</f>
        <v>46105.327579751</v>
      </c>
      <c r="X226" s="176">
        <f>SUM(H$158:H226)</f>
        <v>59967.22000000003</v>
      </c>
    </row>
    <row r="227" spans="1:24" hidden="1">
      <c r="A227" s="237">
        <v>44941</v>
      </c>
      <c r="B227" s="25">
        <v>109</v>
      </c>
      <c r="C227" s="26" t="s">
        <v>17</v>
      </c>
      <c r="D227" s="47" t="str">
        <f>D215</f>
        <v>'</v>
      </c>
      <c r="E227" s="27">
        <f>E215+365.25</f>
        <v>45001.25</v>
      </c>
      <c r="F227" s="90">
        <f>IF(MAX(F$9:F226)&gt;=L$5,0,IF(B227&gt;=MONTH($N$5),F226+1,0))</f>
        <v>215</v>
      </c>
      <c r="G227" s="28">
        <f t="shared" si="140"/>
        <v>2154.6934882586884</v>
      </c>
      <c r="H227" s="29">
        <f t="shared" si="142"/>
        <v>436.73</v>
      </c>
      <c r="I227" s="29">
        <f t="shared" si="95"/>
        <v>1717.9634882586884</v>
      </c>
      <c r="J227" s="30">
        <f t="shared" si="139"/>
        <v>48194.3300243821</v>
      </c>
      <c r="K227" s="31"/>
      <c r="L227" s="32"/>
      <c r="M227" s="32"/>
      <c r="N227" s="32"/>
      <c r="O227" s="32"/>
      <c r="P227" s="48"/>
      <c r="Q227" s="23"/>
      <c r="V227" s="221">
        <f>SUM(H$158:H227)-R$158</f>
        <v>46542.057579751003</v>
      </c>
      <c r="X227" s="176">
        <f>SUM(H$158:H227)</f>
        <v>60403.950000000033</v>
      </c>
    </row>
    <row r="228" spans="1:24" hidden="1">
      <c r="A228" s="237">
        <v>44972</v>
      </c>
      <c r="B228" s="25">
        <v>110</v>
      </c>
      <c r="C228" s="35" t="s">
        <v>19</v>
      </c>
      <c r="D228" s="36" t="str">
        <f t="shared" ref="D228:E238" si="143">D227</f>
        <v>'</v>
      </c>
      <c r="E228" s="37">
        <f t="shared" si="143"/>
        <v>45001.25</v>
      </c>
      <c r="F228" s="6">
        <f>IF(MAX(F$9:F227)&gt;=L$5,0,IF(B228&gt;=MONTH($N$5),F227+1,0))</f>
        <v>216</v>
      </c>
      <c r="G228" s="38">
        <f t="shared" si="140"/>
        <v>2154.6934882586884</v>
      </c>
      <c r="H228" s="39">
        <f t="shared" si="142"/>
        <v>421.7</v>
      </c>
      <c r="I228" s="39">
        <f t="shared" si="95"/>
        <v>1732.9934882586883</v>
      </c>
      <c r="J228" s="40">
        <f t="shared" si="139"/>
        <v>46461.33653612341</v>
      </c>
      <c r="K228" s="41"/>
      <c r="L228" s="42"/>
      <c r="M228" s="42"/>
      <c r="N228" s="42"/>
      <c r="O228" s="42"/>
      <c r="P228" s="46"/>
      <c r="Q228" s="23"/>
      <c r="V228" s="221">
        <f>SUM(H$158:H228)-R$158</f>
        <v>46963.757579751</v>
      </c>
      <c r="X228" s="176">
        <f>SUM(H$158:H228)</f>
        <v>60825.650000000031</v>
      </c>
    </row>
    <row r="229" spans="1:24" hidden="1">
      <c r="A229" s="237">
        <v>45000</v>
      </c>
      <c r="B229" s="25">
        <v>111</v>
      </c>
      <c r="C229" s="35" t="s">
        <v>20</v>
      </c>
      <c r="D229" s="36" t="str">
        <f t="shared" si="143"/>
        <v>'</v>
      </c>
      <c r="E229" s="37">
        <f t="shared" si="143"/>
        <v>45001.25</v>
      </c>
      <c r="F229" s="6">
        <f>IF(MAX(F$9:F228)&gt;=L$5,0,IF(B229&gt;=MONTH($N$5),F228+1,0))</f>
        <v>217</v>
      </c>
      <c r="G229" s="38">
        <f t="shared" si="140"/>
        <v>2154.6934882586884</v>
      </c>
      <c r="H229" s="39">
        <f t="shared" si="142"/>
        <v>406.54</v>
      </c>
      <c r="I229" s="39">
        <f t="shared" si="95"/>
        <v>1748.1534882586884</v>
      </c>
      <c r="J229" s="40">
        <f t="shared" si="139"/>
        <v>44713.183047864724</v>
      </c>
      <c r="K229" s="41"/>
      <c r="L229" s="42"/>
      <c r="M229" s="42"/>
      <c r="N229" s="42"/>
      <c r="O229" s="42"/>
      <c r="P229" s="46"/>
      <c r="Q229" s="23"/>
      <c r="V229" s="221">
        <f>SUM(H$158:H229)-R$158</f>
        <v>47370.297579751001</v>
      </c>
      <c r="X229" s="176">
        <f>SUM(H$158:H229)</f>
        <v>61232.190000000031</v>
      </c>
    </row>
    <row r="230" spans="1:24" hidden="1">
      <c r="A230" s="237">
        <v>45031</v>
      </c>
      <c r="B230" s="25">
        <v>112</v>
      </c>
      <c r="C230" s="35" t="s">
        <v>21</v>
      </c>
      <c r="D230" s="36" t="str">
        <f t="shared" si="143"/>
        <v>'</v>
      </c>
      <c r="E230" s="37">
        <f t="shared" si="143"/>
        <v>45001.25</v>
      </c>
      <c r="F230" s="6">
        <f>IF(MAX(F$9:F229)&gt;=L$5,0,IF(B230&gt;=MONTH($N$5),F229+1,0))</f>
        <v>218</v>
      </c>
      <c r="G230" s="38">
        <f t="shared" si="140"/>
        <v>2154.6934882586884</v>
      </c>
      <c r="H230" s="39">
        <f t="shared" si="142"/>
        <v>391.24</v>
      </c>
      <c r="I230" s="39">
        <f t="shared" si="95"/>
        <v>1763.4534882586884</v>
      </c>
      <c r="J230" s="40">
        <f t="shared" si="139"/>
        <v>42949.729559606036</v>
      </c>
      <c r="K230" s="41"/>
      <c r="L230" s="42"/>
      <c r="M230" s="42"/>
      <c r="N230" s="42"/>
      <c r="O230" s="42"/>
      <c r="P230" s="46"/>
      <c r="Q230" s="23"/>
      <c r="V230" s="221">
        <f>SUM(H$158:H230)-R$158</f>
        <v>47761.537579750999</v>
      </c>
      <c r="X230" s="176">
        <f>SUM(H$158:H230)</f>
        <v>61623.430000000029</v>
      </c>
    </row>
    <row r="231" spans="1:24" hidden="1">
      <c r="A231" s="237">
        <v>45061</v>
      </c>
      <c r="B231" s="25">
        <v>113</v>
      </c>
      <c r="C231" s="35" t="s">
        <v>22</v>
      </c>
      <c r="D231" s="36" t="str">
        <f t="shared" si="143"/>
        <v>'</v>
      </c>
      <c r="E231" s="37">
        <f t="shared" si="143"/>
        <v>45001.25</v>
      </c>
      <c r="F231" s="6">
        <f>IF(MAX(F$9:F230)&gt;=L$5,0,IF(B231&gt;=MONTH($N$5),F230+1,0))</f>
        <v>219</v>
      </c>
      <c r="G231" s="38">
        <f t="shared" si="140"/>
        <v>2154.6934882586884</v>
      </c>
      <c r="H231" s="39">
        <f t="shared" si="142"/>
        <v>375.81</v>
      </c>
      <c r="I231" s="39">
        <f t="shared" si="95"/>
        <v>1778.8834882586884</v>
      </c>
      <c r="J231" s="40">
        <f t="shared" si="139"/>
        <v>41170.846071347347</v>
      </c>
      <c r="K231" s="41"/>
      <c r="L231" s="42"/>
      <c r="M231" s="42"/>
      <c r="N231" s="42"/>
      <c r="O231" s="42"/>
      <c r="P231" s="46"/>
      <c r="Q231" s="23"/>
      <c r="V231" s="221">
        <f>SUM(H$158:H231)-R$158</f>
        <v>48137.347579750996</v>
      </c>
      <c r="X231" s="176">
        <f>SUM(H$158:H231)</f>
        <v>61999.240000000027</v>
      </c>
    </row>
    <row r="232" spans="1:24" hidden="1">
      <c r="A232" s="237">
        <v>45092</v>
      </c>
      <c r="B232" s="25">
        <v>114</v>
      </c>
      <c r="C232" s="35" t="s">
        <v>23</v>
      </c>
      <c r="D232" s="36" t="str">
        <f t="shared" si="143"/>
        <v>'</v>
      </c>
      <c r="E232" s="37">
        <f t="shared" si="143"/>
        <v>45001.25</v>
      </c>
      <c r="F232" s="6">
        <f>IF(MAX(F$9:F231)&gt;=L$5,0,IF(B232&gt;=MONTH($N$5),F231+1,0))</f>
        <v>220</v>
      </c>
      <c r="G232" s="38">
        <f t="shared" si="140"/>
        <v>2154.6934882586884</v>
      </c>
      <c r="H232" s="39">
        <f t="shared" si="142"/>
        <v>360.24</v>
      </c>
      <c r="I232" s="39">
        <f t="shared" si="95"/>
        <v>1794.4534882586884</v>
      </c>
      <c r="J232" s="40">
        <f t="shared" si="139"/>
        <v>39376.392583088658</v>
      </c>
      <c r="K232" s="41"/>
      <c r="L232" s="42"/>
      <c r="M232" s="42"/>
      <c r="N232" s="42"/>
      <c r="O232" s="42"/>
      <c r="P232" s="46"/>
      <c r="Q232" s="23"/>
      <c r="V232" s="221">
        <f>SUM(H$158:H232)-R$158</f>
        <v>48497.587579750994</v>
      </c>
      <c r="X232" s="176">
        <f>SUM(H$158:H232)</f>
        <v>62359.480000000025</v>
      </c>
    </row>
    <row r="233" spans="1:24" hidden="1">
      <c r="A233" s="237">
        <v>45122</v>
      </c>
      <c r="B233" s="25">
        <v>115</v>
      </c>
      <c r="C233" s="35" t="s">
        <v>24</v>
      </c>
      <c r="D233" s="36" t="str">
        <f t="shared" si="143"/>
        <v>'</v>
      </c>
      <c r="E233" s="37">
        <f t="shared" si="143"/>
        <v>45001.25</v>
      </c>
      <c r="F233" s="6">
        <f>IF(MAX(F$9:F232)&gt;=L$5,0,IF(B233&gt;=MONTH($N$5),F232+1,0))</f>
        <v>221</v>
      </c>
      <c r="G233" s="38">
        <f t="shared" si="140"/>
        <v>2154.6934882586884</v>
      </c>
      <c r="H233" s="39">
        <f t="shared" si="142"/>
        <v>344.54</v>
      </c>
      <c r="I233" s="39">
        <f t="shared" si="95"/>
        <v>1810.1534882586884</v>
      </c>
      <c r="J233" s="40">
        <f t="shared" si="139"/>
        <v>37566.239094829973</v>
      </c>
      <c r="K233" s="41"/>
      <c r="L233" s="42"/>
      <c r="M233" s="42"/>
      <c r="N233" s="42"/>
      <c r="O233" s="42"/>
      <c r="P233" s="46"/>
      <c r="Q233" s="23"/>
      <c r="V233" s="221">
        <f>SUM(H$158:H233)-R$158</f>
        <v>48842.127579750995</v>
      </c>
      <c r="X233" s="176">
        <f>SUM(H$158:H233)</f>
        <v>62704.020000000026</v>
      </c>
    </row>
    <row r="234" spans="1:24" hidden="1">
      <c r="A234" s="237">
        <v>45153</v>
      </c>
      <c r="B234" s="25">
        <v>116</v>
      </c>
      <c r="C234" s="35" t="s">
        <v>25</v>
      </c>
      <c r="D234" s="36" t="str">
        <f t="shared" si="143"/>
        <v>'</v>
      </c>
      <c r="E234" s="37">
        <f t="shared" si="143"/>
        <v>45001.25</v>
      </c>
      <c r="F234" s="6">
        <f>IF(MAX(F$9:F233)&gt;=L$5,0,IF(B234&gt;=MONTH($N$5),F233+1,0))</f>
        <v>222</v>
      </c>
      <c r="G234" s="38">
        <f t="shared" si="140"/>
        <v>2154.6934882586884</v>
      </c>
      <c r="H234" s="39">
        <f t="shared" si="142"/>
        <v>328.7</v>
      </c>
      <c r="I234" s="39">
        <f t="shared" si="95"/>
        <v>1825.9934882586883</v>
      </c>
      <c r="J234" s="40">
        <f t="shared" si="139"/>
        <v>35740.245606571283</v>
      </c>
      <c r="K234" s="41"/>
      <c r="L234" s="42"/>
      <c r="M234" s="42"/>
      <c r="N234" s="42"/>
      <c r="O234" s="42"/>
      <c r="P234" s="46"/>
      <c r="Q234" s="23"/>
      <c r="V234" s="221">
        <f>SUM(H$158:H234)-R$158</f>
        <v>49170.827579750992</v>
      </c>
      <c r="X234" s="176">
        <f>SUM(H$158:H234)</f>
        <v>63032.720000000023</v>
      </c>
    </row>
    <row r="235" spans="1:24" hidden="1">
      <c r="A235" s="237">
        <v>45184</v>
      </c>
      <c r="B235" s="25">
        <v>117</v>
      </c>
      <c r="C235" s="35" t="s">
        <v>26</v>
      </c>
      <c r="D235" s="36" t="str">
        <f t="shared" si="143"/>
        <v>'</v>
      </c>
      <c r="E235" s="37">
        <f t="shared" si="143"/>
        <v>45001.25</v>
      </c>
      <c r="F235" s="6">
        <f>IF(MAX(F$9:F234)&gt;=L$5,0,IF(B235&gt;=MONTH($N$5),F234+1,0))</f>
        <v>223</v>
      </c>
      <c r="G235" s="38">
        <f t="shared" si="140"/>
        <v>2154.6934882586884</v>
      </c>
      <c r="H235" s="39">
        <f t="shared" si="142"/>
        <v>312.73</v>
      </c>
      <c r="I235" s="39">
        <f t="shared" si="95"/>
        <v>1841.9634882586884</v>
      </c>
      <c r="J235" s="40">
        <f t="shared" si="139"/>
        <v>33898.282118312593</v>
      </c>
      <c r="K235" s="41"/>
      <c r="L235" s="42"/>
      <c r="M235" s="42"/>
      <c r="N235" s="42"/>
      <c r="O235" s="42"/>
      <c r="P235" s="46"/>
      <c r="Q235" s="23"/>
      <c r="V235" s="221">
        <f>SUM(H$158:H235)-R$158</f>
        <v>49483.557579750996</v>
      </c>
      <c r="X235" s="176">
        <f>SUM(H$158:H235)</f>
        <v>63345.450000000026</v>
      </c>
    </row>
    <row r="236" spans="1:24" hidden="1">
      <c r="A236" s="237">
        <v>45214</v>
      </c>
      <c r="B236" s="25">
        <v>118</v>
      </c>
      <c r="C236" s="35" t="s">
        <v>27</v>
      </c>
      <c r="D236" s="36" t="str">
        <f t="shared" si="143"/>
        <v>'</v>
      </c>
      <c r="E236" s="37">
        <f t="shared" si="143"/>
        <v>45001.25</v>
      </c>
      <c r="F236" s="6">
        <f>IF(MAX(F$9:F235)&gt;=L$5,0,IF(B236&gt;=MONTH($N$5),F235+1,0))</f>
        <v>224</v>
      </c>
      <c r="G236" s="38">
        <f t="shared" si="140"/>
        <v>2154.6934882586884</v>
      </c>
      <c r="H236" s="39">
        <f t="shared" si="142"/>
        <v>296.61</v>
      </c>
      <c r="I236" s="39">
        <f t="shared" si="95"/>
        <v>1858.0834882586882</v>
      </c>
      <c r="J236" s="40">
        <f t="shared" si="139"/>
        <v>32040.198630053903</v>
      </c>
      <c r="K236" s="41"/>
      <c r="L236" s="42"/>
      <c r="M236" s="42"/>
      <c r="N236" s="42"/>
      <c r="O236" s="42"/>
      <c r="P236" s="46"/>
      <c r="Q236" s="23"/>
      <c r="V236" s="221">
        <f>SUM(H$158:H236)-R$158</f>
        <v>49780.167579750996</v>
      </c>
      <c r="X236" s="176">
        <f>SUM(H$158:H236)</f>
        <v>63642.060000000027</v>
      </c>
    </row>
    <row r="237" spans="1:24" hidden="1">
      <c r="A237" s="237">
        <v>45245</v>
      </c>
      <c r="B237" s="25">
        <v>119</v>
      </c>
      <c r="C237" s="35" t="s">
        <v>28</v>
      </c>
      <c r="D237" s="36" t="str">
        <f t="shared" si="143"/>
        <v>'</v>
      </c>
      <c r="E237" s="37">
        <f t="shared" si="143"/>
        <v>45001.25</v>
      </c>
      <c r="F237" s="6">
        <f>IF(MAX(F$9:F236)&gt;=L$5,0,IF(B237&gt;=MONTH($N$5),F236+1,0))</f>
        <v>225</v>
      </c>
      <c r="G237" s="38">
        <f t="shared" si="140"/>
        <v>2154.6934882586884</v>
      </c>
      <c r="H237" s="39">
        <f t="shared" si="142"/>
        <v>280.35000000000002</v>
      </c>
      <c r="I237" s="39">
        <f t="shared" si="95"/>
        <v>1874.3434882586885</v>
      </c>
      <c r="J237" s="40">
        <f t="shared" si="139"/>
        <v>30165.855141795215</v>
      </c>
      <c r="K237" s="41"/>
      <c r="L237" s="42"/>
      <c r="M237" s="42"/>
      <c r="N237" s="42"/>
      <c r="O237" s="42"/>
      <c r="P237" s="46"/>
      <c r="Q237" s="23"/>
      <c r="V237" s="221">
        <f>SUM(H$158:H237)-R$158</f>
        <v>50060.517579750995</v>
      </c>
      <c r="X237" s="176">
        <f>SUM(H$158:H237)</f>
        <v>63922.410000000025</v>
      </c>
    </row>
    <row r="238" spans="1:24" hidden="1">
      <c r="A238" s="237">
        <v>45275</v>
      </c>
      <c r="B238" s="25">
        <v>120</v>
      </c>
      <c r="C238" s="35" t="s">
        <v>29</v>
      </c>
      <c r="D238" s="36" t="str">
        <f t="shared" si="143"/>
        <v>'</v>
      </c>
      <c r="E238" s="37">
        <f t="shared" si="143"/>
        <v>45001.25</v>
      </c>
      <c r="F238" s="6">
        <f>IF(MAX(F$9:F237)&gt;=L$5,0,IF(B238&gt;=MONTH($N$5),F237+1,0))</f>
        <v>226</v>
      </c>
      <c r="G238" s="45">
        <f t="shared" si="140"/>
        <v>2154.6934882586884</v>
      </c>
      <c r="H238" s="42">
        <f t="shared" si="142"/>
        <v>263.95</v>
      </c>
      <c r="I238" s="42">
        <f t="shared" si="95"/>
        <v>1890.7434882586883</v>
      </c>
      <c r="J238" s="46">
        <f t="shared" si="139"/>
        <v>28275.111653536525</v>
      </c>
      <c r="K238" s="41">
        <f>SUM(H227:H238)</f>
        <v>4219.1400000000003</v>
      </c>
      <c r="L238" s="42">
        <f>SUM(I227:I238)</f>
        <v>21637.181859104261</v>
      </c>
      <c r="M238" s="42">
        <f>SUM(G227:G238)</f>
        <v>25856.321859104253</v>
      </c>
      <c r="N238" s="42">
        <f>K238+N226</f>
        <v>153600.81000000003</v>
      </c>
      <c r="O238" s="42">
        <f>L238+O226</f>
        <v>100653.02161452523</v>
      </c>
      <c r="P238" s="46">
        <f>M238+P226</f>
        <v>254253.83161452523</v>
      </c>
      <c r="Q238" s="23"/>
      <c r="V238" s="221">
        <f>SUM(H$158:H238)-R$158</f>
        <v>50324.467579750992</v>
      </c>
      <c r="X238" s="176">
        <f>SUM(H$158:H238)</f>
        <v>64186.360000000022</v>
      </c>
    </row>
    <row r="239" spans="1:24" hidden="1">
      <c r="A239" s="237">
        <v>45306</v>
      </c>
      <c r="B239" s="25">
        <v>49</v>
      </c>
      <c r="C239" s="26" t="s">
        <v>17</v>
      </c>
      <c r="D239" s="47" t="str">
        <f>D227</f>
        <v>'</v>
      </c>
      <c r="E239" s="27">
        <f>E227+365.25</f>
        <v>45366.5</v>
      </c>
      <c r="F239" s="90">
        <f>IF(MAX(F$9:F238)&gt;=L$5,0,IF(B239&gt;=MONTH($N$5),F238+1,0))</f>
        <v>227</v>
      </c>
      <c r="G239" s="28">
        <f t="shared" si="140"/>
        <v>2154.6934882586884</v>
      </c>
      <c r="H239" s="29">
        <f t="shared" si="142"/>
        <v>247.41</v>
      </c>
      <c r="I239" s="29">
        <f t="shared" ref="I239:I302" si="144">G239-H239</f>
        <v>1907.2834882586883</v>
      </c>
      <c r="J239" s="30">
        <f t="shared" si="139"/>
        <v>26367.828165277839</v>
      </c>
      <c r="K239" s="31"/>
      <c r="L239" s="32"/>
      <c r="M239" s="32"/>
      <c r="N239" s="32"/>
      <c r="O239" s="32"/>
      <c r="P239" s="48"/>
      <c r="Q239" s="23"/>
      <c r="V239" s="221">
        <f>SUM(H$158:H239)-R$158</f>
        <v>50571.877579750995</v>
      </c>
      <c r="X239" s="176">
        <f>SUM(H$158:H239)</f>
        <v>64433.770000000026</v>
      </c>
    </row>
    <row r="240" spans="1:24" hidden="1">
      <c r="A240" s="237">
        <v>45337</v>
      </c>
      <c r="B240" s="25">
        <v>62</v>
      </c>
      <c r="C240" s="35" t="s">
        <v>19</v>
      </c>
      <c r="D240" s="36" t="str">
        <f t="shared" ref="D240:E240" si="145">D239</f>
        <v>'</v>
      </c>
      <c r="E240" s="37">
        <f t="shared" si="145"/>
        <v>45366.5</v>
      </c>
      <c r="F240" s="6">
        <f>IF(MAX(F$9:F239)&gt;=L$5,0,IF(B240&gt;=MONTH($N$5),F239+1,0))</f>
        <v>228</v>
      </c>
      <c r="G240" s="38">
        <f t="shared" si="140"/>
        <v>2154.6934882586884</v>
      </c>
      <c r="H240" s="39">
        <f t="shared" si="142"/>
        <v>230.72</v>
      </c>
      <c r="I240" s="39">
        <f t="shared" si="144"/>
        <v>1923.9734882586883</v>
      </c>
      <c r="J240" s="40">
        <f t="shared" si="139"/>
        <v>24443.85467701915</v>
      </c>
      <c r="K240" s="41"/>
      <c r="L240" s="42"/>
      <c r="M240" s="42"/>
      <c r="N240" s="42"/>
      <c r="O240" s="42"/>
      <c r="P240" s="46"/>
      <c r="Q240" s="23"/>
      <c r="V240" s="221">
        <f>SUM(H$158:H240)-R$158</f>
        <v>50802.597579750996</v>
      </c>
      <c r="X240" s="176">
        <f>SUM(H$158:H240)</f>
        <v>64664.490000000027</v>
      </c>
    </row>
    <row r="241" spans="1:24" hidden="1">
      <c r="A241" s="237">
        <v>45366</v>
      </c>
      <c r="B241" s="25">
        <v>63</v>
      </c>
      <c r="C241" s="35" t="s">
        <v>20</v>
      </c>
      <c r="D241" s="36" t="str">
        <f t="shared" ref="D241:E241" si="146">D240</f>
        <v>'</v>
      </c>
      <c r="E241" s="37">
        <f t="shared" si="146"/>
        <v>45366.5</v>
      </c>
      <c r="F241" s="6">
        <f>IF(MAX(F$9:F240)&gt;=L$5,0,IF(B241&gt;=MONTH($N$5),F240+1,0))</f>
        <v>229</v>
      </c>
      <c r="G241" s="38">
        <f t="shared" si="140"/>
        <v>2154.6934882586884</v>
      </c>
      <c r="H241" s="39">
        <f t="shared" si="142"/>
        <v>213.88</v>
      </c>
      <c r="I241" s="39">
        <f t="shared" si="144"/>
        <v>1940.8134882586883</v>
      </c>
      <c r="J241" s="40">
        <f t="shared" si="139"/>
        <v>22503.04118876046</v>
      </c>
      <c r="K241" s="41"/>
      <c r="L241" s="42"/>
      <c r="M241" s="42"/>
      <c r="N241" s="42"/>
      <c r="O241" s="42"/>
      <c r="P241" s="46"/>
      <c r="Q241" s="23"/>
      <c r="V241" s="221">
        <f>SUM(H$158:H241)-R$158</f>
        <v>51016.477579750994</v>
      </c>
      <c r="X241" s="176">
        <f>SUM(H$158:H241)</f>
        <v>64878.370000000024</v>
      </c>
    </row>
    <row r="242" spans="1:24" hidden="1">
      <c r="A242" s="237">
        <v>45397</v>
      </c>
      <c r="B242" s="25">
        <v>64</v>
      </c>
      <c r="C242" s="35" t="s">
        <v>21</v>
      </c>
      <c r="D242" s="36" t="str">
        <f t="shared" ref="D242:E242" si="147">D241</f>
        <v>'</v>
      </c>
      <c r="E242" s="37">
        <f t="shared" si="147"/>
        <v>45366.5</v>
      </c>
      <c r="F242" s="6">
        <f>IF(MAX(F$9:F241)&gt;=L$5,0,IF(B242&gt;=MONTH($N$5),F241+1,0))</f>
        <v>230</v>
      </c>
      <c r="G242" s="38">
        <f t="shared" si="140"/>
        <v>2154.6934882586884</v>
      </c>
      <c r="H242" s="39">
        <f t="shared" si="142"/>
        <v>196.9</v>
      </c>
      <c r="I242" s="39">
        <f t="shared" si="144"/>
        <v>1957.7934882586883</v>
      </c>
      <c r="J242" s="40">
        <f t="shared" si="139"/>
        <v>20545.247700501772</v>
      </c>
      <c r="K242" s="41"/>
      <c r="L242" s="42"/>
      <c r="M242" s="42"/>
      <c r="N242" s="42"/>
      <c r="O242" s="42"/>
      <c r="P242" s="46"/>
      <c r="Q242" s="23"/>
      <c r="V242" s="221">
        <f>SUM(H$158:H242)-R$158</f>
        <v>51213.377579750995</v>
      </c>
      <c r="X242" s="176">
        <f>SUM(H$158:H242)</f>
        <v>65075.270000000026</v>
      </c>
    </row>
    <row r="243" spans="1:24" hidden="1">
      <c r="A243" s="237">
        <v>45427</v>
      </c>
      <c r="B243" s="25">
        <v>65</v>
      </c>
      <c r="C243" s="35" t="s">
        <v>22</v>
      </c>
      <c r="D243" s="36" t="str">
        <f t="shared" ref="D243:E243" si="148">D242</f>
        <v>'</v>
      </c>
      <c r="E243" s="37">
        <f t="shared" si="148"/>
        <v>45366.5</v>
      </c>
      <c r="F243" s="6">
        <f>IF(MAX(F$9:F242)&gt;=L$5,0,IF(B243&gt;=MONTH($N$5),F242+1,0))</f>
        <v>231</v>
      </c>
      <c r="G243" s="38">
        <f t="shared" si="140"/>
        <v>2154.6934882586884</v>
      </c>
      <c r="H243" s="39">
        <f t="shared" si="142"/>
        <v>179.77</v>
      </c>
      <c r="I243" s="39">
        <f t="shared" si="144"/>
        <v>1974.9234882586884</v>
      </c>
      <c r="J243" s="40">
        <f t="shared" si="139"/>
        <v>18570.324212243082</v>
      </c>
      <c r="K243" s="41"/>
      <c r="L243" s="42"/>
      <c r="M243" s="42"/>
      <c r="N243" s="42"/>
      <c r="O243" s="42"/>
      <c r="P243" s="46"/>
      <c r="Q243" s="23"/>
      <c r="V243" s="221">
        <f>SUM(H$158:H243)-R$158</f>
        <v>51393.147579750992</v>
      </c>
      <c r="X243" s="176">
        <f>SUM(H$158:H243)</f>
        <v>65255.040000000023</v>
      </c>
    </row>
    <row r="244" spans="1:24" hidden="1">
      <c r="A244" s="237">
        <v>45458</v>
      </c>
      <c r="B244" s="25">
        <v>66</v>
      </c>
      <c r="C244" s="35" t="s">
        <v>23</v>
      </c>
      <c r="D244" s="36" t="str">
        <f t="shared" ref="D244:E244" si="149">D243</f>
        <v>'</v>
      </c>
      <c r="E244" s="37">
        <f t="shared" si="149"/>
        <v>45366.5</v>
      </c>
      <c r="F244" s="6">
        <f>IF(MAX(F$9:F243)&gt;=L$5,0,IF(B244&gt;=MONTH($N$5),F243+1,0))</f>
        <v>232</v>
      </c>
      <c r="G244" s="38">
        <f t="shared" si="140"/>
        <v>2154.6934882586884</v>
      </c>
      <c r="H244" s="39">
        <f t="shared" si="142"/>
        <v>162.49</v>
      </c>
      <c r="I244" s="39">
        <f t="shared" si="144"/>
        <v>1992.2034882586884</v>
      </c>
      <c r="J244" s="40">
        <f t="shared" si="139"/>
        <v>16578.120723984393</v>
      </c>
      <c r="K244" s="41"/>
      <c r="L244" s="42"/>
      <c r="M244" s="42"/>
      <c r="N244" s="42"/>
      <c r="O244" s="42"/>
      <c r="P244" s="46"/>
      <c r="Q244" s="23"/>
      <c r="V244" s="221">
        <f>SUM(H$158:H244)-R$158</f>
        <v>51555.63757975099</v>
      </c>
      <c r="X244" s="176">
        <f>SUM(H$158:H244)</f>
        <v>65417.530000000021</v>
      </c>
    </row>
    <row r="245" spans="1:24" hidden="1">
      <c r="A245" s="237">
        <v>45488</v>
      </c>
      <c r="B245" s="25">
        <v>67</v>
      </c>
      <c r="C245" s="35" t="s">
        <v>24</v>
      </c>
      <c r="D245" s="36" t="str">
        <f t="shared" ref="D245:E245" si="150">D244</f>
        <v>'</v>
      </c>
      <c r="E245" s="37">
        <f t="shared" si="150"/>
        <v>45366.5</v>
      </c>
      <c r="F245" s="6">
        <f>IF(MAX(F$9:F244)&gt;=L$5,0,IF(B245&gt;=MONTH($N$5),F244+1,0))</f>
        <v>233</v>
      </c>
      <c r="G245" s="38">
        <f t="shared" si="140"/>
        <v>2154.6934882586884</v>
      </c>
      <c r="H245" s="39">
        <f t="shared" si="142"/>
        <v>145.06</v>
      </c>
      <c r="I245" s="39">
        <f t="shared" si="144"/>
        <v>2009.6334882586884</v>
      </c>
      <c r="J245" s="40">
        <f t="shared" si="139"/>
        <v>14568.487235725705</v>
      </c>
      <c r="K245" s="41"/>
      <c r="L245" s="42"/>
      <c r="M245" s="42"/>
      <c r="N245" s="42"/>
      <c r="O245" s="42"/>
      <c r="P245" s="46"/>
      <c r="Q245" s="23"/>
      <c r="V245" s="221">
        <f>SUM(H$158:H245)-R$158</f>
        <v>51700.697579750995</v>
      </c>
      <c r="X245" s="176">
        <f>SUM(H$158:H245)</f>
        <v>65562.590000000026</v>
      </c>
    </row>
    <row r="246" spans="1:24" hidden="1">
      <c r="A246" s="237">
        <v>45519</v>
      </c>
      <c r="B246" s="25">
        <v>68</v>
      </c>
      <c r="C246" s="35" t="s">
        <v>25</v>
      </c>
      <c r="D246" s="36" t="str">
        <f t="shared" ref="D246:E246" si="151">D245</f>
        <v>'</v>
      </c>
      <c r="E246" s="37">
        <f t="shared" si="151"/>
        <v>45366.5</v>
      </c>
      <c r="F246" s="6">
        <f>IF(MAX(F$9:F245)&gt;=L$5,0,IF(B246&gt;=MONTH($N$5),F245+1,0))</f>
        <v>234</v>
      </c>
      <c r="G246" s="38">
        <f t="shared" si="140"/>
        <v>2154.6934882586884</v>
      </c>
      <c r="H246" s="39">
        <f t="shared" si="142"/>
        <v>127.47</v>
      </c>
      <c r="I246" s="39">
        <f t="shared" si="144"/>
        <v>2027.2234882586883</v>
      </c>
      <c r="J246" s="40">
        <f t="shared" si="139"/>
        <v>12541.263747467015</v>
      </c>
      <c r="K246" s="41"/>
      <c r="L246" s="42"/>
      <c r="M246" s="42"/>
      <c r="N246" s="42"/>
      <c r="O246" s="42"/>
      <c r="P246" s="46"/>
      <c r="Q246" s="23"/>
      <c r="V246" s="221">
        <f>SUM(H$158:H246)-R$158</f>
        <v>51828.167579750996</v>
      </c>
      <c r="X246" s="176">
        <f>SUM(H$158:H246)</f>
        <v>65690.060000000027</v>
      </c>
    </row>
    <row r="247" spans="1:24" hidden="1">
      <c r="A247" s="237">
        <v>45550</v>
      </c>
      <c r="B247" s="25">
        <v>69</v>
      </c>
      <c r="C247" s="35" t="s">
        <v>26</v>
      </c>
      <c r="D247" s="36" t="str">
        <f t="shared" ref="D247:E247" si="152">D246</f>
        <v>'</v>
      </c>
      <c r="E247" s="37">
        <f t="shared" si="152"/>
        <v>45366.5</v>
      </c>
      <c r="F247" s="6">
        <f>IF(MAX(F$9:F246)&gt;=L$5,0,IF(B247&gt;=MONTH($N$5),F246+1,0))</f>
        <v>235</v>
      </c>
      <c r="G247" s="38">
        <f t="shared" si="140"/>
        <v>2154.6934882586884</v>
      </c>
      <c r="H247" s="39">
        <f t="shared" si="142"/>
        <v>109.74</v>
      </c>
      <c r="I247" s="39">
        <f t="shared" si="144"/>
        <v>2044.9534882586884</v>
      </c>
      <c r="J247" s="40">
        <f t="shared" si="139"/>
        <v>10496.310259208327</v>
      </c>
      <c r="K247" s="41"/>
      <c r="L247" s="42"/>
      <c r="M247" s="42"/>
      <c r="N247" s="42"/>
      <c r="O247" s="42"/>
      <c r="P247" s="46"/>
      <c r="Q247" s="23"/>
      <c r="V247" s="221">
        <f>SUM(H$158:H247)-R$158</f>
        <v>51937.907579751001</v>
      </c>
      <c r="X247" s="176">
        <f>SUM(H$158:H247)</f>
        <v>65799.800000000032</v>
      </c>
    </row>
    <row r="248" spans="1:24" hidden="1">
      <c r="A248" s="237">
        <v>45580</v>
      </c>
      <c r="B248" s="25">
        <v>70</v>
      </c>
      <c r="C248" s="35" t="s">
        <v>27</v>
      </c>
      <c r="D248" s="36" t="str">
        <f t="shared" ref="D248:E248" si="153">D247</f>
        <v>'</v>
      </c>
      <c r="E248" s="37">
        <f t="shared" si="153"/>
        <v>45366.5</v>
      </c>
      <c r="F248" s="6">
        <f>IF(MAX(F$9:F247)&gt;=L$5,0,IF(B248&gt;=MONTH($N$5),F247+1,0))</f>
        <v>236</v>
      </c>
      <c r="G248" s="38">
        <f t="shared" si="140"/>
        <v>2154.6934882586884</v>
      </c>
      <c r="H248" s="39">
        <f t="shared" si="142"/>
        <v>91.84</v>
      </c>
      <c r="I248" s="39">
        <f t="shared" si="144"/>
        <v>2062.8534882586882</v>
      </c>
      <c r="J248" s="40">
        <f t="shared" si="139"/>
        <v>8433.4567709496387</v>
      </c>
      <c r="K248" s="41"/>
      <c r="L248" s="42"/>
      <c r="M248" s="42"/>
      <c r="N248" s="42"/>
      <c r="O248" s="42"/>
      <c r="P248" s="46"/>
      <c r="Q248" s="23"/>
      <c r="V248" s="221">
        <f>SUM(H$158:H248)-R$158</f>
        <v>52029.747579750998</v>
      </c>
      <c r="X248" s="176">
        <f>SUM(H$158:H248)</f>
        <v>65891.640000000029</v>
      </c>
    </row>
    <row r="249" spans="1:24" hidden="1">
      <c r="A249" s="237">
        <v>45611</v>
      </c>
      <c r="B249" s="25">
        <v>71</v>
      </c>
      <c r="C249" s="35" t="s">
        <v>28</v>
      </c>
      <c r="D249" s="36" t="str">
        <f t="shared" ref="D249:E249" si="154">D248</f>
        <v>'</v>
      </c>
      <c r="E249" s="37">
        <f t="shared" si="154"/>
        <v>45366.5</v>
      </c>
      <c r="F249" s="6">
        <f>IF(MAX(F$9:F248)&gt;=L$5,0,IF(B249&gt;=MONTH($N$5),F248+1,0))</f>
        <v>237</v>
      </c>
      <c r="G249" s="38">
        <f t="shared" si="140"/>
        <v>2154.6934882586884</v>
      </c>
      <c r="H249" s="39">
        <f t="shared" si="142"/>
        <v>73.790000000000006</v>
      </c>
      <c r="I249" s="39">
        <f t="shared" si="144"/>
        <v>2080.9034882586884</v>
      </c>
      <c r="J249" s="40">
        <f t="shared" si="139"/>
        <v>6352.5532826909503</v>
      </c>
      <c r="K249" s="41"/>
      <c r="L249" s="42"/>
      <c r="M249" s="42"/>
      <c r="N249" s="42"/>
      <c r="O249" s="42"/>
      <c r="P249" s="46"/>
      <c r="Q249" s="23"/>
      <c r="V249" s="221">
        <f>SUM(H$158:H249)-R$158</f>
        <v>52103.537579750991</v>
      </c>
      <c r="X249" s="176">
        <f>SUM(H$158:H249)</f>
        <v>65965.430000000022</v>
      </c>
    </row>
    <row r="250" spans="1:24" hidden="1">
      <c r="A250" s="237">
        <v>45641</v>
      </c>
      <c r="B250" s="25">
        <v>72</v>
      </c>
      <c r="C250" s="35" t="s">
        <v>29</v>
      </c>
      <c r="D250" s="36" t="str">
        <f t="shared" ref="D250:E250" si="155">D249</f>
        <v>'</v>
      </c>
      <c r="E250" s="37">
        <f t="shared" si="155"/>
        <v>45366.5</v>
      </c>
      <c r="F250" s="6">
        <f>IF(MAX(F$9:F249)&gt;=L$5,0,IF(B250&gt;=MONTH($N$5),F249+1,0))</f>
        <v>238</v>
      </c>
      <c r="G250" s="45">
        <f t="shared" si="140"/>
        <v>2154.6934882586884</v>
      </c>
      <c r="H250" s="42">
        <f t="shared" si="142"/>
        <v>55.59</v>
      </c>
      <c r="I250" s="42">
        <f t="shared" si="144"/>
        <v>2099.1034882586882</v>
      </c>
      <c r="J250" s="46">
        <f t="shared" si="139"/>
        <v>4253.449794432262</v>
      </c>
      <c r="K250" s="41">
        <f>SUM(H239:H250)</f>
        <v>1834.6599999999999</v>
      </c>
      <c r="L250" s="42">
        <f>SUM(I239:I250)</f>
        <v>24021.661859104257</v>
      </c>
      <c r="M250" s="42">
        <f>SUM(G239:G250)</f>
        <v>25856.321859104253</v>
      </c>
      <c r="N250" s="42">
        <f>K250+N166</f>
        <v>136547.85</v>
      </c>
      <c r="O250" s="42">
        <f>L250+O166</f>
        <v>65993.337896316705</v>
      </c>
      <c r="P250" s="46">
        <f>M250+P166</f>
        <v>202541.1878963167</v>
      </c>
      <c r="Q250" s="23"/>
      <c r="V250" s="221">
        <f>SUM(H$158:H250)-R$158</f>
        <v>52159.127579750988</v>
      </c>
      <c r="X250" s="176">
        <f>SUM(H$158:H250)</f>
        <v>66021.020000000019</v>
      </c>
    </row>
    <row r="251" spans="1:24">
      <c r="A251" s="237">
        <v>45672</v>
      </c>
      <c r="B251" s="25">
        <v>73</v>
      </c>
      <c r="C251" s="26" t="s">
        <v>17</v>
      </c>
      <c r="D251" s="47" t="str">
        <f>D239</f>
        <v>'</v>
      </c>
      <c r="E251" s="27">
        <f>E239+365.25</f>
        <v>45731.75</v>
      </c>
      <c r="F251" s="90">
        <f>IF(MAX(F$9:F250)&gt;=L$5,0,IF(B251&gt;=MONTH($N$5),F250+1,0))</f>
        <v>239</v>
      </c>
      <c r="G251" s="28">
        <f t="shared" si="140"/>
        <v>2154.6934882586884</v>
      </c>
      <c r="H251" s="29">
        <f t="shared" si="142"/>
        <v>37.22</v>
      </c>
      <c r="I251" s="29">
        <f t="shared" si="144"/>
        <v>2117.4734882586886</v>
      </c>
      <c r="J251" s="30">
        <f t="shared" si="139"/>
        <v>2135.9763061735734</v>
      </c>
      <c r="K251" s="31"/>
      <c r="L251" s="32"/>
      <c r="M251" s="32"/>
      <c r="N251" s="32"/>
      <c r="O251" s="32"/>
      <c r="P251" s="48"/>
      <c r="Q251" s="23"/>
      <c r="V251" s="221">
        <f>SUM(H$158:H251)-R$158</f>
        <v>52196.347579750989</v>
      </c>
      <c r="X251" s="176">
        <f>SUM(H$158:H251)</f>
        <v>66058.24000000002</v>
      </c>
    </row>
    <row r="252" spans="1:24">
      <c r="A252" s="237">
        <v>45703</v>
      </c>
      <c r="B252" s="25">
        <v>74</v>
      </c>
      <c r="C252" s="35" t="s">
        <v>19</v>
      </c>
      <c r="D252" s="36" t="str">
        <f t="shared" ref="D252:E252" si="156">D251</f>
        <v>'</v>
      </c>
      <c r="E252" s="37">
        <f t="shared" si="156"/>
        <v>45731.75</v>
      </c>
      <c r="F252" s="6">
        <f>IF(MAX(F$9:F251)&gt;=L$5,0,IF(B252&gt;=MONTH($N$5),F251+1,0))</f>
        <v>240</v>
      </c>
      <c r="G252" s="38">
        <f t="shared" si="140"/>
        <v>2154.6663061735735</v>
      </c>
      <c r="H252" s="39">
        <f t="shared" si="142"/>
        <v>18.690000000000001</v>
      </c>
      <c r="I252" s="39">
        <f t="shared" si="144"/>
        <v>2135.9763061735734</v>
      </c>
      <c r="J252" s="40">
        <f t="shared" si="139"/>
        <v>0</v>
      </c>
      <c r="K252" s="41"/>
      <c r="L252" s="42"/>
      <c r="M252" s="42"/>
      <c r="N252" s="42"/>
      <c r="O252" s="42"/>
      <c r="P252" s="46"/>
      <c r="Q252" s="23"/>
      <c r="V252" s="222">
        <f>SUM(H$158:H252)-R$158</f>
        <v>52215.037579750991</v>
      </c>
      <c r="X252" s="235">
        <f>SUM(H$158:H252)</f>
        <v>66076.930000000022</v>
      </c>
    </row>
    <row r="253" spans="1:24">
      <c r="A253" s="237">
        <v>45731</v>
      </c>
      <c r="B253" s="25">
        <v>75</v>
      </c>
      <c r="C253" s="35" t="s">
        <v>20</v>
      </c>
      <c r="D253" s="36" t="str">
        <f t="shared" ref="D253:E253" si="157">D252</f>
        <v>'</v>
      </c>
      <c r="E253" s="37">
        <f t="shared" si="157"/>
        <v>45731.75</v>
      </c>
      <c r="F253" s="6">
        <f>IF(MAX(F$9:F252)&gt;=L$5,0,IF(B253&gt;=MONTH($N$5),F252+1,0))</f>
        <v>0</v>
      </c>
      <c r="G253" s="38">
        <f t="shared" si="140"/>
        <v>0</v>
      </c>
      <c r="H253" s="39">
        <f t="shared" si="142"/>
        <v>0</v>
      </c>
      <c r="I253" s="39">
        <f t="shared" si="144"/>
        <v>0</v>
      </c>
      <c r="J253" s="40">
        <f t="shared" si="139"/>
        <v>0</v>
      </c>
      <c r="K253" s="41"/>
      <c r="L253" s="42"/>
      <c r="M253" s="42"/>
      <c r="N253" s="42"/>
      <c r="O253" s="42"/>
      <c r="P253" s="46"/>
      <c r="Q253" s="23"/>
    </row>
    <row r="254" spans="1:24">
      <c r="A254" s="237">
        <v>45762</v>
      </c>
      <c r="B254" s="25">
        <v>76</v>
      </c>
      <c r="C254" s="35" t="s">
        <v>21</v>
      </c>
      <c r="D254" s="36" t="str">
        <f t="shared" ref="D254:E254" si="158">D253</f>
        <v>'</v>
      </c>
      <c r="E254" s="37">
        <f t="shared" si="158"/>
        <v>45731.75</v>
      </c>
      <c r="F254" s="6">
        <f>IF(MAX(F$9:F253)&gt;=L$5,0,IF(B254&gt;=MONTH($N$5),F253+1,0))</f>
        <v>0</v>
      </c>
      <c r="G254" s="38">
        <f t="shared" si="140"/>
        <v>0</v>
      </c>
      <c r="H254" s="39">
        <f t="shared" si="142"/>
        <v>0</v>
      </c>
      <c r="I254" s="39">
        <f t="shared" si="144"/>
        <v>0</v>
      </c>
      <c r="J254" s="40">
        <f t="shared" si="139"/>
        <v>0</v>
      </c>
      <c r="K254" s="41"/>
      <c r="L254" s="42"/>
      <c r="M254" s="42"/>
      <c r="N254" s="42"/>
      <c r="O254" s="42"/>
      <c r="P254" s="46"/>
      <c r="Q254" s="23"/>
    </row>
    <row r="255" spans="1:24">
      <c r="A255" s="237">
        <v>45792</v>
      </c>
      <c r="B255" s="25">
        <v>77</v>
      </c>
      <c r="C255" s="35" t="s">
        <v>22</v>
      </c>
      <c r="D255" s="36" t="str">
        <f t="shared" ref="D255:E255" si="159">D254</f>
        <v>'</v>
      </c>
      <c r="E255" s="37">
        <f t="shared" si="159"/>
        <v>45731.75</v>
      </c>
      <c r="F255" s="6">
        <f>IF(MAX(F$9:F254)&gt;=L$5,0,IF(B255&gt;=MONTH($N$5),F254+1,0))</f>
        <v>0</v>
      </c>
      <c r="G255" s="38">
        <f t="shared" si="140"/>
        <v>0</v>
      </c>
      <c r="H255" s="39">
        <f t="shared" si="142"/>
        <v>0</v>
      </c>
      <c r="I255" s="39">
        <f t="shared" si="144"/>
        <v>0</v>
      </c>
      <c r="J255" s="40">
        <f t="shared" si="139"/>
        <v>0</v>
      </c>
      <c r="K255" s="41"/>
      <c r="L255" s="42"/>
      <c r="M255" s="42"/>
      <c r="N255" s="42"/>
      <c r="O255" s="42"/>
      <c r="P255" s="46"/>
      <c r="Q255" s="23"/>
    </row>
    <row r="256" spans="1:24">
      <c r="A256" s="237">
        <v>45823</v>
      </c>
      <c r="B256" s="25">
        <v>78</v>
      </c>
      <c r="C256" s="35" t="s">
        <v>23</v>
      </c>
      <c r="D256" s="36" t="str">
        <f t="shared" ref="D256:E256" si="160">D255</f>
        <v>'</v>
      </c>
      <c r="E256" s="37">
        <f t="shared" si="160"/>
        <v>45731.75</v>
      </c>
      <c r="F256" s="6">
        <f>IF(MAX(F$9:F255)&gt;=L$5,0,IF(B256&gt;=MONTH($N$5),F255+1,0))</f>
        <v>0</v>
      </c>
      <c r="G256" s="38">
        <f t="shared" si="140"/>
        <v>0</v>
      </c>
      <c r="H256" s="39">
        <f t="shared" si="142"/>
        <v>0</v>
      </c>
      <c r="I256" s="39">
        <f t="shared" si="144"/>
        <v>0</v>
      </c>
      <c r="J256" s="40">
        <f t="shared" si="139"/>
        <v>0</v>
      </c>
      <c r="K256" s="41"/>
      <c r="L256" s="42"/>
      <c r="M256" s="42"/>
      <c r="N256" s="42"/>
      <c r="O256" s="42"/>
      <c r="P256" s="46"/>
      <c r="Q256" s="23"/>
    </row>
    <row r="257" spans="1:17">
      <c r="A257" s="237">
        <v>45853</v>
      </c>
      <c r="B257" s="25">
        <v>79</v>
      </c>
      <c r="C257" s="35" t="s">
        <v>24</v>
      </c>
      <c r="D257" s="36" t="str">
        <f t="shared" ref="D257:E257" si="161">D256</f>
        <v>'</v>
      </c>
      <c r="E257" s="37">
        <f t="shared" si="161"/>
        <v>45731.75</v>
      </c>
      <c r="F257" s="6">
        <f>IF(MAX(F$9:F256)&gt;=L$5,0,IF(B257&gt;=MONTH($N$5),F256+1,0))</f>
        <v>0</v>
      </c>
      <c r="G257" s="38">
        <f t="shared" si="140"/>
        <v>0</v>
      </c>
      <c r="H257" s="39">
        <f t="shared" si="142"/>
        <v>0</v>
      </c>
      <c r="I257" s="39">
        <f t="shared" si="144"/>
        <v>0</v>
      </c>
      <c r="J257" s="40">
        <f t="shared" si="139"/>
        <v>0</v>
      </c>
      <c r="K257" s="41"/>
      <c r="L257" s="42"/>
      <c r="M257" s="42"/>
      <c r="N257" s="42"/>
      <c r="O257" s="42"/>
      <c r="P257" s="46"/>
      <c r="Q257" s="23"/>
    </row>
    <row r="258" spans="1:17">
      <c r="A258" s="237">
        <v>45884</v>
      </c>
      <c r="B258" s="25">
        <v>80</v>
      </c>
      <c r="C258" s="35" t="s">
        <v>25</v>
      </c>
      <c r="D258" s="36" t="str">
        <f t="shared" ref="D258:E258" si="162">D257</f>
        <v>'</v>
      </c>
      <c r="E258" s="37">
        <f t="shared" si="162"/>
        <v>45731.75</v>
      </c>
      <c r="F258" s="6">
        <f>IF(MAX(F$9:F257)&gt;=L$5,0,IF(B258&gt;=MONTH($N$5),F257+1,0))</f>
        <v>0</v>
      </c>
      <c r="G258" s="38">
        <f t="shared" si="140"/>
        <v>0</v>
      </c>
      <c r="H258" s="39">
        <f t="shared" si="142"/>
        <v>0</v>
      </c>
      <c r="I258" s="39">
        <f t="shared" si="144"/>
        <v>0</v>
      </c>
      <c r="J258" s="40">
        <f t="shared" si="139"/>
        <v>0</v>
      </c>
      <c r="K258" s="41"/>
      <c r="L258" s="42"/>
      <c r="M258" s="42"/>
      <c r="N258" s="42"/>
      <c r="O258" s="42"/>
      <c r="P258" s="46"/>
      <c r="Q258" s="23"/>
    </row>
    <row r="259" spans="1:17">
      <c r="A259" s="237">
        <v>45915</v>
      </c>
      <c r="B259" s="25">
        <v>81</v>
      </c>
      <c r="C259" s="35" t="s">
        <v>26</v>
      </c>
      <c r="D259" s="36" t="str">
        <f t="shared" ref="D259:E259" si="163">D258</f>
        <v>'</v>
      </c>
      <c r="E259" s="37">
        <f t="shared" si="163"/>
        <v>45731.75</v>
      </c>
      <c r="F259" s="6">
        <f>IF(MAX(F$9:F258)&gt;=L$5,0,IF(B259&gt;=MONTH($N$5),F258+1,0))</f>
        <v>0</v>
      </c>
      <c r="G259" s="38">
        <f t="shared" si="140"/>
        <v>0</v>
      </c>
      <c r="H259" s="39">
        <f t="shared" si="142"/>
        <v>0</v>
      </c>
      <c r="I259" s="39">
        <f t="shared" si="144"/>
        <v>0</v>
      </c>
      <c r="J259" s="40">
        <f t="shared" si="139"/>
        <v>0</v>
      </c>
      <c r="K259" s="41"/>
      <c r="L259" s="42"/>
      <c r="M259" s="42"/>
      <c r="N259" s="42"/>
      <c r="O259" s="42"/>
      <c r="P259" s="46"/>
      <c r="Q259" s="23"/>
    </row>
    <row r="260" spans="1:17">
      <c r="A260" s="237">
        <v>45945</v>
      </c>
      <c r="B260" s="25">
        <v>82</v>
      </c>
      <c r="C260" s="35" t="s">
        <v>27</v>
      </c>
      <c r="D260" s="36" t="str">
        <f t="shared" ref="D260:E260" si="164">D259</f>
        <v>'</v>
      </c>
      <c r="E260" s="37">
        <f t="shared" si="164"/>
        <v>45731.75</v>
      </c>
      <c r="F260" s="6">
        <f>IF(MAX(F$9:F259)&gt;=L$5,0,IF(B260&gt;=MONTH($N$5),F259+1,0))</f>
        <v>0</v>
      </c>
      <c r="G260" s="38">
        <f t="shared" si="140"/>
        <v>0</v>
      </c>
      <c r="H260" s="39">
        <f t="shared" si="142"/>
        <v>0</v>
      </c>
      <c r="I260" s="39">
        <f t="shared" si="144"/>
        <v>0</v>
      </c>
      <c r="J260" s="40">
        <f t="shared" si="139"/>
        <v>0</v>
      </c>
      <c r="K260" s="41"/>
      <c r="L260" s="42"/>
      <c r="M260" s="42"/>
      <c r="N260" s="42"/>
      <c r="O260" s="42"/>
      <c r="P260" s="46"/>
      <c r="Q260" s="23"/>
    </row>
    <row r="261" spans="1:17">
      <c r="A261" s="237">
        <v>45976</v>
      </c>
      <c r="B261" s="25">
        <v>83</v>
      </c>
      <c r="C261" s="35" t="s">
        <v>28</v>
      </c>
      <c r="D261" s="36" t="str">
        <f t="shared" ref="D261:E261" si="165">D260</f>
        <v>'</v>
      </c>
      <c r="E261" s="37">
        <f t="shared" si="165"/>
        <v>45731.75</v>
      </c>
      <c r="F261" s="6">
        <f>IF(MAX(F$9:F260)&gt;=L$5,0,IF(B261&gt;=MONTH($N$5),F260+1,0))</f>
        <v>0</v>
      </c>
      <c r="G261" s="38">
        <f t="shared" si="140"/>
        <v>0</v>
      </c>
      <c r="H261" s="39">
        <f t="shared" si="142"/>
        <v>0</v>
      </c>
      <c r="I261" s="39">
        <f t="shared" si="144"/>
        <v>0</v>
      </c>
      <c r="J261" s="40">
        <f t="shared" si="139"/>
        <v>0</v>
      </c>
      <c r="K261" s="41"/>
      <c r="L261" s="42"/>
      <c r="M261" s="42"/>
      <c r="N261" s="42"/>
      <c r="O261" s="42"/>
      <c r="P261" s="46"/>
      <c r="Q261" s="23"/>
    </row>
    <row r="262" spans="1:17" ht="9" thickBot="1">
      <c r="A262" s="237">
        <v>46006</v>
      </c>
      <c r="B262" s="25">
        <v>84</v>
      </c>
      <c r="C262" s="35" t="s">
        <v>29</v>
      </c>
      <c r="D262" s="36" t="str">
        <f t="shared" ref="D262:E262" si="166">D261</f>
        <v>'</v>
      </c>
      <c r="E262" s="37">
        <f t="shared" si="166"/>
        <v>45731.75</v>
      </c>
      <c r="F262" s="6">
        <f>IF(MAX(F$9:F261)&gt;=L$5,0,IF(B262&gt;=MONTH($N$5),F261+1,0))</f>
        <v>0</v>
      </c>
      <c r="G262" s="45">
        <f t="shared" si="140"/>
        <v>0</v>
      </c>
      <c r="H262" s="42">
        <f t="shared" si="142"/>
        <v>0</v>
      </c>
      <c r="I262" s="42">
        <f t="shared" si="144"/>
        <v>0</v>
      </c>
      <c r="J262" s="46">
        <f t="shared" si="139"/>
        <v>0</v>
      </c>
      <c r="K262" s="41">
        <f>SUM(H251:H262)</f>
        <v>55.91</v>
      </c>
      <c r="L262" s="42">
        <f>SUM(I251:I262)</f>
        <v>4253.449794432262</v>
      </c>
      <c r="M262" s="42">
        <f>SUM(G251:G262)</f>
        <v>4309.3597944322619</v>
      </c>
      <c r="N262" s="42">
        <f>K262+N250</f>
        <v>136603.76</v>
      </c>
      <c r="O262" s="42">
        <f>L262+O250</f>
        <v>70246.78769074897</v>
      </c>
      <c r="P262" s="46">
        <f>M262+P250</f>
        <v>206850.54769074896</v>
      </c>
      <c r="Q262" s="23"/>
    </row>
    <row r="263" spans="1:17" hidden="1">
      <c r="A263" s="237">
        <v>46037</v>
      </c>
      <c r="B263" s="25">
        <v>73</v>
      </c>
      <c r="C263" s="26" t="s">
        <v>17</v>
      </c>
      <c r="D263" s="47" t="str">
        <f>D251</f>
        <v>'</v>
      </c>
      <c r="E263" s="27">
        <f>E251+365.25</f>
        <v>46097</v>
      </c>
      <c r="F263" s="90">
        <f>IF(MAX(F$9:F262)&gt;=L$5,0,IF(B263&gt;=MONTH($N$5),F262+1,0))</f>
        <v>0</v>
      </c>
      <c r="G263" s="28">
        <f t="shared" si="140"/>
        <v>0</v>
      </c>
      <c r="H263" s="29">
        <f t="shared" si="142"/>
        <v>0</v>
      </c>
      <c r="I263" s="29">
        <f t="shared" si="144"/>
        <v>0</v>
      </c>
      <c r="J263" s="30">
        <f t="shared" si="139"/>
        <v>0</v>
      </c>
      <c r="K263" s="31"/>
      <c r="L263" s="32"/>
      <c r="M263" s="32"/>
      <c r="N263" s="32"/>
      <c r="O263" s="32"/>
      <c r="P263" s="48"/>
      <c r="Q263" s="23"/>
    </row>
    <row r="264" spans="1:17" hidden="1">
      <c r="A264" s="237">
        <v>46068</v>
      </c>
      <c r="B264" s="25">
        <v>86</v>
      </c>
      <c r="C264" s="35" t="s">
        <v>19</v>
      </c>
      <c r="D264" s="36" t="str">
        <f t="shared" ref="D264:E264" si="167">D263</f>
        <v>'</v>
      </c>
      <c r="E264" s="37">
        <f t="shared" si="167"/>
        <v>46097</v>
      </c>
      <c r="F264" s="6">
        <f>IF(MAX(F$9:F263)&gt;=L$5,0,IF(B264&gt;=MONTH($N$5),F263+1,0))</f>
        <v>0</v>
      </c>
      <c r="G264" s="38">
        <f t="shared" si="140"/>
        <v>0</v>
      </c>
      <c r="H264" s="39">
        <f t="shared" si="142"/>
        <v>0</v>
      </c>
      <c r="I264" s="39">
        <f t="shared" si="144"/>
        <v>0</v>
      </c>
      <c r="J264" s="40">
        <f t="shared" ref="J264:J327" si="168">J263-I264</f>
        <v>0</v>
      </c>
      <c r="K264" s="41"/>
      <c r="L264" s="42"/>
      <c r="M264" s="42"/>
      <c r="N264" s="42"/>
      <c r="O264" s="42"/>
      <c r="P264" s="46"/>
      <c r="Q264" s="23"/>
    </row>
    <row r="265" spans="1:17" hidden="1">
      <c r="A265" s="237">
        <v>46096</v>
      </c>
      <c r="B265" s="25">
        <v>87</v>
      </c>
      <c r="C265" s="35" t="s">
        <v>20</v>
      </c>
      <c r="D265" s="36" t="str">
        <f t="shared" ref="D265:E265" si="169">D264</f>
        <v>'</v>
      </c>
      <c r="E265" s="37">
        <f t="shared" si="169"/>
        <v>46097</v>
      </c>
      <c r="F265" s="6">
        <f>IF(MAX(F$9:F264)&gt;=L$5,0,IF(B265&gt;=MONTH($N$5),F264+1,0))</f>
        <v>0</v>
      </c>
      <c r="G265" s="38">
        <f t="shared" si="140"/>
        <v>0</v>
      </c>
      <c r="H265" s="39">
        <f t="shared" si="142"/>
        <v>0</v>
      </c>
      <c r="I265" s="39">
        <f t="shared" si="144"/>
        <v>0</v>
      </c>
      <c r="J265" s="40">
        <f t="shared" si="168"/>
        <v>0</v>
      </c>
      <c r="K265" s="41"/>
      <c r="L265" s="42"/>
      <c r="M265" s="42"/>
      <c r="N265" s="42"/>
      <c r="O265" s="42"/>
      <c r="P265" s="46"/>
      <c r="Q265" s="23"/>
    </row>
    <row r="266" spans="1:17" hidden="1">
      <c r="A266" s="237">
        <v>46127</v>
      </c>
      <c r="B266" s="25">
        <v>88</v>
      </c>
      <c r="C266" s="35" t="s">
        <v>21</v>
      </c>
      <c r="D266" s="36" t="str">
        <f t="shared" ref="D266:E266" si="170">D265</f>
        <v>'</v>
      </c>
      <c r="E266" s="37">
        <f t="shared" si="170"/>
        <v>46097</v>
      </c>
      <c r="F266" s="6">
        <f>IF(MAX(F$9:F265)&gt;=L$5,0,IF(B266&gt;=MONTH($N$5),F265+1,0))</f>
        <v>0</v>
      </c>
      <c r="G266" s="38">
        <f t="shared" si="140"/>
        <v>0</v>
      </c>
      <c r="H266" s="39">
        <f t="shared" si="142"/>
        <v>0</v>
      </c>
      <c r="I266" s="39">
        <f t="shared" si="144"/>
        <v>0</v>
      </c>
      <c r="J266" s="40">
        <f t="shared" si="168"/>
        <v>0</v>
      </c>
      <c r="K266" s="41"/>
      <c r="L266" s="42"/>
      <c r="M266" s="42"/>
      <c r="N266" s="42"/>
      <c r="O266" s="42"/>
      <c r="P266" s="46"/>
      <c r="Q266" s="23"/>
    </row>
    <row r="267" spans="1:17" hidden="1">
      <c r="A267" s="237">
        <v>46157</v>
      </c>
      <c r="B267" s="25">
        <v>89</v>
      </c>
      <c r="C267" s="35" t="s">
        <v>22</v>
      </c>
      <c r="D267" s="36" t="str">
        <f t="shared" ref="D267:E267" si="171">D266</f>
        <v>'</v>
      </c>
      <c r="E267" s="37">
        <f t="shared" si="171"/>
        <v>46097</v>
      </c>
      <c r="F267" s="6">
        <f>IF(MAX(F$9:F266)&gt;=L$5,0,IF(B267&gt;=MONTH($N$5),F266+1,0))</f>
        <v>0</v>
      </c>
      <c r="G267" s="38">
        <f t="shared" si="140"/>
        <v>0</v>
      </c>
      <c r="H267" s="39">
        <f t="shared" si="142"/>
        <v>0</v>
      </c>
      <c r="I267" s="39">
        <f t="shared" si="144"/>
        <v>0</v>
      </c>
      <c r="J267" s="40">
        <f t="shared" si="168"/>
        <v>0</v>
      </c>
      <c r="K267" s="41"/>
      <c r="L267" s="42"/>
      <c r="M267" s="42"/>
      <c r="N267" s="42"/>
      <c r="O267" s="42"/>
      <c r="P267" s="46"/>
      <c r="Q267" s="23"/>
    </row>
    <row r="268" spans="1:17" hidden="1">
      <c r="A268" s="237">
        <v>46188</v>
      </c>
      <c r="B268" s="25">
        <v>90</v>
      </c>
      <c r="C268" s="35" t="s">
        <v>23</v>
      </c>
      <c r="D268" s="36" t="str">
        <f t="shared" ref="D268:E268" si="172">D267</f>
        <v>'</v>
      </c>
      <c r="E268" s="37">
        <f t="shared" si="172"/>
        <v>46097</v>
      </c>
      <c r="F268" s="6">
        <f>IF(MAX(F$9:F267)&gt;=L$5,0,IF(B268&gt;=MONTH($N$5),F267+1,0))</f>
        <v>0</v>
      </c>
      <c r="G268" s="38">
        <f t="shared" si="140"/>
        <v>0</v>
      </c>
      <c r="H268" s="39">
        <f t="shared" si="142"/>
        <v>0</v>
      </c>
      <c r="I268" s="39">
        <f t="shared" si="144"/>
        <v>0</v>
      </c>
      <c r="J268" s="40">
        <f t="shared" si="168"/>
        <v>0</v>
      </c>
      <c r="K268" s="41"/>
      <c r="L268" s="42"/>
      <c r="M268" s="42"/>
      <c r="N268" s="42"/>
      <c r="O268" s="42"/>
      <c r="P268" s="46"/>
      <c r="Q268" s="23"/>
    </row>
    <row r="269" spans="1:17" hidden="1">
      <c r="A269" s="237">
        <v>46218</v>
      </c>
      <c r="B269" s="25">
        <v>91</v>
      </c>
      <c r="C269" s="35" t="s">
        <v>24</v>
      </c>
      <c r="D269" s="36" t="str">
        <f t="shared" ref="D269:E269" si="173">D268</f>
        <v>'</v>
      </c>
      <c r="E269" s="37">
        <f t="shared" si="173"/>
        <v>46097</v>
      </c>
      <c r="F269" s="6">
        <f>IF(MAX(F$9:F268)&gt;=L$5,0,IF(B269&gt;=MONTH($N$5),F268+1,0))</f>
        <v>0</v>
      </c>
      <c r="G269" s="38">
        <f t="shared" si="140"/>
        <v>0</v>
      </c>
      <c r="H269" s="39">
        <f t="shared" si="142"/>
        <v>0</v>
      </c>
      <c r="I269" s="39">
        <f t="shared" si="144"/>
        <v>0</v>
      </c>
      <c r="J269" s="40">
        <f t="shared" si="168"/>
        <v>0</v>
      </c>
      <c r="K269" s="41"/>
      <c r="L269" s="42"/>
      <c r="M269" s="42"/>
      <c r="N269" s="42"/>
      <c r="O269" s="42"/>
      <c r="P269" s="46"/>
      <c r="Q269" s="23"/>
    </row>
    <row r="270" spans="1:17" hidden="1">
      <c r="A270" s="237">
        <v>46249</v>
      </c>
      <c r="B270" s="25">
        <v>92</v>
      </c>
      <c r="C270" s="35" t="s">
        <v>25</v>
      </c>
      <c r="D270" s="36" t="str">
        <f t="shared" ref="D270:E270" si="174">D269</f>
        <v>'</v>
      </c>
      <c r="E270" s="37">
        <f t="shared" si="174"/>
        <v>46097</v>
      </c>
      <c r="F270" s="6">
        <f>IF(MAX(F$9:F269)&gt;=L$5,0,IF(B270&gt;=MONTH($N$5),F269+1,0))</f>
        <v>0</v>
      </c>
      <c r="G270" s="38">
        <f t="shared" si="140"/>
        <v>0</v>
      </c>
      <c r="H270" s="39">
        <f t="shared" si="142"/>
        <v>0</v>
      </c>
      <c r="I270" s="39">
        <f t="shared" si="144"/>
        <v>0</v>
      </c>
      <c r="J270" s="40">
        <f t="shared" si="168"/>
        <v>0</v>
      </c>
      <c r="K270" s="41"/>
      <c r="L270" s="42"/>
      <c r="M270" s="42"/>
      <c r="N270" s="42"/>
      <c r="O270" s="42"/>
      <c r="P270" s="46"/>
      <c r="Q270" s="23"/>
    </row>
    <row r="271" spans="1:17" hidden="1">
      <c r="A271" s="237">
        <v>46280</v>
      </c>
      <c r="B271" s="25">
        <v>93</v>
      </c>
      <c r="C271" s="35" t="s">
        <v>26</v>
      </c>
      <c r="D271" s="36" t="str">
        <f t="shared" ref="D271:E271" si="175">D270</f>
        <v>'</v>
      </c>
      <c r="E271" s="37">
        <f t="shared" si="175"/>
        <v>46097</v>
      </c>
      <c r="F271" s="6">
        <f>IF(MAX(F$9:F270)&gt;=L$5,0,IF(B271&gt;=MONTH($N$5),F270+1,0))</f>
        <v>0</v>
      </c>
      <c r="G271" s="38">
        <f t="shared" si="140"/>
        <v>0</v>
      </c>
      <c r="H271" s="39">
        <f t="shared" si="142"/>
        <v>0</v>
      </c>
      <c r="I271" s="39">
        <f t="shared" si="144"/>
        <v>0</v>
      </c>
      <c r="J271" s="40">
        <f t="shared" si="168"/>
        <v>0</v>
      </c>
      <c r="K271" s="41"/>
      <c r="L271" s="42"/>
      <c r="M271" s="42"/>
      <c r="N271" s="42"/>
      <c r="O271" s="42"/>
      <c r="P271" s="46"/>
      <c r="Q271" s="23"/>
    </row>
    <row r="272" spans="1:17" hidden="1">
      <c r="A272" s="237">
        <v>46310</v>
      </c>
      <c r="B272" s="25">
        <v>94</v>
      </c>
      <c r="C272" s="35" t="s">
        <v>27</v>
      </c>
      <c r="D272" s="36" t="str">
        <f t="shared" ref="D272:E272" si="176">D271</f>
        <v>'</v>
      </c>
      <c r="E272" s="37">
        <f t="shared" si="176"/>
        <v>46097</v>
      </c>
      <c r="F272" s="6">
        <f>IF(MAX(F$9:F271)&gt;=L$5,0,IF(B272&gt;=MONTH($N$5),F271+1,0))</f>
        <v>0</v>
      </c>
      <c r="G272" s="38">
        <f t="shared" si="140"/>
        <v>0</v>
      </c>
      <c r="H272" s="39">
        <f t="shared" si="142"/>
        <v>0</v>
      </c>
      <c r="I272" s="39">
        <f t="shared" si="144"/>
        <v>0</v>
      </c>
      <c r="J272" s="40">
        <f t="shared" si="168"/>
        <v>0</v>
      </c>
      <c r="K272" s="41"/>
      <c r="L272" s="42"/>
      <c r="M272" s="42"/>
      <c r="N272" s="42"/>
      <c r="O272" s="42"/>
      <c r="P272" s="46"/>
      <c r="Q272" s="23"/>
    </row>
    <row r="273" spans="1:17" hidden="1">
      <c r="A273" s="237">
        <v>46341</v>
      </c>
      <c r="B273" s="25">
        <v>95</v>
      </c>
      <c r="C273" s="35" t="s">
        <v>28</v>
      </c>
      <c r="D273" s="36" t="str">
        <f t="shared" ref="D273:E273" si="177">D272</f>
        <v>'</v>
      </c>
      <c r="E273" s="37">
        <f t="shared" si="177"/>
        <v>46097</v>
      </c>
      <c r="F273" s="6">
        <f>IF(MAX(F$9:F272)&gt;=L$5,0,IF(B273&gt;=MONTH($N$5),F272+1,0))</f>
        <v>0</v>
      </c>
      <c r="G273" s="38">
        <f t="shared" ref="G273:G336" si="178">IF((J272+H273)&lt;(M$5+H273),J272+H273,M$5)</f>
        <v>0</v>
      </c>
      <c r="H273" s="39">
        <f t="shared" si="142"/>
        <v>0</v>
      </c>
      <c r="I273" s="39">
        <f t="shared" si="144"/>
        <v>0</v>
      </c>
      <c r="J273" s="40">
        <f t="shared" si="168"/>
        <v>0</v>
      </c>
      <c r="K273" s="41"/>
      <c r="L273" s="42"/>
      <c r="M273" s="42"/>
      <c r="N273" s="42"/>
      <c r="O273" s="42"/>
      <c r="P273" s="46"/>
      <c r="Q273" s="23"/>
    </row>
    <row r="274" spans="1:17" ht="9" hidden="1" thickBot="1">
      <c r="A274" s="237">
        <v>46371</v>
      </c>
      <c r="B274" s="25">
        <v>96</v>
      </c>
      <c r="C274" s="35" t="s">
        <v>29</v>
      </c>
      <c r="D274" s="36" t="str">
        <f t="shared" ref="D274:E274" si="179">D273</f>
        <v>'</v>
      </c>
      <c r="E274" s="37">
        <f t="shared" si="179"/>
        <v>46097</v>
      </c>
      <c r="F274" s="6">
        <f>IF(MAX(F$9:F273)&gt;=L$5,0,IF(B274&gt;=MONTH($N$5),F273+1,0))</f>
        <v>0</v>
      </c>
      <c r="G274" s="45">
        <f t="shared" si="178"/>
        <v>0</v>
      </c>
      <c r="H274" s="42">
        <f t="shared" si="142"/>
        <v>0</v>
      </c>
      <c r="I274" s="42">
        <f t="shared" si="144"/>
        <v>0</v>
      </c>
      <c r="J274" s="46">
        <f t="shared" si="168"/>
        <v>0</v>
      </c>
      <c r="K274" s="41">
        <f>SUM(H263:H274)</f>
        <v>0</v>
      </c>
      <c r="L274" s="42">
        <f>SUM(I263:I274)</f>
        <v>0</v>
      </c>
      <c r="M274" s="42">
        <f>SUM(G263:G274)</f>
        <v>0</v>
      </c>
      <c r="N274" s="42">
        <f>K274+N226</f>
        <v>149381.67000000001</v>
      </c>
      <c r="O274" s="42">
        <f>L274+O226</f>
        <v>79015.839755420981</v>
      </c>
      <c r="P274" s="46">
        <f>M274+P226</f>
        <v>228397.50975542096</v>
      </c>
      <c r="Q274" s="23"/>
    </row>
    <row r="275" spans="1:17" hidden="1">
      <c r="A275" s="237">
        <v>46402</v>
      </c>
      <c r="B275" s="25">
        <v>97</v>
      </c>
      <c r="C275" s="26" t="s">
        <v>17</v>
      </c>
      <c r="D275" s="47" t="str">
        <f>D263</f>
        <v>'</v>
      </c>
      <c r="E275" s="27">
        <f>E263+365.25</f>
        <v>46462.25</v>
      </c>
      <c r="F275" s="90">
        <f>IF(MAX(F$9:F274)&gt;=L$5,0,IF(B275&gt;=MONTH($N$5),F274+1,0))</f>
        <v>0</v>
      </c>
      <c r="G275" s="28">
        <f t="shared" si="178"/>
        <v>0</v>
      </c>
      <c r="H275" s="29">
        <f t="shared" si="142"/>
        <v>0</v>
      </c>
      <c r="I275" s="29">
        <f t="shared" si="144"/>
        <v>0</v>
      </c>
      <c r="J275" s="30">
        <f t="shared" si="168"/>
        <v>0</v>
      </c>
      <c r="K275" s="31"/>
      <c r="L275" s="32"/>
      <c r="M275" s="32"/>
      <c r="N275" s="32"/>
      <c r="O275" s="32"/>
      <c r="P275" s="48"/>
      <c r="Q275" s="23"/>
    </row>
    <row r="276" spans="1:17" hidden="1">
      <c r="A276" s="237">
        <v>46433</v>
      </c>
      <c r="B276" s="25">
        <v>98</v>
      </c>
      <c r="C276" s="35" t="s">
        <v>19</v>
      </c>
      <c r="D276" s="36" t="str">
        <f t="shared" ref="D276:E276" si="180">D275</f>
        <v>'</v>
      </c>
      <c r="E276" s="37">
        <f t="shared" si="180"/>
        <v>46462.25</v>
      </c>
      <c r="F276" s="6">
        <f>IF(MAX(F$9:F275)&gt;=L$5,0,IF(B276&gt;=MONTH($N$5),F275+1,0))</f>
        <v>0</v>
      </c>
      <c r="G276" s="38">
        <f t="shared" si="178"/>
        <v>0</v>
      </c>
      <c r="H276" s="39">
        <f t="shared" ref="H276:H339" si="181">IF(F276&gt;0,IF(J275&gt;0,ROUND(-IPMT(K$5/12,F276,L$5,J$5,,),2),0),0)</f>
        <v>0</v>
      </c>
      <c r="I276" s="39">
        <f t="shared" si="144"/>
        <v>0</v>
      </c>
      <c r="J276" s="40">
        <f t="shared" si="168"/>
        <v>0</v>
      </c>
      <c r="K276" s="41"/>
      <c r="L276" s="42"/>
      <c r="M276" s="42"/>
      <c r="N276" s="42"/>
      <c r="O276" s="42"/>
      <c r="P276" s="46"/>
      <c r="Q276" s="23"/>
    </row>
    <row r="277" spans="1:17" hidden="1">
      <c r="A277" s="237">
        <v>46461</v>
      </c>
      <c r="B277" s="25">
        <v>99</v>
      </c>
      <c r="C277" s="35" t="s">
        <v>20</v>
      </c>
      <c r="D277" s="36" t="str">
        <f t="shared" ref="D277:E277" si="182">D276</f>
        <v>'</v>
      </c>
      <c r="E277" s="37">
        <f t="shared" si="182"/>
        <v>46462.25</v>
      </c>
      <c r="F277" s="6">
        <f>IF(MAX(F$9:F276)&gt;=L$5,0,IF(B277&gt;=MONTH($N$5),F276+1,0))</f>
        <v>0</v>
      </c>
      <c r="G277" s="38">
        <f t="shared" si="178"/>
        <v>0</v>
      </c>
      <c r="H277" s="39">
        <f t="shared" si="181"/>
        <v>0</v>
      </c>
      <c r="I277" s="39">
        <f t="shared" si="144"/>
        <v>0</v>
      </c>
      <c r="J277" s="40">
        <f t="shared" si="168"/>
        <v>0</v>
      </c>
      <c r="K277" s="41"/>
      <c r="L277" s="42"/>
      <c r="M277" s="42"/>
      <c r="N277" s="42"/>
      <c r="O277" s="42"/>
      <c r="P277" s="46"/>
      <c r="Q277" s="23"/>
    </row>
    <row r="278" spans="1:17" hidden="1">
      <c r="A278" s="237">
        <v>46492</v>
      </c>
      <c r="B278" s="25">
        <v>100</v>
      </c>
      <c r="C278" s="35" t="s">
        <v>21</v>
      </c>
      <c r="D278" s="36" t="str">
        <f t="shared" ref="D278:E278" si="183">D277</f>
        <v>'</v>
      </c>
      <c r="E278" s="37">
        <f t="shared" si="183"/>
        <v>46462.25</v>
      </c>
      <c r="F278" s="6">
        <f>IF(MAX(F$9:F277)&gt;=L$5,0,IF(B278&gt;=MONTH($N$5),F277+1,0))</f>
        <v>0</v>
      </c>
      <c r="G278" s="38">
        <f t="shared" si="178"/>
        <v>0</v>
      </c>
      <c r="H278" s="39">
        <f t="shared" si="181"/>
        <v>0</v>
      </c>
      <c r="I278" s="39">
        <f t="shared" si="144"/>
        <v>0</v>
      </c>
      <c r="J278" s="40">
        <f t="shared" si="168"/>
        <v>0</v>
      </c>
      <c r="K278" s="41"/>
      <c r="L278" s="42"/>
      <c r="M278" s="42"/>
      <c r="N278" s="42"/>
      <c r="O278" s="42"/>
      <c r="P278" s="46"/>
      <c r="Q278" s="23"/>
    </row>
    <row r="279" spans="1:17" hidden="1">
      <c r="A279" s="237">
        <v>46522</v>
      </c>
      <c r="B279" s="25">
        <v>101</v>
      </c>
      <c r="C279" s="35" t="s">
        <v>22</v>
      </c>
      <c r="D279" s="36" t="str">
        <f t="shared" ref="D279:E279" si="184">D278</f>
        <v>'</v>
      </c>
      <c r="E279" s="37">
        <f t="shared" si="184"/>
        <v>46462.25</v>
      </c>
      <c r="F279" s="6">
        <f>IF(MAX(F$9:F278)&gt;=L$5,0,IF(B279&gt;=MONTH($N$5),F278+1,0))</f>
        <v>0</v>
      </c>
      <c r="G279" s="38">
        <f t="shared" si="178"/>
        <v>0</v>
      </c>
      <c r="H279" s="39">
        <f t="shared" si="181"/>
        <v>0</v>
      </c>
      <c r="I279" s="39">
        <f t="shared" si="144"/>
        <v>0</v>
      </c>
      <c r="J279" s="40">
        <f t="shared" si="168"/>
        <v>0</v>
      </c>
      <c r="K279" s="41"/>
      <c r="L279" s="42"/>
      <c r="M279" s="42"/>
      <c r="N279" s="42"/>
      <c r="O279" s="42"/>
      <c r="P279" s="46"/>
      <c r="Q279" s="23"/>
    </row>
    <row r="280" spans="1:17" hidden="1">
      <c r="A280" s="237">
        <v>46553</v>
      </c>
      <c r="B280" s="25">
        <v>102</v>
      </c>
      <c r="C280" s="35" t="s">
        <v>23</v>
      </c>
      <c r="D280" s="36" t="str">
        <f t="shared" ref="D280:E280" si="185">D279</f>
        <v>'</v>
      </c>
      <c r="E280" s="37">
        <f t="shared" si="185"/>
        <v>46462.25</v>
      </c>
      <c r="F280" s="6">
        <f>IF(MAX(F$9:F279)&gt;=L$5,0,IF(B280&gt;=MONTH($N$5),F279+1,0))</f>
        <v>0</v>
      </c>
      <c r="G280" s="38">
        <f t="shared" si="178"/>
        <v>0</v>
      </c>
      <c r="H280" s="39">
        <f t="shared" si="181"/>
        <v>0</v>
      </c>
      <c r="I280" s="39">
        <f t="shared" si="144"/>
        <v>0</v>
      </c>
      <c r="J280" s="40">
        <f t="shared" si="168"/>
        <v>0</v>
      </c>
      <c r="K280" s="41"/>
      <c r="L280" s="42"/>
      <c r="M280" s="42"/>
      <c r="N280" s="42"/>
      <c r="O280" s="42"/>
      <c r="P280" s="46"/>
      <c r="Q280" s="23"/>
    </row>
    <row r="281" spans="1:17" hidden="1">
      <c r="A281" s="237">
        <v>46583</v>
      </c>
      <c r="B281" s="25">
        <v>103</v>
      </c>
      <c r="C281" s="35" t="s">
        <v>24</v>
      </c>
      <c r="D281" s="36" t="str">
        <f t="shared" ref="D281:E281" si="186">D280</f>
        <v>'</v>
      </c>
      <c r="E281" s="37">
        <f t="shared" si="186"/>
        <v>46462.25</v>
      </c>
      <c r="F281" s="6">
        <f>IF(MAX(F$9:F280)&gt;=L$5,0,IF(B281&gt;=MONTH($N$5),F280+1,0))</f>
        <v>0</v>
      </c>
      <c r="G281" s="38">
        <f t="shared" si="178"/>
        <v>0</v>
      </c>
      <c r="H281" s="39">
        <f t="shared" si="181"/>
        <v>0</v>
      </c>
      <c r="I281" s="39">
        <f t="shared" si="144"/>
        <v>0</v>
      </c>
      <c r="J281" s="40">
        <f t="shared" si="168"/>
        <v>0</v>
      </c>
      <c r="K281" s="41"/>
      <c r="L281" s="42"/>
      <c r="M281" s="42"/>
      <c r="N281" s="42"/>
      <c r="O281" s="42"/>
      <c r="P281" s="46"/>
      <c r="Q281" s="23"/>
    </row>
    <row r="282" spans="1:17" hidden="1">
      <c r="A282" s="237">
        <v>46614</v>
      </c>
      <c r="B282" s="25">
        <v>104</v>
      </c>
      <c r="C282" s="35" t="s">
        <v>25</v>
      </c>
      <c r="D282" s="36" t="str">
        <f t="shared" ref="D282:E282" si="187">D281</f>
        <v>'</v>
      </c>
      <c r="E282" s="37">
        <f t="shared" si="187"/>
        <v>46462.25</v>
      </c>
      <c r="F282" s="6">
        <f>IF(MAX(F$9:F281)&gt;=L$5,0,IF(B282&gt;=MONTH($N$5),F281+1,0))</f>
        <v>0</v>
      </c>
      <c r="G282" s="38">
        <f t="shared" si="178"/>
        <v>0</v>
      </c>
      <c r="H282" s="39">
        <f t="shared" si="181"/>
        <v>0</v>
      </c>
      <c r="I282" s="39">
        <f t="shared" si="144"/>
        <v>0</v>
      </c>
      <c r="J282" s="40">
        <f t="shared" si="168"/>
        <v>0</v>
      </c>
      <c r="K282" s="41"/>
      <c r="L282" s="42"/>
      <c r="M282" s="42"/>
      <c r="N282" s="42"/>
      <c r="O282" s="42"/>
      <c r="P282" s="46"/>
      <c r="Q282" s="23"/>
    </row>
    <row r="283" spans="1:17" hidden="1">
      <c r="A283" s="237">
        <v>46645</v>
      </c>
      <c r="B283" s="25">
        <v>105</v>
      </c>
      <c r="C283" s="35" t="s">
        <v>26</v>
      </c>
      <c r="D283" s="36" t="str">
        <f t="shared" ref="D283:E283" si="188">D282</f>
        <v>'</v>
      </c>
      <c r="E283" s="37">
        <f t="shared" si="188"/>
        <v>46462.25</v>
      </c>
      <c r="F283" s="6">
        <f>IF(MAX(F$9:F282)&gt;=L$5,0,IF(B283&gt;=MONTH($N$5),F282+1,0))</f>
        <v>0</v>
      </c>
      <c r="G283" s="38">
        <f t="shared" si="178"/>
        <v>0</v>
      </c>
      <c r="H283" s="39">
        <f t="shared" si="181"/>
        <v>0</v>
      </c>
      <c r="I283" s="39">
        <f t="shared" si="144"/>
        <v>0</v>
      </c>
      <c r="J283" s="40">
        <f t="shared" si="168"/>
        <v>0</v>
      </c>
      <c r="K283" s="41"/>
      <c r="L283" s="42"/>
      <c r="M283" s="42"/>
      <c r="N283" s="42"/>
      <c r="O283" s="42"/>
      <c r="P283" s="46"/>
      <c r="Q283" s="23"/>
    </row>
    <row r="284" spans="1:17" hidden="1">
      <c r="A284" s="237">
        <v>46675</v>
      </c>
      <c r="B284" s="25">
        <v>106</v>
      </c>
      <c r="C284" s="35" t="s">
        <v>27</v>
      </c>
      <c r="D284" s="36" t="str">
        <f t="shared" ref="D284:E284" si="189">D283</f>
        <v>'</v>
      </c>
      <c r="E284" s="37">
        <f t="shared" si="189"/>
        <v>46462.25</v>
      </c>
      <c r="F284" s="6">
        <f>IF(MAX(F$9:F283)&gt;=L$5,0,IF(B284&gt;=MONTH($N$5),F283+1,0))</f>
        <v>0</v>
      </c>
      <c r="G284" s="38">
        <f t="shared" si="178"/>
        <v>0</v>
      </c>
      <c r="H284" s="39">
        <f t="shared" si="181"/>
        <v>0</v>
      </c>
      <c r="I284" s="39">
        <f t="shared" si="144"/>
        <v>0</v>
      </c>
      <c r="J284" s="40">
        <f t="shared" si="168"/>
        <v>0</v>
      </c>
      <c r="K284" s="41"/>
      <c r="L284" s="42"/>
      <c r="M284" s="42"/>
      <c r="N284" s="42"/>
      <c r="O284" s="42"/>
      <c r="P284" s="46"/>
      <c r="Q284" s="23"/>
    </row>
    <row r="285" spans="1:17" hidden="1">
      <c r="A285" s="237">
        <v>46706</v>
      </c>
      <c r="B285" s="25">
        <v>107</v>
      </c>
      <c r="C285" s="35" t="s">
        <v>28</v>
      </c>
      <c r="D285" s="36" t="str">
        <f t="shared" ref="D285:E285" si="190">D284</f>
        <v>'</v>
      </c>
      <c r="E285" s="37">
        <f t="shared" si="190"/>
        <v>46462.25</v>
      </c>
      <c r="F285" s="6">
        <f>IF(MAX(F$9:F284)&gt;=L$5,0,IF(B285&gt;=MONTH($N$5),F284+1,0))</f>
        <v>0</v>
      </c>
      <c r="G285" s="38">
        <f t="shared" si="178"/>
        <v>0</v>
      </c>
      <c r="H285" s="39">
        <f t="shared" si="181"/>
        <v>0</v>
      </c>
      <c r="I285" s="39">
        <f t="shared" si="144"/>
        <v>0</v>
      </c>
      <c r="J285" s="40">
        <f t="shared" si="168"/>
        <v>0</v>
      </c>
      <c r="K285" s="41"/>
      <c r="L285" s="42"/>
      <c r="M285" s="42"/>
      <c r="N285" s="42"/>
      <c r="O285" s="42"/>
      <c r="P285" s="46"/>
      <c r="Q285" s="23"/>
    </row>
    <row r="286" spans="1:17" hidden="1">
      <c r="A286" s="237">
        <v>46736</v>
      </c>
      <c r="B286" s="25">
        <v>108</v>
      </c>
      <c r="C286" s="35" t="s">
        <v>29</v>
      </c>
      <c r="D286" s="36" t="str">
        <f t="shared" ref="D286:E286" si="191">D285</f>
        <v>'</v>
      </c>
      <c r="E286" s="37">
        <f t="shared" si="191"/>
        <v>46462.25</v>
      </c>
      <c r="F286" s="6">
        <f>IF(MAX(F$9:F285)&gt;=L$5,0,IF(B286&gt;=MONTH($N$5),F285+1,0))</f>
        <v>0</v>
      </c>
      <c r="G286" s="45">
        <f t="shared" si="178"/>
        <v>0</v>
      </c>
      <c r="H286" s="42">
        <f t="shared" si="181"/>
        <v>0</v>
      </c>
      <c r="I286" s="42">
        <f t="shared" si="144"/>
        <v>0</v>
      </c>
      <c r="J286" s="46">
        <f t="shared" si="168"/>
        <v>0</v>
      </c>
      <c r="K286" s="41">
        <f>SUM(H275:H286)</f>
        <v>0</v>
      </c>
      <c r="L286" s="42">
        <f>SUM(I275:I286)</f>
        <v>0</v>
      </c>
      <c r="M286" s="42">
        <f>SUM(G275:G286)</f>
        <v>0</v>
      </c>
      <c r="N286" s="42">
        <f>K286+N274</f>
        <v>149381.67000000001</v>
      </c>
      <c r="O286" s="42">
        <f>L286+O274</f>
        <v>79015.839755420981</v>
      </c>
      <c r="P286" s="46">
        <f>M286+P274</f>
        <v>228397.50975542096</v>
      </c>
      <c r="Q286" s="23"/>
    </row>
    <row r="287" spans="1:17" hidden="1">
      <c r="A287" s="237">
        <v>46767</v>
      </c>
      <c r="B287" s="25">
        <v>109</v>
      </c>
      <c r="C287" s="26" t="s">
        <v>17</v>
      </c>
      <c r="D287" s="47" t="str">
        <f>D275</f>
        <v>'</v>
      </c>
      <c r="E287" s="27">
        <f>E275+365.25</f>
        <v>46827.5</v>
      </c>
      <c r="F287" s="90">
        <f>IF(MAX(F$9:F286)&gt;=L$5,0,IF(B287&gt;=MONTH($N$5),F286+1,0))</f>
        <v>0</v>
      </c>
      <c r="G287" s="28">
        <f t="shared" si="178"/>
        <v>0</v>
      </c>
      <c r="H287" s="29">
        <f t="shared" si="181"/>
        <v>0</v>
      </c>
      <c r="I287" s="29">
        <f t="shared" si="144"/>
        <v>0</v>
      </c>
      <c r="J287" s="30">
        <f t="shared" si="168"/>
        <v>0</v>
      </c>
      <c r="K287" s="31"/>
      <c r="L287" s="32"/>
      <c r="M287" s="32"/>
      <c r="N287" s="32"/>
      <c r="O287" s="32"/>
      <c r="P287" s="48"/>
      <c r="Q287" s="23"/>
    </row>
    <row r="288" spans="1:17" hidden="1">
      <c r="A288" s="237">
        <v>46798</v>
      </c>
      <c r="B288" s="25">
        <v>110</v>
      </c>
      <c r="C288" s="35" t="s">
        <v>19</v>
      </c>
      <c r="D288" s="36" t="str">
        <f t="shared" ref="D288:E288" si="192">D287</f>
        <v>'</v>
      </c>
      <c r="E288" s="37">
        <f t="shared" si="192"/>
        <v>46827.5</v>
      </c>
      <c r="F288" s="6">
        <f>IF(MAX(F$9:F287)&gt;=L$5,0,IF(B288&gt;=MONTH($N$5),F287+1,0))</f>
        <v>0</v>
      </c>
      <c r="G288" s="38">
        <f t="shared" si="178"/>
        <v>0</v>
      </c>
      <c r="H288" s="39">
        <f t="shared" si="181"/>
        <v>0</v>
      </c>
      <c r="I288" s="39">
        <f t="shared" si="144"/>
        <v>0</v>
      </c>
      <c r="J288" s="40">
        <f t="shared" si="168"/>
        <v>0</v>
      </c>
      <c r="K288" s="41"/>
      <c r="L288" s="42"/>
      <c r="M288" s="42"/>
      <c r="N288" s="42"/>
      <c r="O288" s="42"/>
      <c r="P288" s="46"/>
      <c r="Q288" s="23"/>
    </row>
    <row r="289" spans="1:17" hidden="1">
      <c r="A289" s="237">
        <v>46827</v>
      </c>
      <c r="B289" s="25">
        <v>111</v>
      </c>
      <c r="C289" s="35" t="s">
        <v>20</v>
      </c>
      <c r="D289" s="36" t="str">
        <f t="shared" ref="D289:E289" si="193">D288</f>
        <v>'</v>
      </c>
      <c r="E289" s="37">
        <f t="shared" si="193"/>
        <v>46827.5</v>
      </c>
      <c r="F289" s="6">
        <f>IF(MAX(F$9:F288)&gt;=L$5,0,IF(B289&gt;=MONTH($N$5),F288+1,0))</f>
        <v>0</v>
      </c>
      <c r="G289" s="38">
        <f t="shared" si="178"/>
        <v>0</v>
      </c>
      <c r="H289" s="39">
        <f t="shared" si="181"/>
        <v>0</v>
      </c>
      <c r="I289" s="39">
        <f t="shared" si="144"/>
        <v>0</v>
      </c>
      <c r="J289" s="40">
        <f t="shared" si="168"/>
        <v>0</v>
      </c>
      <c r="K289" s="41"/>
      <c r="L289" s="42"/>
      <c r="M289" s="42"/>
      <c r="N289" s="42"/>
      <c r="O289" s="42"/>
      <c r="P289" s="46"/>
      <c r="Q289" s="23"/>
    </row>
    <row r="290" spans="1:17" hidden="1">
      <c r="A290" s="237">
        <v>46858</v>
      </c>
      <c r="B290" s="25">
        <v>112</v>
      </c>
      <c r="C290" s="35" t="s">
        <v>21</v>
      </c>
      <c r="D290" s="36" t="str">
        <f t="shared" ref="D290:E290" si="194">D289</f>
        <v>'</v>
      </c>
      <c r="E290" s="37">
        <f t="shared" si="194"/>
        <v>46827.5</v>
      </c>
      <c r="F290" s="6">
        <f>IF(MAX(F$9:F289)&gt;=L$5,0,IF(B290&gt;=MONTH($N$5),F289+1,0))</f>
        <v>0</v>
      </c>
      <c r="G290" s="38">
        <f t="shared" si="178"/>
        <v>0</v>
      </c>
      <c r="H290" s="39">
        <f t="shared" si="181"/>
        <v>0</v>
      </c>
      <c r="I290" s="39">
        <f t="shared" si="144"/>
        <v>0</v>
      </c>
      <c r="J290" s="40">
        <f t="shared" si="168"/>
        <v>0</v>
      </c>
      <c r="K290" s="41"/>
      <c r="L290" s="42"/>
      <c r="M290" s="42"/>
      <c r="N290" s="42"/>
      <c r="O290" s="42"/>
      <c r="P290" s="46"/>
      <c r="Q290" s="23"/>
    </row>
    <row r="291" spans="1:17" hidden="1">
      <c r="A291" s="237">
        <v>46888</v>
      </c>
      <c r="B291" s="25">
        <v>113</v>
      </c>
      <c r="C291" s="35" t="s">
        <v>22</v>
      </c>
      <c r="D291" s="36" t="str">
        <f t="shared" ref="D291:E291" si="195">D290</f>
        <v>'</v>
      </c>
      <c r="E291" s="37">
        <f t="shared" si="195"/>
        <v>46827.5</v>
      </c>
      <c r="F291" s="6">
        <f>IF(MAX(F$9:F290)&gt;=L$5,0,IF(B291&gt;=MONTH($N$5),F290+1,0))</f>
        <v>0</v>
      </c>
      <c r="G291" s="38">
        <f t="shared" si="178"/>
        <v>0</v>
      </c>
      <c r="H291" s="39">
        <f t="shared" si="181"/>
        <v>0</v>
      </c>
      <c r="I291" s="39">
        <f t="shared" si="144"/>
        <v>0</v>
      </c>
      <c r="J291" s="40">
        <f t="shared" si="168"/>
        <v>0</v>
      </c>
      <c r="K291" s="41"/>
      <c r="L291" s="42"/>
      <c r="M291" s="42"/>
      <c r="N291" s="42"/>
      <c r="O291" s="42"/>
      <c r="P291" s="46"/>
      <c r="Q291" s="23"/>
    </row>
    <row r="292" spans="1:17" hidden="1">
      <c r="A292" s="237">
        <v>46919</v>
      </c>
      <c r="B292" s="25">
        <v>114</v>
      </c>
      <c r="C292" s="35" t="s">
        <v>23</v>
      </c>
      <c r="D292" s="36" t="str">
        <f t="shared" ref="D292:E292" si="196">D291</f>
        <v>'</v>
      </c>
      <c r="E292" s="37">
        <f t="shared" si="196"/>
        <v>46827.5</v>
      </c>
      <c r="F292" s="6">
        <f>IF(MAX(F$9:F291)&gt;=L$5,0,IF(B292&gt;=MONTH($N$5),F291+1,0))</f>
        <v>0</v>
      </c>
      <c r="G292" s="38">
        <f t="shared" si="178"/>
        <v>0</v>
      </c>
      <c r="H292" s="39">
        <f t="shared" si="181"/>
        <v>0</v>
      </c>
      <c r="I292" s="39">
        <f t="shared" si="144"/>
        <v>0</v>
      </c>
      <c r="J292" s="40">
        <f t="shared" si="168"/>
        <v>0</v>
      </c>
      <c r="K292" s="41"/>
      <c r="L292" s="42"/>
      <c r="M292" s="42"/>
      <c r="N292" s="42"/>
      <c r="O292" s="42"/>
      <c r="P292" s="46"/>
      <c r="Q292" s="23"/>
    </row>
    <row r="293" spans="1:17" hidden="1">
      <c r="A293" s="237">
        <v>46949</v>
      </c>
      <c r="B293" s="25">
        <v>115</v>
      </c>
      <c r="C293" s="35" t="s">
        <v>24</v>
      </c>
      <c r="D293" s="36" t="str">
        <f t="shared" ref="D293:E293" si="197">D292</f>
        <v>'</v>
      </c>
      <c r="E293" s="37">
        <f t="shared" si="197"/>
        <v>46827.5</v>
      </c>
      <c r="F293" s="6">
        <f>IF(MAX(F$9:F292)&gt;=L$5,0,IF(B293&gt;=MONTH($N$5),F292+1,0))</f>
        <v>0</v>
      </c>
      <c r="G293" s="38">
        <f t="shared" si="178"/>
        <v>0</v>
      </c>
      <c r="H293" s="39">
        <f t="shared" si="181"/>
        <v>0</v>
      </c>
      <c r="I293" s="39">
        <f t="shared" si="144"/>
        <v>0</v>
      </c>
      <c r="J293" s="40">
        <f t="shared" si="168"/>
        <v>0</v>
      </c>
      <c r="K293" s="41"/>
      <c r="L293" s="42"/>
      <c r="M293" s="42"/>
      <c r="N293" s="42"/>
      <c r="O293" s="42"/>
      <c r="P293" s="46"/>
      <c r="Q293" s="23"/>
    </row>
    <row r="294" spans="1:17" hidden="1">
      <c r="A294" s="237">
        <v>46980</v>
      </c>
      <c r="B294" s="25">
        <v>116</v>
      </c>
      <c r="C294" s="35" t="s">
        <v>25</v>
      </c>
      <c r="D294" s="36" t="str">
        <f t="shared" ref="D294:E294" si="198">D293</f>
        <v>'</v>
      </c>
      <c r="E294" s="37">
        <f t="shared" si="198"/>
        <v>46827.5</v>
      </c>
      <c r="F294" s="6">
        <f>IF(MAX(F$9:F293)&gt;=L$5,0,IF(B294&gt;=MONTH($N$5),F293+1,0))</f>
        <v>0</v>
      </c>
      <c r="G294" s="38">
        <f t="shared" si="178"/>
        <v>0</v>
      </c>
      <c r="H294" s="39">
        <f t="shared" si="181"/>
        <v>0</v>
      </c>
      <c r="I294" s="39">
        <f t="shared" si="144"/>
        <v>0</v>
      </c>
      <c r="J294" s="40">
        <f t="shared" si="168"/>
        <v>0</v>
      </c>
      <c r="K294" s="41"/>
      <c r="L294" s="42"/>
      <c r="M294" s="42"/>
      <c r="N294" s="42"/>
      <c r="O294" s="42"/>
      <c r="P294" s="46"/>
      <c r="Q294" s="23"/>
    </row>
    <row r="295" spans="1:17" hidden="1">
      <c r="A295" s="237">
        <v>47011</v>
      </c>
      <c r="B295" s="25">
        <v>117</v>
      </c>
      <c r="C295" s="35" t="s">
        <v>26</v>
      </c>
      <c r="D295" s="36" t="str">
        <f t="shared" ref="D295:E295" si="199">D294</f>
        <v>'</v>
      </c>
      <c r="E295" s="37">
        <f t="shared" si="199"/>
        <v>46827.5</v>
      </c>
      <c r="F295" s="6">
        <f>IF(MAX(F$9:F294)&gt;=L$5,0,IF(B295&gt;=MONTH($N$5),F294+1,0))</f>
        <v>0</v>
      </c>
      <c r="G295" s="38">
        <f t="shared" si="178"/>
        <v>0</v>
      </c>
      <c r="H295" s="39">
        <f t="shared" si="181"/>
        <v>0</v>
      </c>
      <c r="I295" s="39">
        <f t="shared" si="144"/>
        <v>0</v>
      </c>
      <c r="J295" s="40">
        <f t="shared" si="168"/>
        <v>0</v>
      </c>
      <c r="K295" s="41"/>
      <c r="L295" s="42"/>
      <c r="M295" s="42"/>
      <c r="N295" s="42"/>
      <c r="O295" s="42"/>
      <c r="P295" s="46"/>
      <c r="Q295" s="23"/>
    </row>
    <row r="296" spans="1:17" hidden="1">
      <c r="A296" s="237">
        <v>47041</v>
      </c>
      <c r="B296" s="25">
        <v>118</v>
      </c>
      <c r="C296" s="35" t="s">
        <v>27</v>
      </c>
      <c r="D296" s="36" t="str">
        <f t="shared" ref="D296:E296" si="200">D295</f>
        <v>'</v>
      </c>
      <c r="E296" s="37">
        <f t="shared" si="200"/>
        <v>46827.5</v>
      </c>
      <c r="F296" s="6">
        <f>IF(MAX(F$9:F295)&gt;=L$5,0,IF(B296&gt;=MONTH($N$5),F295+1,0))</f>
        <v>0</v>
      </c>
      <c r="G296" s="38">
        <f t="shared" si="178"/>
        <v>0</v>
      </c>
      <c r="H296" s="39">
        <f t="shared" si="181"/>
        <v>0</v>
      </c>
      <c r="I296" s="39">
        <f t="shared" si="144"/>
        <v>0</v>
      </c>
      <c r="J296" s="40">
        <f t="shared" si="168"/>
        <v>0</v>
      </c>
      <c r="K296" s="41"/>
      <c r="L296" s="42"/>
      <c r="M296" s="42"/>
      <c r="N296" s="42"/>
      <c r="O296" s="42"/>
      <c r="P296" s="46"/>
      <c r="Q296" s="23"/>
    </row>
    <row r="297" spans="1:17" hidden="1">
      <c r="A297" s="237">
        <v>47072</v>
      </c>
      <c r="B297" s="25">
        <v>119</v>
      </c>
      <c r="C297" s="35" t="s">
        <v>28</v>
      </c>
      <c r="D297" s="36" t="str">
        <f t="shared" ref="D297:E297" si="201">D296</f>
        <v>'</v>
      </c>
      <c r="E297" s="37">
        <f t="shared" si="201"/>
        <v>46827.5</v>
      </c>
      <c r="F297" s="6">
        <f>IF(MAX(F$9:F296)&gt;=L$5,0,IF(B297&gt;=MONTH($N$5),F296+1,0))</f>
        <v>0</v>
      </c>
      <c r="G297" s="38">
        <f t="shared" si="178"/>
        <v>0</v>
      </c>
      <c r="H297" s="39">
        <f t="shared" si="181"/>
        <v>0</v>
      </c>
      <c r="I297" s="39">
        <f t="shared" si="144"/>
        <v>0</v>
      </c>
      <c r="J297" s="40">
        <f t="shared" si="168"/>
        <v>0</v>
      </c>
      <c r="K297" s="41"/>
      <c r="L297" s="42"/>
      <c r="M297" s="42"/>
      <c r="N297" s="42"/>
      <c r="O297" s="42"/>
      <c r="P297" s="46"/>
      <c r="Q297" s="23"/>
    </row>
    <row r="298" spans="1:17" hidden="1">
      <c r="A298" s="237">
        <v>47102</v>
      </c>
      <c r="B298" s="25">
        <v>120</v>
      </c>
      <c r="C298" s="35" t="s">
        <v>29</v>
      </c>
      <c r="D298" s="36" t="str">
        <f t="shared" ref="D298:E298" si="202">D297</f>
        <v>'</v>
      </c>
      <c r="E298" s="37">
        <f t="shared" si="202"/>
        <v>46827.5</v>
      </c>
      <c r="F298" s="6">
        <f>IF(MAX(F$9:F297)&gt;=L$5,0,IF(B298&gt;=MONTH($N$5),F297+1,0))</f>
        <v>0</v>
      </c>
      <c r="G298" s="45">
        <f t="shared" si="178"/>
        <v>0</v>
      </c>
      <c r="H298" s="42">
        <f t="shared" si="181"/>
        <v>0</v>
      </c>
      <c r="I298" s="42">
        <f t="shared" si="144"/>
        <v>0</v>
      </c>
      <c r="J298" s="46">
        <f t="shared" si="168"/>
        <v>0</v>
      </c>
      <c r="K298" s="41">
        <f>SUM(H287:H298)</f>
        <v>0</v>
      </c>
      <c r="L298" s="42">
        <f>SUM(I287:I298)</f>
        <v>0</v>
      </c>
      <c r="M298" s="42">
        <f>SUM(G287:G298)</f>
        <v>0</v>
      </c>
      <c r="N298" s="42">
        <f>K298+N286</f>
        <v>149381.67000000001</v>
      </c>
      <c r="O298" s="42">
        <f>L298+O286</f>
        <v>79015.839755420981</v>
      </c>
      <c r="P298" s="46">
        <f>M298+P286</f>
        <v>228397.50975542096</v>
      </c>
      <c r="Q298" s="23"/>
    </row>
    <row r="299" spans="1:17" hidden="1">
      <c r="A299" s="237">
        <v>47133</v>
      </c>
      <c r="B299" s="25">
        <v>49</v>
      </c>
      <c r="C299" s="26" t="s">
        <v>17</v>
      </c>
      <c r="D299" s="47" t="str">
        <f>D287</f>
        <v>'</v>
      </c>
      <c r="E299" s="27">
        <f>E287+365.25</f>
        <v>47192.75</v>
      </c>
      <c r="F299" s="90">
        <f>IF(MAX(F$9:F298)&gt;=L$5,0,IF(B299&gt;=MONTH($N$5),F298+1,0))</f>
        <v>0</v>
      </c>
      <c r="G299" s="28">
        <f t="shared" si="178"/>
        <v>0</v>
      </c>
      <c r="H299" s="29">
        <f t="shared" si="181"/>
        <v>0</v>
      </c>
      <c r="I299" s="29">
        <f t="shared" si="144"/>
        <v>0</v>
      </c>
      <c r="J299" s="30">
        <f t="shared" si="168"/>
        <v>0</v>
      </c>
      <c r="K299" s="31"/>
      <c r="L299" s="32"/>
      <c r="M299" s="32"/>
      <c r="N299" s="32"/>
      <c r="O299" s="32"/>
      <c r="P299" s="48"/>
      <c r="Q299" s="23"/>
    </row>
    <row r="300" spans="1:17" hidden="1">
      <c r="A300" s="237">
        <v>47164</v>
      </c>
      <c r="B300" s="25">
        <v>62</v>
      </c>
      <c r="C300" s="35" t="s">
        <v>19</v>
      </c>
      <c r="D300" s="36" t="str">
        <f t="shared" ref="D300:E300" si="203">D299</f>
        <v>'</v>
      </c>
      <c r="E300" s="37">
        <f t="shared" si="203"/>
        <v>47192.75</v>
      </c>
      <c r="F300" s="6">
        <f>IF(MAX(F$9:F299)&gt;=L$5,0,IF(B300&gt;=MONTH($N$5),F299+1,0))</f>
        <v>0</v>
      </c>
      <c r="G300" s="38">
        <f t="shared" si="178"/>
        <v>0</v>
      </c>
      <c r="H300" s="39">
        <f t="shared" si="181"/>
        <v>0</v>
      </c>
      <c r="I300" s="39">
        <f t="shared" si="144"/>
        <v>0</v>
      </c>
      <c r="J300" s="40">
        <f t="shared" si="168"/>
        <v>0</v>
      </c>
      <c r="K300" s="41"/>
      <c r="L300" s="42"/>
      <c r="M300" s="42"/>
      <c r="N300" s="42"/>
      <c r="O300" s="42"/>
      <c r="P300" s="46"/>
      <c r="Q300" s="23"/>
    </row>
    <row r="301" spans="1:17" hidden="1">
      <c r="A301" s="237">
        <v>47192</v>
      </c>
      <c r="B301" s="25">
        <v>63</v>
      </c>
      <c r="C301" s="35" t="s">
        <v>20</v>
      </c>
      <c r="D301" s="36" t="str">
        <f t="shared" ref="D301:E301" si="204">D300</f>
        <v>'</v>
      </c>
      <c r="E301" s="37">
        <f t="shared" si="204"/>
        <v>47192.75</v>
      </c>
      <c r="F301" s="6">
        <f>IF(MAX(F$9:F300)&gt;=L$5,0,IF(B301&gt;=MONTH($N$5),F300+1,0))</f>
        <v>0</v>
      </c>
      <c r="G301" s="38">
        <f t="shared" si="178"/>
        <v>0</v>
      </c>
      <c r="H301" s="39">
        <f t="shared" si="181"/>
        <v>0</v>
      </c>
      <c r="I301" s="39">
        <f t="shared" si="144"/>
        <v>0</v>
      </c>
      <c r="J301" s="40">
        <f t="shared" si="168"/>
        <v>0</v>
      </c>
      <c r="K301" s="41"/>
      <c r="L301" s="42"/>
      <c r="M301" s="42"/>
      <c r="N301" s="42"/>
      <c r="O301" s="42"/>
      <c r="P301" s="46"/>
      <c r="Q301" s="23"/>
    </row>
    <row r="302" spans="1:17" hidden="1">
      <c r="A302" s="237">
        <v>47223</v>
      </c>
      <c r="B302" s="25">
        <v>64</v>
      </c>
      <c r="C302" s="35" t="s">
        <v>21</v>
      </c>
      <c r="D302" s="36" t="str">
        <f t="shared" ref="D302:E302" si="205">D301</f>
        <v>'</v>
      </c>
      <c r="E302" s="37">
        <f t="shared" si="205"/>
        <v>47192.75</v>
      </c>
      <c r="F302" s="6">
        <f>IF(MAX(F$9:F301)&gt;=L$5,0,IF(B302&gt;=MONTH($N$5),F301+1,0))</f>
        <v>0</v>
      </c>
      <c r="G302" s="38">
        <f t="shared" si="178"/>
        <v>0</v>
      </c>
      <c r="H302" s="39">
        <f t="shared" si="181"/>
        <v>0</v>
      </c>
      <c r="I302" s="39">
        <f t="shared" si="144"/>
        <v>0</v>
      </c>
      <c r="J302" s="40">
        <f t="shared" si="168"/>
        <v>0</v>
      </c>
      <c r="K302" s="41"/>
      <c r="L302" s="42"/>
      <c r="M302" s="42"/>
      <c r="N302" s="42"/>
      <c r="O302" s="42"/>
      <c r="P302" s="46"/>
      <c r="Q302" s="23"/>
    </row>
    <row r="303" spans="1:17" hidden="1">
      <c r="A303" s="237">
        <v>47253</v>
      </c>
      <c r="B303" s="25">
        <v>65</v>
      </c>
      <c r="C303" s="35" t="s">
        <v>22</v>
      </c>
      <c r="D303" s="36" t="str">
        <f t="shared" ref="D303:E303" si="206">D302</f>
        <v>'</v>
      </c>
      <c r="E303" s="37">
        <f t="shared" si="206"/>
        <v>47192.75</v>
      </c>
      <c r="F303" s="6">
        <f>IF(MAX(F$9:F302)&gt;=L$5,0,IF(B303&gt;=MONTH($N$5),F302+1,0))</f>
        <v>0</v>
      </c>
      <c r="G303" s="38">
        <f t="shared" si="178"/>
        <v>0</v>
      </c>
      <c r="H303" s="39">
        <f t="shared" si="181"/>
        <v>0</v>
      </c>
      <c r="I303" s="39">
        <f t="shared" ref="I303:I366" si="207">G303-H303</f>
        <v>0</v>
      </c>
      <c r="J303" s="40">
        <f t="shared" si="168"/>
        <v>0</v>
      </c>
      <c r="K303" s="41"/>
      <c r="L303" s="42"/>
      <c r="M303" s="42"/>
      <c r="N303" s="42"/>
      <c r="O303" s="42"/>
      <c r="P303" s="46"/>
      <c r="Q303" s="23"/>
    </row>
    <row r="304" spans="1:17" hidden="1">
      <c r="A304" s="237">
        <v>47284</v>
      </c>
      <c r="B304" s="25">
        <v>66</v>
      </c>
      <c r="C304" s="35" t="s">
        <v>23</v>
      </c>
      <c r="D304" s="36" t="str">
        <f t="shared" ref="D304:E304" si="208">D303</f>
        <v>'</v>
      </c>
      <c r="E304" s="37">
        <f t="shared" si="208"/>
        <v>47192.75</v>
      </c>
      <c r="F304" s="6">
        <f>IF(MAX(F$9:F303)&gt;=L$5,0,IF(B304&gt;=MONTH($N$5),F303+1,0))</f>
        <v>0</v>
      </c>
      <c r="G304" s="38">
        <f t="shared" si="178"/>
        <v>0</v>
      </c>
      <c r="H304" s="39">
        <f t="shared" si="181"/>
        <v>0</v>
      </c>
      <c r="I304" s="39">
        <f t="shared" si="207"/>
        <v>0</v>
      </c>
      <c r="J304" s="40">
        <f t="shared" si="168"/>
        <v>0</v>
      </c>
      <c r="K304" s="41"/>
      <c r="L304" s="42"/>
      <c r="M304" s="42"/>
      <c r="N304" s="42"/>
      <c r="O304" s="42"/>
      <c r="P304" s="46"/>
      <c r="Q304" s="23"/>
    </row>
    <row r="305" spans="1:17" hidden="1">
      <c r="A305" s="237">
        <v>47314</v>
      </c>
      <c r="B305" s="25">
        <v>67</v>
      </c>
      <c r="C305" s="35" t="s">
        <v>24</v>
      </c>
      <c r="D305" s="36" t="str">
        <f t="shared" ref="D305:E305" si="209">D304</f>
        <v>'</v>
      </c>
      <c r="E305" s="37">
        <f t="shared" si="209"/>
        <v>47192.75</v>
      </c>
      <c r="F305" s="6">
        <f>IF(MAX(F$9:F304)&gt;=L$5,0,IF(B305&gt;=MONTH($N$5),F304+1,0))</f>
        <v>0</v>
      </c>
      <c r="G305" s="38">
        <f t="shared" si="178"/>
        <v>0</v>
      </c>
      <c r="H305" s="39">
        <f t="shared" si="181"/>
        <v>0</v>
      </c>
      <c r="I305" s="39">
        <f t="shared" si="207"/>
        <v>0</v>
      </c>
      <c r="J305" s="40">
        <f t="shared" si="168"/>
        <v>0</v>
      </c>
      <c r="K305" s="41"/>
      <c r="L305" s="42"/>
      <c r="M305" s="42"/>
      <c r="N305" s="42"/>
      <c r="O305" s="42"/>
      <c r="P305" s="46"/>
      <c r="Q305" s="23"/>
    </row>
    <row r="306" spans="1:17" hidden="1">
      <c r="A306" s="237">
        <v>47345</v>
      </c>
      <c r="B306" s="25">
        <v>68</v>
      </c>
      <c r="C306" s="35" t="s">
        <v>25</v>
      </c>
      <c r="D306" s="36" t="str">
        <f t="shared" ref="D306:E306" si="210">D305</f>
        <v>'</v>
      </c>
      <c r="E306" s="37">
        <f t="shared" si="210"/>
        <v>47192.75</v>
      </c>
      <c r="F306" s="6">
        <f>IF(MAX(F$9:F305)&gt;=L$5,0,IF(B306&gt;=MONTH($N$5),F305+1,0))</f>
        <v>0</v>
      </c>
      <c r="G306" s="38">
        <f t="shared" si="178"/>
        <v>0</v>
      </c>
      <c r="H306" s="39">
        <f t="shared" si="181"/>
        <v>0</v>
      </c>
      <c r="I306" s="39">
        <f t="shared" si="207"/>
        <v>0</v>
      </c>
      <c r="J306" s="40">
        <f t="shared" si="168"/>
        <v>0</v>
      </c>
      <c r="K306" s="41"/>
      <c r="L306" s="42"/>
      <c r="M306" s="42"/>
      <c r="N306" s="42"/>
      <c r="O306" s="42"/>
      <c r="P306" s="46"/>
      <c r="Q306" s="23"/>
    </row>
    <row r="307" spans="1:17" hidden="1">
      <c r="A307" s="237">
        <v>47376</v>
      </c>
      <c r="B307" s="25">
        <v>69</v>
      </c>
      <c r="C307" s="35" t="s">
        <v>26</v>
      </c>
      <c r="D307" s="36" t="str">
        <f t="shared" ref="D307:E307" si="211">D306</f>
        <v>'</v>
      </c>
      <c r="E307" s="37">
        <f t="shared" si="211"/>
        <v>47192.75</v>
      </c>
      <c r="F307" s="6">
        <f>IF(MAX(F$9:F306)&gt;=L$5,0,IF(B307&gt;=MONTH($N$5),F306+1,0))</f>
        <v>0</v>
      </c>
      <c r="G307" s="38">
        <f t="shared" si="178"/>
        <v>0</v>
      </c>
      <c r="H307" s="39">
        <f t="shared" si="181"/>
        <v>0</v>
      </c>
      <c r="I307" s="39">
        <f t="shared" si="207"/>
        <v>0</v>
      </c>
      <c r="J307" s="40">
        <f t="shared" si="168"/>
        <v>0</v>
      </c>
      <c r="K307" s="41"/>
      <c r="L307" s="42"/>
      <c r="M307" s="42"/>
      <c r="N307" s="42"/>
      <c r="O307" s="42"/>
      <c r="P307" s="46"/>
      <c r="Q307" s="23"/>
    </row>
    <row r="308" spans="1:17" hidden="1">
      <c r="A308" s="237">
        <v>47406</v>
      </c>
      <c r="B308" s="25">
        <v>70</v>
      </c>
      <c r="C308" s="35" t="s">
        <v>27</v>
      </c>
      <c r="D308" s="36" t="str">
        <f t="shared" ref="D308:E308" si="212">D307</f>
        <v>'</v>
      </c>
      <c r="E308" s="37">
        <f t="shared" si="212"/>
        <v>47192.75</v>
      </c>
      <c r="F308" s="6">
        <f>IF(MAX(F$9:F307)&gt;=L$5,0,IF(B308&gt;=MONTH($N$5),F307+1,0))</f>
        <v>0</v>
      </c>
      <c r="G308" s="38">
        <f t="shared" si="178"/>
        <v>0</v>
      </c>
      <c r="H308" s="39">
        <f t="shared" si="181"/>
        <v>0</v>
      </c>
      <c r="I308" s="39">
        <f t="shared" si="207"/>
        <v>0</v>
      </c>
      <c r="J308" s="40">
        <f t="shared" si="168"/>
        <v>0</v>
      </c>
      <c r="K308" s="41"/>
      <c r="L308" s="42"/>
      <c r="M308" s="42"/>
      <c r="N308" s="42"/>
      <c r="O308" s="42"/>
      <c r="P308" s="46"/>
      <c r="Q308" s="23"/>
    </row>
    <row r="309" spans="1:17" hidden="1">
      <c r="A309" s="237">
        <v>47437</v>
      </c>
      <c r="B309" s="25">
        <v>71</v>
      </c>
      <c r="C309" s="35" t="s">
        <v>28</v>
      </c>
      <c r="D309" s="36" t="str">
        <f t="shared" ref="D309:E309" si="213">D308</f>
        <v>'</v>
      </c>
      <c r="E309" s="37">
        <f t="shared" si="213"/>
        <v>47192.75</v>
      </c>
      <c r="F309" s="6">
        <f>IF(MAX(F$9:F308)&gt;=L$5,0,IF(B309&gt;=MONTH($N$5),F308+1,0))</f>
        <v>0</v>
      </c>
      <c r="G309" s="38">
        <f t="shared" si="178"/>
        <v>0</v>
      </c>
      <c r="H309" s="39">
        <f t="shared" si="181"/>
        <v>0</v>
      </c>
      <c r="I309" s="39">
        <f t="shared" si="207"/>
        <v>0</v>
      </c>
      <c r="J309" s="40">
        <f t="shared" si="168"/>
        <v>0</v>
      </c>
      <c r="K309" s="41"/>
      <c r="L309" s="42"/>
      <c r="M309" s="42"/>
      <c r="N309" s="42"/>
      <c r="O309" s="42"/>
      <c r="P309" s="46"/>
      <c r="Q309" s="23"/>
    </row>
    <row r="310" spans="1:17" hidden="1">
      <c r="A310" s="237">
        <v>47467</v>
      </c>
      <c r="B310" s="25">
        <v>72</v>
      </c>
      <c r="C310" s="35" t="s">
        <v>29</v>
      </c>
      <c r="D310" s="36" t="str">
        <f t="shared" ref="D310:E310" si="214">D309</f>
        <v>'</v>
      </c>
      <c r="E310" s="37">
        <f t="shared" si="214"/>
        <v>47192.75</v>
      </c>
      <c r="F310" s="6">
        <f>IF(MAX(F$9:F309)&gt;=L$5,0,IF(B310&gt;=MONTH($N$5),F309+1,0))</f>
        <v>0</v>
      </c>
      <c r="G310" s="45">
        <f t="shared" si="178"/>
        <v>0</v>
      </c>
      <c r="H310" s="42">
        <f t="shared" si="181"/>
        <v>0</v>
      </c>
      <c r="I310" s="42">
        <f t="shared" si="207"/>
        <v>0</v>
      </c>
      <c r="J310" s="46">
        <f t="shared" si="168"/>
        <v>0</v>
      </c>
      <c r="K310" s="41">
        <f>SUM(H299:H310)</f>
        <v>0</v>
      </c>
      <c r="L310" s="42">
        <f>SUM(I299:I310)</f>
        <v>0</v>
      </c>
      <c r="M310" s="42">
        <f>SUM(G299:G310)</f>
        <v>0</v>
      </c>
      <c r="N310" s="42">
        <f>K310+N226</f>
        <v>149381.67000000001</v>
      </c>
      <c r="O310" s="42">
        <f>L310+O226</f>
        <v>79015.839755420981</v>
      </c>
      <c r="P310" s="46">
        <f>M310+P226</f>
        <v>228397.50975542096</v>
      </c>
      <c r="Q310" s="23"/>
    </row>
    <row r="311" spans="1:17" hidden="1">
      <c r="A311" s="237">
        <v>47498</v>
      </c>
      <c r="B311" s="25">
        <v>73</v>
      </c>
      <c r="C311" s="26" t="s">
        <v>17</v>
      </c>
      <c r="D311" s="47" t="str">
        <f>D299</f>
        <v>'</v>
      </c>
      <c r="E311" s="27">
        <f>E299+365.25</f>
        <v>47558</v>
      </c>
      <c r="F311" s="90">
        <f>IF(MAX(F$9:F310)&gt;=L$5,0,IF(B311&gt;=MONTH($N$5),F310+1,0))</f>
        <v>0</v>
      </c>
      <c r="G311" s="28">
        <f t="shared" si="178"/>
        <v>0</v>
      </c>
      <c r="H311" s="29">
        <f t="shared" si="181"/>
        <v>0</v>
      </c>
      <c r="I311" s="29">
        <f t="shared" si="207"/>
        <v>0</v>
      </c>
      <c r="J311" s="30">
        <f t="shared" si="168"/>
        <v>0</v>
      </c>
      <c r="K311" s="31"/>
      <c r="L311" s="32"/>
      <c r="M311" s="32"/>
      <c r="N311" s="32"/>
      <c r="O311" s="32"/>
      <c r="P311" s="48"/>
      <c r="Q311" s="23"/>
    </row>
    <row r="312" spans="1:17" hidden="1">
      <c r="A312" s="237">
        <v>47529</v>
      </c>
      <c r="B312" s="25">
        <v>74</v>
      </c>
      <c r="C312" s="35" t="s">
        <v>19</v>
      </c>
      <c r="D312" s="36" t="str">
        <f t="shared" ref="D312:E312" si="215">D311</f>
        <v>'</v>
      </c>
      <c r="E312" s="37">
        <f t="shared" si="215"/>
        <v>47558</v>
      </c>
      <c r="F312" s="6">
        <f>IF(MAX(F$9:F311)&gt;=L$5,0,IF(B312&gt;=MONTH($N$5),F311+1,0))</f>
        <v>0</v>
      </c>
      <c r="G312" s="38">
        <f t="shared" si="178"/>
        <v>0</v>
      </c>
      <c r="H312" s="39">
        <f t="shared" si="181"/>
        <v>0</v>
      </c>
      <c r="I312" s="39">
        <f t="shared" si="207"/>
        <v>0</v>
      </c>
      <c r="J312" s="40">
        <f t="shared" si="168"/>
        <v>0</v>
      </c>
      <c r="K312" s="41"/>
      <c r="L312" s="42"/>
      <c r="M312" s="42"/>
      <c r="N312" s="42"/>
      <c r="O312" s="42"/>
      <c r="P312" s="46"/>
      <c r="Q312" s="23"/>
    </row>
    <row r="313" spans="1:17" hidden="1">
      <c r="A313" s="237">
        <v>47557</v>
      </c>
      <c r="B313" s="25">
        <v>75</v>
      </c>
      <c r="C313" s="35" t="s">
        <v>20</v>
      </c>
      <c r="D313" s="36" t="str">
        <f t="shared" ref="D313:E313" si="216">D312</f>
        <v>'</v>
      </c>
      <c r="E313" s="37">
        <f t="shared" si="216"/>
        <v>47558</v>
      </c>
      <c r="F313" s="6">
        <f>IF(MAX(F$9:F312)&gt;=L$5,0,IF(B313&gt;=MONTH($N$5),F312+1,0))</f>
        <v>0</v>
      </c>
      <c r="G313" s="38">
        <f t="shared" si="178"/>
        <v>0</v>
      </c>
      <c r="H313" s="39">
        <f t="shared" si="181"/>
        <v>0</v>
      </c>
      <c r="I313" s="39">
        <f t="shared" si="207"/>
        <v>0</v>
      </c>
      <c r="J313" s="40">
        <f t="shared" si="168"/>
        <v>0</v>
      </c>
      <c r="K313" s="41"/>
      <c r="L313" s="42"/>
      <c r="M313" s="42"/>
      <c r="N313" s="42"/>
      <c r="O313" s="42"/>
      <c r="P313" s="46"/>
      <c r="Q313" s="23"/>
    </row>
    <row r="314" spans="1:17" hidden="1">
      <c r="A314" s="237">
        <v>47588</v>
      </c>
      <c r="B314" s="25">
        <v>76</v>
      </c>
      <c r="C314" s="35" t="s">
        <v>21</v>
      </c>
      <c r="D314" s="36" t="str">
        <f t="shared" ref="D314:E314" si="217">D313</f>
        <v>'</v>
      </c>
      <c r="E314" s="37">
        <f t="shared" si="217"/>
        <v>47558</v>
      </c>
      <c r="F314" s="6">
        <f>IF(MAX(F$9:F313)&gt;=L$5,0,IF(B314&gt;=MONTH($N$5),F313+1,0))</f>
        <v>0</v>
      </c>
      <c r="G314" s="38">
        <f t="shared" si="178"/>
        <v>0</v>
      </c>
      <c r="H314" s="39">
        <f t="shared" si="181"/>
        <v>0</v>
      </c>
      <c r="I314" s="39">
        <f t="shared" si="207"/>
        <v>0</v>
      </c>
      <c r="J314" s="40">
        <f t="shared" si="168"/>
        <v>0</v>
      </c>
      <c r="K314" s="41"/>
      <c r="L314" s="42"/>
      <c r="M314" s="42"/>
      <c r="N314" s="42"/>
      <c r="O314" s="42"/>
      <c r="P314" s="46"/>
      <c r="Q314" s="23"/>
    </row>
    <row r="315" spans="1:17" hidden="1">
      <c r="A315" s="237">
        <v>47618</v>
      </c>
      <c r="B315" s="25">
        <v>77</v>
      </c>
      <c r="C315" s="35" t="s">
        <v>22</v>
      </c>
      <c r="D315" s="36" t="str">
        <f t="shared" ref="D315:E315" si="218">D314</f>
        <v>'</v>
      </c>
      <c r="E315" s="37">
        <f t="shared" si="218"/>
        <v>47558</v>
      </c>
      <c r="F315" s="6">
        <f>IF(MAX(F$9:F314)&gt;=L$5,0,IF(B315&gt;=MONTH($N$5),F314+1,0))</f>
        <v>0</v>
      </c>
      <c r="G315" s="38">
        <f t="shared" si="178"/>
        <v>0</v>
      </c>
      <c r="H315" s="39">
        <f t="shared" si="181"/>
        <v>0</v>
      </c>
      <c r="I315" s="39">
        <f t="shared" si="207"/>
        <v>0</v>
      </c>
      <c r="J315" s="40">
        <f t="shared" si="168"/>
        <v>0</v>
      </c>
      <c r="K315" s="41"/>
      <c r="L315" s="42"/>
      <c r="M315" s="42"/>
      <c r="N315" s="42"/>
      <c r="O315" s="42"/>
      <c r="P315" s="46"/>
      <c r="Q315" s="23"/>
    </row>
    <row r="316" spans="1:17" hidden="1">
      <c r="A316" s="237">
        <v>47649</v>
      </c>
      <c r="B316" s="25">
        <v>78</v>
      </c>
      <c r="C316" s="35" t="s">
        <v>23</v>
      </c>
      <c r="D316" s="36" t="str">
        <f t="shared" ref="D316:E316" si="219">D315</f>
        <v>'</v>
      </c>
      <c r="E316" s="37">
        <f t="shared" si="219"/>
        <v>47558</v>
      </c>
      <c r="F316" s="6">
        <f>IF(MAX(F$9:F315)&gt;=L$5,0,IF(B316&gt;=MONTH($N$5),F315+1,0))</f>
        <v>0</v>
      </c>
      <c r="G316" s="38">
        <f t="shared" si="178"/>
        <v>0</v>
      </c>
      <c r="H316" s="39">
        <f t="shared" si="181"/>
        <v>0</v>
      </c>
      <c r="I316" s="39">
        <f t="shared" si="207"/>
        <v>0</v>
      </c>
      <c r="J316" s="40">
        <f t="shared" si="168"/>
        <v>0</v>
      </c>
      <c r="K316" s="41"/>
      <c r="L316" s="42"/>
      <c r="M316" s="42"/>
      <c r="N316" s="42"/>
      <c r="O316" s="42"/>
      <c r="P316" s="46"/>
      <c r="Q316" s="23"/>
    </row>
    <row r="317" spans="1:17" hidden="1">
      <c r="A317" s="237">
        <v>47679</v>
      </c>
      <c r="B317" s="25">
        <v>79</v>
      </c>
      <c r="C317" s="35" t="s">
        <v>24</v>
      </c>
      <c r="D317" s="36" t="str">
        <f t="shared" ref="D317:E317" si="220">D316</f>
        <v>'</v>
      </c>
      <c r="E317" s="37">
        <f t="shared" si="220"/>
        <v>47558</v>
      </c>
      <c r="F317" s="6">
        <f>IF(MAX(F$9:F316)&gt;=L$5,0,IF(B317&gt;=MONTH($N$5),F316+1,0))</f>
        <v>0</v>
      </c>
      <c r="G317" s="38">
        <f t="shared" si="178"/>
        <v>0</v>
      </c>
      <c r="H317" s="39">
        <f t="shared" si="181"/>
        <v>0</v>
      </c>
      <c r="I317" s="39">
        <f t="shared" si="207"/>
        <v>0</v>
      </c>
      <c r="J317" s="40">
        <f t="shared" si="168"/>
        <v>0</v>
      </c>
      <c r="K317" s="41"/>
      <c r="L317" s="42"/>
      <c r="M317" s="42"/>
      <c r="N317" s="42"/>
      <c r="O317" s="42"/>
      <c r="P317" s="46"/>
      <c r="Q317" s="23"/>
    </row>
    <row r="318" spans="1:17" hidden="1">
      <c r="A318" s="237">
        <v>47710</v>
      </c>
      <c r="B318" s="25">
        <v>80</v>
      </c>
      <c r="C318" s="35" t="s">
        <v>25</v>
      </c>
      <c r="D318" s="36" t="str">
        <f t="shared" ref="D318:E318" si="221">D317</f>
        <v>'</v>
      </c>
      <c r="E318" s="37">
        <f t="shared" si="221"/>
        <v>47558</v>
      </c>
      <c r="F318" s="6">
        <f>IF(MAX(F$9:F317)&gt;=L$5,0,IF(B318&gt;=MONTH($N$5),F317+1,0))</f>
        <v>0</v>
      </c>
      <c r="G318" s="38">
        <f t="shared" si="178"/>
        <v>0</v>
      </c>
      <c r="H318" s="39">
        <f t="shared" si="181"/>
        <v>0</v>
      </c>
      <c r="I318" s="39">
        <f t="shared" si="207"/>
        <v>0</v>
      </c>
      <c r="J318" s="40">
        <f t="shared" si="168"/>
        <v>0</v>
      </c>
      <c r="K318" s="41"/>
      <c r="L318" s="42"/>
      <c r="M318" s="42"/>
      <c r="N318" s="42"/>
      <c r="O318" s="42"/>
      <c r="P318" s="46"/>
      <c r="Q318" s="23"/>
    </row>
    <row r="319" spans="1:17" hidden="1">
      <c r="A319" s="237">
        <v>47741</v>
      </c>
      <c r="B319" s="25">
        <v>81</v>
      </c>
      <c r="C319" s="35" t="s">
        <v>26</v>
      </c>
      <c r="D319" s="36" t="str">
        <f t="shared" ref="D319:E319" si="222">D318</f>
        <v>'</v>
      </c>
      <c r="E319" s="37">
        <f t="shared" si="222"/>
        <v>47558</v>
      </c>
      <c r="F319" s="6">
        <f>IF(MAX(F$9:F318)&gt;=L$5,0,IF(B319&gt;=MONTH($N$5),F318+1,0))</f>
        <v>0</v>
      </c>
      <c r="G319" s="38">
        <f t="shared" si="178"/>
        <v>0</v>
      </c>
      <c r="H319" s="39">
        <f t="shared" si="181"/>
        <v>0</v>
      </c>
      <c r="I319" s="39">
        <f t="shared" si="207"/>
        <v>0</v>
      </c>
      <c r="J319" s="40">
        <f t="shared" si="168"/>
        <v>0</v>
      </c>
      <c r="K319" s="41"/>
      <c r="L319" s="42"/>
      <c r="M319" s="42"/>
      <c r="N319" s="42"/>
      <c r="O319" s="42"/>
      <c r="P319" s="46"/>
      <c r="Q319" s="23"/>
    </row>
    <row r="320" spans="1:17" hidden="1">
      <c r="A320" s="237">
        <v>47771</v>
      </c>
      <c r="B320" s="25">
        <v>82</v>
      </c>
      <c r="C320" s="35" t="s">
        <v>27</v>
      </c>
      <c r="D320" s="36" t="str">
        <f t="shared" ref="D320:E320" si="223">D319</f>
        <v>'</v>
      </c>
      <c r="E320" s="37">
        <f t="shared" si="223"/>
        <v>47558</v>
      </c>
      <c r="F320" s="6">
        <f>IF(MAX(F$9:F319)&gt;=L$5,0,IF(B320&gt;=MONTH($N$5),F319+1,0))</f>
        <v>0</v>
      </c>
      <c r="G320" s="38">
        <f t="shared" si="178"/>
        <v>0</v>
      </c>
      <c r="H320" s="39">
        <f t="shared" si="181"/>
        <v>0</v>
      </c>
      <c r="I320" s="39">
        <f t="shared" si="207"/>
        <v>0</v>
      </c>
      <c r="J320" s="40">
        <f t="shared" si="168"/>
        <v>0</v>
      </c>
      <c r="K320" s="41"/>
      <c r="L320" s="42"/>
      <c r="M320" s="42"/>
      <c r="N320" s="42"/>
      <c r="O320" s="42"/>
      <c r="P320" s="46"/>
      <c r="Q320" s="23"/>
    </row>
    <row r="321" spans="1:17" hidden="1">
      <c r="A321" s="237">
        <v>47802</v>
      </c>
      <c r="B321" s="25">
        <v>83</v>
      </c>
      <c r="C321" s="35" t="s">
        <v>28</v>
      </c>
      <c r="D321" s="36" t="str">
        <f t="shared" ref="D321:E321" si="224">D320</f>
        <v>'</v>
      </c>
      <c r="E321" s="37">
        <f t="shared" si="224"/>
        <v>47558</v>
      </c>
      <c r="F321" s="6">
        <f>IF(MAX(F$9:F320)&gt;=L$5,0,IF(B321&gt;=MONTH($N$5),F320+1,0))</f>
        <v>0</v>
      </c>
      <c r="G321" s="38">
        <f t="shared" si="178"/>
        <v>0</v>
      </c>
      <c r="H321" s="39">
        <f t="shared" si="181"/>
        <v>0</v>
      </c>
      <c r="I321" s="39">
        <f t="shared" si="207"/>
        <v>0</v>
      </c>
      <c r="J321" s="40">
        <f t="shared" si="168"/>
        <v>0</v>
      </c>
      <c r="K321" s="41"/>
      <c r="L321" s="42"/>
      <c r="M321" s="42"/>
      <c r="N321" s="42"/>
      <c r="O321" s="42"/>
      <c r="P321" s="46"/>
      <c r="Q321" s="23"/>
    </row>
    <row r="322" spans="1:17" hidden="1">
      <c r="A322" s="237">
        <v>47832</v>
      </c>
      <c r="B322" s="25">
        <v>84</v>
      </c>
      <c r="C322" s="35" t="s">
        <v>29</v>
      </c>
      <c r="D322" s="36" t="str">
        <f t="shared" ref="D322:E322" si="225">D321</f>
        <v>'</v>
      </c>
      <c r="E322" s="37">
        <f t="shared" si="225"/>
        <v>47558</v>
      </c>
      <c r="F322" s="6">
        <f>IF(MAX(F$9:F321)&gt;=L$5,0,IF(B322&gt;=MONTH($N$5),F321+1,0))</f>
        <v>0</v>
      </c>
      <c r="G322" s="45">
        <f t="shared" si="178"/>
        <v>0</v>
      </c>
      <c r="H322" s="42">
        <f t="shared" si="181"/>
        <v>0</v>
      </c>
      <c r="I322" s="42">
        <f t="shared" si="207"/>
        <v>0</v>
      </c>
      <c r="J322" s="46">
        <f t="shared" si="168"/>
        <v>0</v>
      </c>
      <c r="K322" s="41">
        <f>SUM(H311:H322)</f>
        <v>0</v>
      </c>
      <c r="L322" s="42">
        <f>SUM(I311:I322)</f>
        <v>0</v>
      </c>
      <c r="M322" s="42">
        <f>SUM(G311:G322)</f>
        <v>0</v>
      </c>
      <c r="N322" s="42">
        <f>K322+N310</f>
        <v>149381.67000000001</v>
      </c>
      <c r="O322" s="42">
        <f>L322+O310</f>
        <v>79015.839755420981</v>
      </c>
      <c r="P322" s="46">
        <f>M322+P310</f>
        <v>228397.50975542096</v>
      </c>
      <c r="Q322" s="23"/>
    </row>
    <row r="323" spans="1:17" hidden="1">
      <c r="A323" s="237">
        <v>47863</v>
      </c>
      <c r="B323" s="25">
        <v>73</v>
      </c>
      <c r="C323" s="26" t="s">
        <v>17</v>
      </c>
      <c r="D323" s="47" t="str">
        <f>D311</f>
        <v>'</v>
      </c>
      <c r="E323" s="27">
        <f>E311+365.25</f>
        <v>47923.25</v>
      </c>
      <c r="F323" s="90">
        <f>IF(MAX(F$9:F322)&gt;=L$5,0,IF(B323&gt;=MONTH($N$5),F322+1,0))</f>
        <v>0</v>
      </c>
      <c r="G323" s="28">
        <f t="shared" si="178"/>
        <v>0</v>
      </c>
      <c r="H323" s="29">
        <f t="shared" si="181"/>
        <v>0</v>
      </c>
      <c r="I323" s="29">
        <f t="shared" si="207"/>
        <v>0</v>
      </c>
      <c r="J323" s="30">
        <f t="shared" si="168"/>
        <v>0</v>
      </c>
      <c r="K323" s="31"/>
      <c r="L323" s="32"/>
      <c r="M323" s="32"/>
      <c r="N323" s="32"/>
      <c r="O323" s="32"/>
      <c r="P323" s="48"/>
      <c r="Q323" s="23"/>
    </row>
    <row r="324" spans="1:17" hidden="1">
      <c r="A324" s="237">
        <v>47894</v>
      </c>
      <c r="B324" s="25">
        <v>86</v>
      </c>
      <c r="C324" s="35" t="s">
        <v>19</v>
      </c>
      <c r="D324" s="36" t="str">
        <f t="shared" ref="D324:E324" si="226">D323</f>
        <v>'</v>
      </c>
      <c r="E324" s="37">
        <f t="shared" si="226"/>
        <v>47923.25</v>
      </c>
      <c r="F324" s="6">
        <f>IF(MAX(F$9:F323)&gt;=L$5,0,IF(B324&gt;=MONTH($N$5),F323+1,0))</f>
        <v>0</v>
      </c>
      <c r="G324" s="38">
        <f t="shared" si="178"/>
        <v>0</v>
      </c>
      <c r="H324" s="39">
        <f t="shared" si="181"/>
        <v>0</v>
      </c>
      <c r="I324" s="39">
        <f t="shared" si="207"/>
        <v>0</v>
      </c>
      <c r="J324" s="40">
        <f t="shared" si="168"/>
        <v>0</v>
      </c>
      <c r="K324" s="41"/>
      <c r="L324" s="42"/>
      <c r="M324" s="42"/>
      <c r="N324" s="42"/>
      <c r="O324" s="42"/>
      <c r="P324" s="46"/>
      <c r="Q324" s="23"/>
    </row>
    <row r="325" spans="1:17" hidden="1">
      <c r="A325" s="237">
        <v>47922</v>
      </c>
      <c r="B325" s="25">
        <v>87</v>
      </c>
      <c r="C325" s="35" t="s">
        <v>20</v>
      </c>
      <c r="D325" s="36" t="str">
        <f t="shared" ref="D325:E325" si="227">D324</f>
        <v>'</v>
      </c>
      <c r="E325" s="37">
        <f t="shared" si="227"/>
        <v>47923.25</v>
      </c>
      <c r="F325" s="6">
        <f>IF(MAX(F$9:F324)&gt;=L$5,0,IF(B325&gt;=MONTH($N$5),F324+1,0))</f>
        <v>0</v>
      </c>
      <c r="G325" s="38">
        <f t="shared" si="178"/>
        <v>0</v>
      </c>
      <c r="H325" s="39">
        <f t="shared" si="181"/>
        <v>0</v>
      </c>
      <c r="I325" s="39">
        <f t="shared" si="207"/>
        <v>0</v>
      </c>
      <c r="J325" s="40">
        <f t="shared" si="168"/>
        <v>0</v>
      </c>
      <c r="K325" s="41"/>
      <c r="L325" s="42"/>
      <c r="M325" s="42"/>
      <c r="N325" s="42"/>
      <c r="O325" s="42"/>
      <c r="P325" s="46"/>
      <c r="Q325" s="23"/>
    </row>
    <row r="326" spans="1:17" hidden="1">
      <c r="A326" s="237">
        <v>47953</v>
      </c>
      <c r="B326" s="25">
        <v>88</v>
      </c>
      <c r="C326" s="35" t="s">
        <v>21</v>
      </c>
      <c r="D326" s="36" t="str">
        <f t="shared" ref="D326:E326" si="228">D325</f>
        <v>'</v>
      </c>
      <c r="E326" s="37">
        <f t="shared" si="228"/>
        <v>47923.25</v>
      </c>
      <c r="F326" s="6">
        <f>IF(MAX(F$9:F325)&gt;=L$5,0,IF(B326&gt;=MONTH($N$5),F325+1,0))</f>
        <v>0</v>
      </c>
      <c r="G326" s="38">
        <f t="shared" si="178"/>
        <v>0</v>
      </c>
      <c r="H326" s="39">
        <f t="shared" si="181"/>
        <v>0</v>
      </c>
      <c r="I326" s="39">
        <f t="shared" si="207"/>
        <v>0</v>
      </c>
      <c r="J326" s="40">
        <f t="shared" si="168"/>
        <v>0</v>
      </c>
      <c r="K326" s="41"/>
      <c r="L326" s="42"/>
      <c r="M326" s="42"/>
      <c r="N326" s="42"/>
      <c r="O326" s="42"/>
      <c r="P326" s="46"/>
      <c r="Q326" s="23"/>
    </row>
    <row r="327" spans="1:17" hidden="1">
      <c r="A327" s="237">
        <v>47983</v>
      </c>
      <c r="B327" s="25">
        <v>89</v>
      </c>
      <c r="C327" s="35" t="s">
        <v>22</v>
      </c>
      <c r="D327" s="36" t="str">
        <f t="shared" ref="D327:E327" si="229">D326</f>
        <v>'</v>
      </c>
      <c r="E327" s="37">
        <f t="shared" si="229"/>
        <v>47923.25</v>
      </c>
      <c r="F327" s="6">
        <f>IF(MAX(F$9:F326)&gt;=L$5,0,IF(B327&gt;=MONTH($N$5),F326+1,0))</f>
        <v>0</v>
      </c>
      <c r="G327" s="38">
        <f t="shared" si="178"/>
        <v>0</v>
      </c>
      <c r="H327" s="39">
        <f t="shared" si="181"/>
        <v>0</v>
      </c>
      <c r="I327" s="39">
        <f t="shared" si="207"/>
        <v>0</v>
      </c>
      <c r="J327" s="40">
        <f t="shared" si="168"/>
        <v>0</v>
      </c>
      <c r="K327" s="41"/>
      <c r="L327" s="42"/>
      <c r="M327" s="42"/>
      <c r="N327" s="42"/>
      <c r="O327" s="42"/>
      <c r="P327" s="46"/>
      <c r="Q327" s="23"/>
    </row>
    <row r="328" spans="1:17" hidden="1">
      <c r="A328" s="237">
        <v>48014</v>
      </c>
      <c r="B328" s="25">
        <v>90</v>
      </c>
      <c r="C328" s="35" t="s">
        <v>23</v>
      </c>
      <c r="D328" s="36" t="str">
        <f t="shared" ref="D328:E328" si="230">D327</f>
        <v>'</v>
      </c>
      <c r="E328" s="37">
        <f t="shared" si="230"/>
        <v>47923.25</v>
      </c>
      <c r="F328" s="6">
        <f>IF(MAX(F$9:F327)&gt;=L$5,0,IF(B328&gt;=MONTH($N$5),F327+1,0))</f>
        <v>0</v>
      </c>
      <c r="G328" s="38">
        <f t="shared" si="178"/>
        <v>0</v>
      </c>
      <c r="H328" s="39">
        <f t="shared" si="181"/>
        <v>0</v>
      </c>
      <c r="I328" s="39">
        <f t="shared" si="207"/>
        <v>0</v>
      </c>
      <c r="J328" s="40">
        <f t="shared" ref="J328:J391" si="231">J327-I328</f>
        <v>0</v>
      </c>
      <c r="K328" s="41"/>
      <c r="L328" s="42"/>
      <c r="M328" s="42"/>
      <c r="N328" s="42"/>
      <c r="O328" s="42"/>
      <c r="P328" s="46"/>
      <c r="Q328" s="23"/>
    </row>
    <row r="329" spans="1:17" hidden="1">
      <c r="A329" s="237">
        <v>48044</v>
      </c>
      <c r="B329" s="25">
        <v>91</v>
      </c>
      <c r="C329" s="35" t="s">
        <v>24</v>
      </c>
      <c r="D329" s="36" t="str">
        <f t="shared" ref="D329:E329" si="232">D328</f>
        <v>'</v>
      </c>
      <c r="E329" s="37">
        <f t="shared" si="232"/>
        <v>47923.25</v>
      </c>
      <c r="F329" s="6">
        <f>IF(MAX(F$9:F328)&gt;=L$5,0,IF(B329&gt;=MONTH($N$5),F328+1,0))</f>
        <v>0</v>
      </c>
      <c r="G329" s="38">
        <f t="shared" si="178"/>
        <v>0</v>
      </c>
      <c r="H329" s="39">
        <f t="shared" si="181"/>
        <v>0</v>
      </c>
      <c r="I329" s="39">
        <f t="shared" si="207"/>
        <v>0</v>
      </c>
      <c r="J329" s="40">
        <f t="shared" si="231"/>
        <v>0</v>
      </c>
      <c r="K329" s="41"/>
      <c r="L329" s="42"/>
      <c r="M329" s="42"/>
      <c r="N329" s="42"/>
      <c r="O329" s="42"/>
      <c r="P329" s="46"/>
      <c r="Q329" s="23"/>
    </row>
    <row r="330" spans="1:17" hidden="1">
      <c r="A330" s="237">
        <v>48075</v>
      </c>
      <c r="B330" s="25">
        <v>92</v>
      </c>
      <c r="C330" s="35" t="s">
        <v>25</v>
      </c>
      <c r="D330" s="36" t="str">
        <f t="shared" ref="D330:E330" si="233">D329</f>
        <v>'</v>
      </c>
      <c r="E330" s="37">
        <f t="shared" si="233"/>
        <v>47923.25</v>
      </c>
      <c r="F330" s="6">
        <f>IF(MAX(F$9:F329)&gt;=L$5,0,IF(B330&gt;=MONTH($N$5),F329+1,0))</f>
        <v>0</v>
      </c>
      <c r="G330" s="38">
        <f t="shared" si="178"/>
        <v>0</v>
      </c>
      <c r="H330" s="39">
        <f t="shared" si="181"/>
        <v>0</v>
      </c>
      <c r="I330" s="39">
        <f t="shared" si="207"/>
        <v>0</v>
      </c>
      <c r="J330" s="40">
        <f t="shared" si="231"/>
        <v>0</v>
      </c>
      <c r="K330" s="41"/>
      <c r="L330" s="42"/>
      <c r="M330" s="42"/>
      <c r="N330" s="42"/>
      <c r="O330" s="42"/>
      <c r="P330" s="46"/>
      <c r="Q330" s="23"/>
    </row>
    <row r="331" spans="1:17" hidden="1">
      <c r="A331" s="237">
        <v>48106</v>
      </c>
      <c r="B331" s="25">
        <v>93</v>
      </c>
      <c r="C331" s="35" t="s">
        <v>26</v>
      </c>
      <c r="D331" s="36" t="str">
        <f t="shared" ref="D331:E331" si="234">D330</f>
        <v>'</v>
      </c>
      <c r="E331" s="37">
        <f t="shared" si="234"/>
        <v>47923.25</v>
      </c>
      <c r="F331" s="6">
        <f>IF(MAX(F$9:F330)&gt;=L$5,0,IF(B331&gt;=MONTH($N$5),F330+1,0))</f>
        <v>0</v>
      </c>
      <c r="G331" s="38">
        <f t="shared" si="178"/>
        <v>0</v>
      </c>
      <c r="H331" s="39">
        <f t="shared" si="181"/>
        <v>0</v>
      </c>
      <c r="I331" s="39">
        <f t="shared" si="207"/>
        <v>0</v>
      </c>
      <c r="J331" s="40">
        <f t="shared" si="231"/>
        <v>0</v>
      </c>
      <c r="K331" s="41"/>
      <c r="L331" s="42"/>
      <c r="M331" s="42"/>
      <c r="N331" s="42"/>
      <c r="O331" s="42"/>
      <c r="P331" s="46"/>
      <c r="Q331" s="23"/>
    </row>
    <row r="332" spans="1:17" hidden="1">
      <c r="A332" s="237">
        <v>48136</v>
      </c>
      <c r="B332" s="25">
        <v>94</v>
      </c>
      <c r="C332" s="35" t="s">
        <v>27</v>
      </c>
      <c r="D332" s="36" t="str">
        <f t="shared" ref="D332:E332" si="235">D331</f>
        <v>'</v>
      </c>
      <c r="E332" s="37">
        <f t="shared" si="235"/>
        <v>47923.25</v>
      </c>
      <c r="F332" s="6">
        <f>IF(MAX(F$9:F331)&gt;=L$5,0,IF(B332&gt;=MONTH($N$5),F331+1,0))</f>
        <v>0</v>
      </c>
      <c r="G332" s="38">
        <f t="shared" si="178"/>
        <v>0</v>
      </c>
      <c r="H332" s="39">
        <f t="shared" si="181"/>
        <v>0</v>
      </c>
      <c r="I332" s="39">
        <f t="shared" si="207"/>
        <v>0</v>
      </c>
      <c r="J332" s="40">
        <f t="shared" si="231"/>
        <v>0</v>
      </c>
      <c r="K332" s="41"/>
      <c r="L332" s="42"/>
      <c r="M332" s="42"/>
      <c r="N332" s="42"/>
      <c r="O332" s="42"/>
      <c r="P332" s="46"/>
      <c r="Q332" s="23"/>
    </row>
    <row r="333" spans="1:17" hidden="1">
      <c r="A333" s="237">
        <v>48167</v>
      </c>
      <c r="B333" s="25">
        <v>95</v>
      </c>
      <c r="C333" s="35" t="s">
        <v>28</v>
      </c>
      <c r="D333" s="36" t="str">
        <f t="shared" ref="D333:E333" si="236">D332</f>
        <v>'</v>
      </c>
      <c r="E333" s="37">
        <f t="shared" si="236"/>
        <v>47923.25</v>
      </c>
      <c r="F333" s="6">
        <f>IF(MAX(F$9:F332)&gt;=L$5,0,IF(B333&gt;=MONTH($N$5),F332+1,0))</f>
        <v>0</v>
      </c>
      <c r="G333" s="38">
        <f t="shared" si="178"/>
        <v>0</v>
      </c>
      <c r="H333" s="39">
        <f t="shared" si="181"/>
        <v>0</v>
      </c>
      <c r="I333" s="39">
        <f t="shared" si="207"/>
        <v>0</v>
      </c>
      <c r="J333" s="40">
        <f t="shared" si="231"/>
        <v>0</v>
      </c>
      <c r="K333" s="41"/>
      <c r="L333" s="42"/>
      <c r="M333" s="42"/>
      <c r="N333" s="42"/>
      <c r="O333" s="42"/>
      <c r="P333" s="46"/>
      <c r="Q333" s="23"/>
    </row>
    <row r="334" spans="1:17" hidden="1">
      <c r="A334" s="237">
        <v>48197</v>
      </c>
      <c r="B334" s="25">
        <v>96</v>
      </c>
      <c r="C334" s="35" t="s">
        <v>29</v>
      </c>
      <c r="D334" s="36" t="str">
        <f t="shared" ref="D334:E334" si="237">D333</f>
        <v>'</v>
      </c>
      <c r="E334" s="37">
        <f t="shared" si="237"/>
        <v>47923.25</v>
      </c>
      <c r="F334" s="6">
        <f>IF(MAX(F$9:F333)&gt;=L$5,0,IF(B334&gt;=MONTH($N$5),F333+1,0))</f>
        <v>0</v>
      </c>
      <c r="G334" s="45">
        <f t="shared" si="178"/>
        <v>0</v>
      </c>
      <c r="H334" s="42">
        <f t="shared" si="181"/>
        <v>0</v>
      </c>
      <c r="I334" s="42">
        <f t="shared" si="207"/>
        <v>0</v>
      </c>
      <c r="J334" s="46">
        <f t="shared" si="231"/>
        <v>0</v>
      </c>
      <c r="K334" s="41">
        <f>SUM(H323:H334)</f>
        <v>0</v>
      </c>
      <c r="L334" s="42">
        <f>SUM(I323:I334)</f>
        <v>0</v>
      </c>
      <c r="M334" s="42">
        <f>SUM(G323:G334)</f>
        <v>0</v>
      </c>
      <c r="N334" s="42">
        <f>K334+N286</f>
        <v>149381.67000000001</v>
      </c>
      <c r="O334" s="42">
        <f>L334+O286</f>
        <v>79015.839755420981</v>
      </c>
      <c r="P334" s="46">
        <f>M334+P286</f>
        <v>228397.50975542096</v>
      </c>
      <c r="Q334" s="23"/>
    </row>
    <row r="335" spans="1:17" hidden="1">
      <c r="A335" s="237">
        <v>48228</v>
      </c>
      <c r="B335" s="25">
        <v>97</v>
      </c>
      <c r="C335" s="26" t="s">
        <v>17</v>
      </c>
      <c r="D335" s="47" t="str">
        <f>D323</f>
        <v>'</v>
      </c>
      <c r="E335" s="27">
        <f>E323+365.25</f>
        <v>48288.5</v>
      </c>
      <c r="F335" s="90">
        <f>IF(MAX(F$9:F334)&gt;=L$5,0,IF(B335&gt;=MONTH($N$5),F334+1,0))</f>
        <v>0</v>
      </c>
      <c r="G335" s="28">
        <f t="shared" si="178"/>
        <v>0</v>
      </c>
      <c r="H335" s="29">
        <f t="shared" si="181"/>
        <v>0</v>
      </c>
      <c r="I335" s="29">
        <f t="shared" si="207"/>
        <v>0</v>
      </c>
      <c r="J335" s="30">
        <f t="shared" si="231"/>
        <v>0</v>
      </c>
      <c r="K335" s="31"/>
      <c r="L335" s="32"/>
      <c r="M335" s="32"/>
      <c r="N335" s="32"/>
      <c r="O335" s="32"/>
      <c r="P335" s="48"/>
      <c r="Q335" s="23"/>
    </row>
    <row r="336" spans="1:17" hidden="1">
      <c r="A336" s="237">
        <v>48259</v>
      </c>
      <c r="B336" s="25">
        <v>98</v>
      </c>
      <c r="C336" s="35" t="s">
        <v>19</v>
      </c>
      <c r="D336" s="36" t="str">
        <f t="shared" ref="D336:E336" si="238">D335</f>
        <v>'</v>
      </c>
      <c r="E336" s="37">
        <f t="shared" si="238"/>
        <v>48288.5</v>
      </c>
      <c r="F336" s="6">
        <f>IF(MAX(F$9:F335)&gt;=L$5,0,IF(B336&gt;=MONTH($N$5),F335+1,0))</f>
        <v>0</v>
      </c>
      <c r="G336" s="38">
        <f t="shared" si="178"/>
        <v>0</v>
      </c>
      <c r="H336" s="39">
        <f t="shared" si="181"/>
        <v>0</v>
      </c>
      <c r="I336" s="39">
        <f t="shared" si="207"/>
        <v>0</v>
      </c>
      <c r="J336" s="40">
        <f t="shared" si="231"/>
        <v>0</v>
      </c>
      <c r="K336" s="41"/>
      <c r="L336" s="42"/>
      <c r="M336" s="42"/>
      <c r="N336" s="42"/>
      <c r="O336" s="42"/>
      <c r="P336" s="46"/>
      <c r="Q336" s="23"/>
    </row>
    <row r="337" spans="1:17" hidden="1">
      <c r="A337" s="237">
        <v>48288</v>
      </c>
      <c r="B337" s="25">
        <v>99</v>
      </c>
      <c r="C337" s="35" t="s">
        <v>20</v>
      </c>
      <c r="D337" s="36" t="str">
        <f t="shared" ref="D337:E337" si="239">D336</f>
        <v>'</v>
      </c>
      <c r="E337" s="37">
        <f t="shared" si="239"/>
        <v>48288.5</v>
      </c>
      <c r="F337" s="6">
        <f>IF(MAX(F$9:F336)&gt;=L$5,0,IF(B337&gt;=MONTH($N$5),F336+1,0))</f>
        <v>0</v>
      </c>
      <c r="G337" s="38">
        <f t="shared" ref="G337:G400" si="240">IF((J336+H337)&lt;(M$5+H337),J336+H337,M$5)</f>
        <v>0</v>
      </c>
      <c r="H337" s="39">
        <f t="shared" si="181"/>
        <v>0</v>
      </c>
      <c r="I337" s="39">
        <f t="shared" si="207"/>
        <v>0</v>
      </c>
      <c r="J337" s="40">
        <f t="shared" si="231"/>
        <v>0</v>
      </c>
      <c r="K337" s="41"/>
      <c r="L337" s="42"/>
      <c r="M337" s="42"/>
      <c r="N337" s="42"/>
      <c r="O337" s="42"/>
      <c r="P337" s="46"/>
      <c r="Q337" s="23"/>
    </row>
    <row r="338" spans="1:17" hidden="1">
      <c r="A338" s="237">
        <v>48319</v>
      </c>
      <c r="B338" s="25">
        <v>100</v>
      </c>
      <c r="C338" s="35" t="s">
        <v>21</v>
      </c>
      <c r="D338" s="36" t="str">
        <f t="shared" ref="D338:E338" si="241">D337</f>
        <v>'</v>
      </c>
      <c r="E338" s="37">
        <f t="shared" si="241"/>
        <v>48288.5</v>
      </c>
      <c r="F338" s="6">
        <f>IF(MAX(F$9:F337)&gt;=L$5,0,IF(B338&gt;=MONTH($N$5),F337+1,0))</f>
        <v>0</v>
      </c>
      <c r="G338" s="38">
        <f t="shared" si="240"/>
        <v>0</v>
      </c>
      <c r="H338" s="39">
        <f t="shared" si="181"/>
        <v>0</v>
      </c>
      <c r="I338" s="39">
        <f t="shared" si="207"/>
        <v>0</v>
      </c>
      <c r="J338" s="40">
        <f t="shared" si="231"/>
        <v>0</v>
      </c>
      <c r="K338" s="41"/>
      <c r="L338" s="42"/>
      <c r="M338" s="42"/>
      <c r="N338" s="42"/>
      <c r="O338" s="42"/>
      <c r="P338" s="46"/>
      <c r="Q338" s="23"/>
    </row>
    <row r="339" spans="1:17" hidden="1">
      <c r="A339" s="237">
        <v>48349</v>
      </c>
      <c r="B339" s="25">
        <v>101</v>
      </c>
      <c r="C339" s="35" t="s">
        <v>22</v>
      </c>
      <c r="D339" s="36" t="str">
        <f t="shared" ref="D339:E339" si="242">D338</f>
        <v>'</v>
      </c>
      <c r="E339" s="37">
        <f t="shared" si="242"/>
        <v>48288.5</v>
      </c>
      <c r="F339" s="6">
        <f>IF(MAX(F$9:F338)&gt;=L$5,0,IF(B339&gt;=MONTH($N$5),F338+1,0))</f>
        <v>0</v>
      </c>
      <c r="G339" s="38">
        <f t="shared" si="240"/>
        <v>0</v>
      </c>
      <c r="H339" s="39">
        <f t="shared" si="181"/>
        <v>0</v>
      </c>
      <c r="I339" s="39">
        <f t="shared" si="207"/>
        <v>0</v>
      </c>
      <c r="J339" s="40">
        <f t="shared" si="231"/>
        <v>0</v>
      </c>
      <c r="K339" s="41"/>
      <c r="L339" s="42"/>
      <c r="M339" s="42"/>
      <c r="N339" s="42"/>
      <c r="O339" s="42"/>
      <c r="P339" s="46"/>
      <c r="Q339" s="23"/>
    </row>
    <row r="340" spans="1:17" hidden="1">
      <c r="A340" s="237">
        <v>48380</v>
      </c>
      <c r="B340" s="25">
        <v>102</v>
      </c>
      <c r="C340" s="35" t="s">
        <v>23</v>
      </c>
      <c r="D340" s="36" t="str">
        <f t="shared" ref="D340:E340" si="243">D339</f>
        <v>'</v>
      </c>
      <c r="E340" s="37">
        <f t="shared" si="243"/>
        <v>48288.5</v>
      </c>
      <c r="F340" s="6">
        <f>IF(MAX(F$9:F339)&gt;=L$5,0,IF(B340&gt;=MONTH($N$5),F339+1,0))</f>
        <v>0</v>
      </c>
      <c r="G340" s="38">
        <f t="shared" si="240"/>
        <v>0</v>
      </c>
      <c r="H340" s="39">
        <f t="shared" ref="H340:H403" si="244">IF(F340&gt;0,IF(J339&gt;0,ROUND(-IPMT(K$5/12,F340,L$5,J$5,,),2),0),0)</f>
        <v>0</v>
      </c>
      <c r="I340" s="39">
        <f t="shared" si="207"/>
        <v>0</v>
      </c>
      <c r="J340" s="40">
        <f t="shared" si="231"/>
        <v>0</v>
      </c>
      <c r="K340" s="41"/>
      <c r="L340" s="42"/>
      <c r="M340" s="42"/>
      <c r="N340" s="42"/>
      <c r="O340" s="42"/>
      <c r="P340" s="46"/>
      <c r="Q340" s="23"/>
    </row>
    <row r="341" spans="1:17" hidden="1">
      <c r="A341" s="237">
        <v>48410</v>
      </c>
      <c r="B341" s="25">
        <v>103</v>
      </c>
      <c r="C341" s="35" t="s">
        <v>24</v>
      </c>
      <c r="D341" s="36" t="str">
        <f t="shared" ref="D341:E341" si="245">D340</f>
        <v>'</v>
      </c>
      <c r="E341" s="37">
        <f t="shared" si="245"/>
        <v>48288.5</v>
      </c>
      <c r="F341" s="6">
        <f>IF(MAX(F$9:F340)&gt;=L$5,0,IF(B341&gt;=MONTH($N$5),F340+1,0))</f>
        <v>0</v>
      </c>
      <c r="G341" s="38">
        <f t="shared" si="240"/>
        <v>0</v>
      </c>
      <c r="H341" s="39">
        <f t="shared" si="244"/>
        <v>0</v>
      </c>
      <c r="I341" s="39">
        <f t="shared" si="207"/>
        <v>0</v>
      </c>
      <c r="J341" s="40">
        <f t="shared" si="231"/>
        <v>0</v>
      </c>
      <c r="K341" s="41"/>
      <c r="L341" s="42"/>
      <c r="M341" s="42"/>
      <c r="N341" s="42"/>
      <c r="O341" s="42"/>
      <c r="P341" s="46"/>
      <c r="Q341" s="23"/>
    </row>
    <row r="342" spans="1:17" hidden="1">
      <c r="A342" s="237">
        <v>48441</v>
      </c>
      <c r="B342" s="25">
        <v>104</v>
      </c>
      <c r="C342" s="35" t="s">
        <v>25</v>
      </c>
      <c r="D342" s="36" t="str">
        <f t="shared" ref="D342:E342" si="246">D341</f>
        <v>'</v>
      </c>
      <c r="E342" s="37">
        <f t="shared" si="246"/>
        <v>48288.5</v>
      </c>
      <c r="F342" s="6">
        <f>IF(MAX(F$9:F341)&gt;=L$5,0,IF(B342&gt;=MONTH($N$5),F341+1,0))</f>
        <v>0</v>
      </c>
      <c r="G342" s="38">
        <f t="shared" si="240"/>
        <v>0</v>
      </c>
      <c r="H342" s="39">
        <f t="shared" si="244"/>
        <v>0</v>
      </c>
      <c r="I342" s="39">
        <f t="shared" si="207"/>
        <v>0</v>
      </c>
      <c r="J342" s="40">
        <f t="shared" si="231"/>
        <v>0</v>
      </c>
      <c r="K342" s="41"/>
      <c r="L342" s="42"/>
      <c r="M342" s="42"/>
      <c r="N342" s="42"/>
      <c r="O342" s="42"/>
      <c r="P342" s="46"/>
      <c r="Q342" s="23"/>
    </row>
    <row r="343" spans="1:17" hidden="1">
      <c r="A343" s="237">
        <v>48472</v>
      </c>
      <c r="B343" s="25">
        <v>105</v>
      </c>
      <c r="C343" s="35" t="s">
        <v>26</v>
      </c>
      <c r="D343" s="36" t="str">
        <f t="shared" ref="D343:E343" si="247">D342</f>
        <v>'</v>
      </c>
      <c r="E343" s="37">
        <f t="shared" si="247"/>
        <v>48288.5</v>
      </c>
      <c r="F343" s="6">
        <f>IF(MAX(F$9:F342)&gt;=L$5,0,IF(B343&gt;=MONTH($N$5),F342+1,0))</f>
        <v>0</v>
      </c>
      <c r="G343" s="38">
        <f t="shared" si="240"/>
        <v>0</v>
      </c>
      <c r="H343" s="39">
        <f t="shared" si="244"/>
        <v>0</v>
      </c>
      <c r="I343" s="39">
        <f t="shared" si="207"/>
        <v>0</v>
      </c>
      <c r="J343" s="40">
        <f t="shared" si="231"/>
        <v>0</v>
      </c>
      <c r="K343" s="41"/>
      <c r="L343" s="42"/>
      <c r="M343" s="42"/>
      <c r="N343" s="42"/>
      <c r="O343" s="42"/>
      <c r="P343" s="46"/>
      <c r="Q343" s="23"/>
    </row>
    <row r="344" spans="1:17" hidden="1">
      <c r="A344" s="237">
        <v>48502</v>
      </c>
      <c r="B344" s="25">
        <v>106</v>
      </c>
      <c r="C344" s="35" t="s">
        <v>27</v>
      </c>
      <c r="D344" s="36" t="str">
        <f t="shared" ref="D344:E344" si="248">D343</f>
        <v>'</v>
      </c>
      <c r="E344" s="37">
        <f t="shared" si="248"/>
        <v>48288.5</v>
      </c>
      <c r="F344" s="6">
        <f>IF(MAX(F$9:F343)&gt;=L$5,0,IF(B344&gt;=MONTH($N$5),F343+1,0))</f>
        <v>0</v>
      </c>
      <c r="G344" s="38">
        <f t="shared" si="240"/>
        <v>0</v>
      </c>
      <c r="H344" s="39">
        <f t="shared" si="244"/>
        <v>0</v>
      </c>
      <c r="I344" s="39">
        <f t="shared" si="207"/>
        <v>0</v>
      </c>
      <c r="J344" s="40">
        <f t="shared" si="231"/>
        <v>0</v>
      </c>
      <c r="K344" s="41"/>
      <c r="L344" s="42"/>
      <c r="M344" s="42"/>
      <c r="N344" s="42"/>
      <c r="O344" s="42"/>
      <c r="P344" s="46"/>
      <c r="Q344" s="23"/>
    </row>
    <row r="345" spans="1:17" hidden="1">
      <c r="A345" s="237">
        <v>48533</v>
      </c>
      <c r="B345" s="25">
        <v>107</v>
      </c>
      <c r="C345" s="35" t="s">
        <v>28</v>
      </c>
      <c r="D345" s="36" t="str">
        <f t="shared" ref="D345:E345" si="249">D344</f>
        <v>'</v>
      </c>
      <c r="E345" s="37">
        <f t="shared" si="249"/>
        <v>48288.5</v>
      </c>
      <c r="F345" s="6">
        <f>IF(MAX(F$9:F344)&gt;=L$5,0,IF(B345&gt;=MONTH($N$5),F344+1,0))</f>
        <v>0</v>
      </c>
      <c r="G345" s="38">
        <f t="shared" si="240"/>
        <v>0</v>
      </c>
      <c r="H345" s="39">
        <f t="shared" si="244"/>
        <v>0</v>
      </c>
      <c r="I345" s="39">
        <f t="shared" si="207"/>
        <v>0</v>
      </c>
      <c r="J345" s="40">
        <f t="shared" si="231"/>
        <v>0</v>
      </c>
      <c r="K345" s="41"/>
      <c r="L345" s="42"/>
      <c r="M345" s="42"/>
      <c r="N345" s="42"/>
      <c r="O345" s="42"/>
      <c r="P345" s="46"/>
      <c r="Q345" s="23"/>
    </row>
    <row r="346" spans="1:17" hidden="1">
      <c r="A346" s="237">
        <v>48563</v>
      </c>
      <c r="B346" s="25">
        <v>108</v>
      </c>
      <c r="C346" s="35" t="s">
        <v>29</v>
      </c>
      <c r="D346" s="36" t="str">
        <f t="shared" ref="D346:E346" si="250">D345</f>
        <v>'</v>
      </c>
      <c r="E346" s="37">
        <f t="shared" si="250"/>
        <v>48288.5</v>
      </c>
      <c r="F346" s="6">
        <f>IF(MAX(F$9:F345)&gt;=L$5,0,IF(B346&gt;=MONTH($N$5),F345+1,0))</f>
        <v>0</v>
      </c>
      <c r="G346" s="45">
        <f t="shared" si="240"/>
        <v>0</v>
      </c>
      <c r="H346" s="42">
        <f t="shared" si="244"/>
        <v>0</v>
      </c>
      <c r="I346" s="42">
        <f t="shared" si="207"/>
        <v>0</v>
      </c>
      <c r="J346" s="46">
        <f t="shared" si="231"/>
        <v>0</v>
      </c>
      <c r="K346" s="41">
        <f>SUM(H335:H346)</f>
        <v>0</v>
      </c>
      <c r="L346" s="42">
        <f>SUM(I335:I346)</f>
        <v>0</v>
      </c>
      <c r="M346" s="42">
        <f>SUM(G335:G346)</f>
        <v>0</v>
      </c>
      <c r="N346" s="42">
        <f>K346+N334</f>
        <v>149381.67000000001</v>
      </c>
      <c r="O346" s="42">
        <f>L346+O334</f>
        <v>79015.839755420981</v>
      </c>
      <c r="P346" s="46">
        <f>M346+P334</f>
        <v>228397.50975542096</v>
      </c>
      <c r="Q346" s="23"/>
    </row>
    <row r="347" spans="1:17" hidden="1">
      <c r="A347" s="237">
        <v>48594</v>
      </c>
      <c r="B347" s="25">
        <v>109</v>
      </c>
      <c r="C347" s="26" t="s">
        <v>17</v>
      </c>
      <c r="D347" s="47" t="str">
        <f>D335</f>
        <v>'</v>
      </c>
      <c r="E347" s="27">
        <f>E335+365.25</f>
        <v>48653.75</v>
      </c>
      <c r="F347" s="90">
        <f>IF(MAX(F$9:F346)&gt;=L$5,0,IF(B347&gt;=MONTH($N$5),F346+1,0))</f>
        <v>0</v>
      </c>
      <c r="G347" s="28">
        <f t="shared" si="240"/>
        <v>0</v>
      </c>
      <c r="H347" s="29">
        <f t="shared" si="244"/>
        <v>0</v>
      </c>
      <c r="I347" s="29">
        <f t="shared" si="207"/>
        <v>0</v>
      </c>
      <c r="J347" s="30">
        <f t="shared" si="231"/>
        <v>0</v>
      </c>
      <c r="K347" s="31"/>
      <c r="L347" s="32"/>
      <c r="M347" s="32"/>
      <c r="N347" s="32"/>
      <c r="O347" s="32"/>
      <c r="P347" s="48"/>
      <c r="Q347" s="23"/>
    </row>
    <row r="348" spans="1:17" hidden="1">
      <c r="A348" s="237">
        <v>48625</v>
      </c>
      <c r="B348" s="25">
        <v>110</v>
      </c>
      <c r="C348" s="35" t="s">
        <v>19</v>
      </c>
      <c r="D348" s="36" t="str">
        <f t="shared" ref="D348:E348" si="251">D347</f>
        <v>'</v>
      </c>
      <c r="E348" s="37">
        <f t="shared" si="251"/>
        <v>48653.75</v>
      </c>
      <c r="F348" s="6">
        <f>IF(MAX(F$9:F347)&gt;=L$5,0,IF(B348&gt;=MONTH($N$5),F347+1,0))</f>
        <v>0</v>
      </c>
      <c r="G348" s="38">
        <f t="shared" si="240"/>
        <v>0</v>
      </c>
      <c r="H348" s="39">
        <f t="shared" si="244"/>
        <v>0</v>
      </c>
      <c r="I348" s="39">
        <f t="shared" si="207"/>
        <v>0</v>
      </c>
      <c r="J348" s="40">
        <f t="shared" si="231"/>
        <v>0</v>
      </c>
      <c r="K348" s="41"/>
      <c r="L348" s="42"/>
      <c r="M348" s="42"/>
      <c r="N348" s="42"/>
      <c r="O348" s="42"/>
      <c r="P348" s="46"/>
      <c r="Q348" s="23"/>
    </row>
    <row r="349" spans="1:17" hidden="1">
      <c r="A349" s="237">
        <v>48653</v>
      </c>
      <c r="B349" s="25">
        <v>111</v>
      </c>
      <c r="C349" s="35" t="s">
        <v>20</v>
      </c>
      <c r="D349" s="36" t="str">
        <f t="shared" ref="D349:E349" si="252">D348</f>
        <v>'</v>
      </c>
      <c r="E349" s="37">
        <f t="shared" si="252"/>
        <v>48653.75</v>
      </c>
      <c r="F349" s="6">
        <f>IF(MAX(F$9:F348)&gt;=L$5,0,IF(B349&gt;=MONTH($N$5),F348+1,0))</f>
        <v>0</v>
      </c>
      <c r="G349" s="38">
        <f t="shared" si="240"/>
        <v>0</v>
      </c>
      <c r="H349" s="39">
        <f t="shared" si="244"/>
        <v>0</v>
      </c>
      <c r="I349" s="39">
        <f t="shared" si="207"/>
        <v>0</v>
      </c>
      <c r="J349" s="40">
        <f t="shared" si="231"/>
        <v>0</v>
      </c>
      <c r="K349" s="41"/>
      <c r="L349" s="42"/>
      <c r="M349" s="42"/>
      <c r="N349" s="42"/>
      <c r="O349" s="42"/>
      <c r="P349" s="46"/>
      <c r="Q349" s="23"/>
    </row>
    <row r="350" spans="1:17" hidden="1">
      <c r="A350" s="237">
        <v>48684</v>
      </c>
      <c r="B350" s="25">
        <v>112</v>
      </c>
      <c r="C350" s="35" t="s">
        <v>21</v>
      </c>
      <c r="D350" s="36" t="str">
        <f t="shared" ref="D350:E350" si="253">D349</f>
        <v>'</v>
      </c>
      <c r="E350" s="37">
        <f t="shared" si="253"/>
        <v>48653.75</v>
      </c>
      <c r="F350" s="6">
        <f>IF(MAX(F$9:F349)&gt;=L$5,0,IF(B350&gt;=MONTH($N$5),F349+1,0))</f>
        <v>0</v>
      </c>
      <c r="G350" s="38">
        <f t="shared" si="240"/>
        <v>0</v>
      </c>
      <c r="H350" s="39">
        <f t="shared" si="244"/>
        <v>0</v>
      </c>
      <c r="I350" s="39">
        <f t="shared" si="207"/>
        <v>0</v>
      </c>
      <c r="J350" s="40">
        <f t="shared" si="231"/>
        <v>0</v>
      </c>
      <c r="K350" s="41"/>
      <c r="L350" s="42"/>
      <c r="M350" s="42"/>
      <c r="N350" s="42"/>
      <c r="O350" s="42"/>
      <c r="P350" s="46"/>
      <c r="Q350" s="23"/>
    </row>
    <row r="351" spans="1:17" hidden="1">
      <c r="A351" s="237">
        <v>48714</v>
      </c>
      <c r="B351" s="25">
        <v>113</v>
      </c>
      <c r="C351" s="35" t="s">
        <v>22</v>
      </c>
      <c r="D351" s="36" t="str">
        <f t="shared" ref="D351:E351" si="254">D350</f>
        <v>'</v>
      </c>
      <c r="E351" s="37">
        <f t="shared" si="254"/>
        <v>48653.75</v>
      </c>
      <c r="F351" s="6">
        <f>IF(MAX(F$9:F350)&gt;=L$5,0,IF(B351&gt;=MONTH($N$5),F350+1,0))</f>
        <v>0</v>
      </c>
      <c r="G351" s="38">
        <f t="shared" si="240"/>
        <v>0</v>
      </c>
      <c r="H351" s="39">
        <f t="shared" si="244"/>
        <v>0</v>
      </c>
      <c r="I351" s="39">
        <f t="shared" si="207"/>
        <v>0</v>
      </c>
      <c r="J351" s="40">
        <f t="shared" si="231"/>
        <v>0</v>
      </c>
      <c r="K351" s="41"/>
      <c r="L351" s="42"/>
      <c r="M351" s="42"/>
      <c r="N351" s="42"/>
      <c r="O351" s="42"/>
      <c r="P351" s="46"/>
      <c r="Q351" s="23"/>
    </row>
    <row r="352" spans="1:17" hidden="1">
      <c r="A352" s="237">
        <v>48745</v>
      </c>
      <c r="B352" s="25">
        <v>114</v>
      </c>
      <c r="C352" s="35" t="s">
        <v>23</v>
      </c>
      <c r="D352" s="36" t="str">
        <f t="shared" ref="D352:E352" si="255">D351</f>
        <v>'</v>
      </c>
      <c r="E352" s="37">
        <f t="shared" si="255"/>
        <v>48653.75</v>
      </c>
      <c r="F352" s="6">
        <f>IF(MAX(F$9:F351)&gt;=L$5,0,IF(B352&gt;=MONTH($N$5),F351+1,0))</f>
        <v>0</v>
      </c>
      <c r="G352" s="38">
        <f t="shared" si="240"/>
        <v>0</v>
      </c>
      <c r="H352" s="39">
        <f t="shared" si="244"/>
        <v>0</v>
      </c>
      <c r="I352" s="39">
        <f t="shared" si="207"/>
        <v>0</v>
      </c>
      <c r="J352" s="40">
        <f t="shared" si="231"/>
        <v>0</v>
      </c>
      <c r="K352" s="41"/>
      <c r="L352" s="42"/>
      <c r="M352" s="42"/>
      <c r="N352" s="42"/>
      <c r="O352" s="42"/>
      <c r="P352" s="46"/>
      <c r="Q352" s="23"/>
    </row>
    <row r="353" spans="1:17" hidden="1">
      <c r="A353" s="237">
        <v>48775</v>
      </c>
      <c r="B353" s="25">
        <v>115</v>
      </c>
      <c r="C353" s="35" t="s">
        <v>24</v>
      </c>
      <c r="D353" s="36" t="str">
        <f t="shared" ref="D353:E353" si="256">D352</f>
        <v>'</v>
      </c>
      <c r="E353" s="37">
        <f t="shared" si="256"/>
        <v>48653.75</v>
      </c>
      <c r="F353" s="6">
        <f>IF(MAX(F$9:F352)&gt;=L$5,0,IF(B353&gt;=MONTH($N$5),F352+1,0))</f>
        <v>0</v>
      </c>
      <c r="G353" s="38">
        <f t="shared" si="240"/>
        <v>0</v>
      </c>
      <c r="H353" s="39">
        <f t="shared" si="244"/>
        <v>0</v>
      </c>
      <c r="I353" s="39">
        <f t="shared" si="207"/>
        <v>0</v>
      </c>
      <c r="J353" s="40">
        <f t="shared" si="231"/>
        <v>0</v>
      </c>
      <c r="K353" s="41"/>
      <c r="L353" s="42"/>
      <c r="M353" s="42"/>
      <c r="N353" s="42"/>
      <c r="O353" s="42"/>
      <c r="P353" s="46"/>
      <c r="Q353" s="23"/>
    </row>
    <row r="354" spans="1:17" hidden="1">
      <c r="A354" s="237">
        <v>48806</v>
      </c>
      <c r="B354" s="25">
        <v>116</v>
      </c>
      <c r="C354" s="35" t="s">
        <v>25</v>
      </c>
      <c r="D354" s="36" t="str">
        <f t="shared" ref="D354:E354" si="257">D353</f>
        <v>'</v>
      </c>
      <c r="E354" s="37">
        <f t="shared" si="257"/>
        <v>48653.75</v>
      </c>
      <c r="F354" s="6">
        <f>IF(MAX(F$9:F353)&gt;=L$5,0,IF(B354&gt;=MONTH($N$5),F353+1,0))</f>
        <v>0</v>
      </c>
      <c r="G354" s="38">
        <f t="shared" si="240"/>
        <v>0</v>
      </c>
      <c r="H354" s="39">
        <f t="shared" si="244"/>
        <v>0</v>
      </c>
      <c r="I354" s="39">
        <f t="shared" si="207"/>
        <v>0</v>
      </c>
      <c r="J354" s="40">
        <f t="shared" si="231"/>
        <v>0</v>
      </c>
      <c r="K354" s="41"/>
      <c r="L354" s="42"/>
      <c r="M354" s="42"/>
      <c r="N354" s="42"/>
      <c r="O354" s="42"/>
      <c r="P354" s="46"/>
      <c r="Q354" s="23"/>
    </row>
    <row r="355" spans="1:17" hidden="1">
      <c r="A355" s="237">
        <v>48837</v>
      </c>
      <c r="B355" s="25">
        <v>117</v>
      </c>
      <c r="C355" s="35" t="s">
        <v>26</v>
      </c>
      <c r="D355" s="36" t="str">
        <f t="shared" ref="D355:E355" si="258">D354</f>
        <v>'</v>
      </c>
      <c r="E355" s="37">
        <f t="shared" si="258"/>
        <v>48653.75</v>
      </c>
      <c r="F355" s="6">
        <f>IF(MAX(F$9:F354)&gt;=L$5,0,IF(B355&gt;=MONTH($N$5),F354+1,0))</f>
        <v>0</v>
      </c>
      <c r="G355" s="38">
        <f t="shared" si="240"/>
        <v>0</v>
      </c>
      <c r="H355" s="39">
        <f t="shared" si="244"/>
        <v>0</v>
      </c>
      <c r="I355" s="39">
        <f t="shared" si="207"/>
        <v>0</v>
      </c>
      <c r="J355" s="40">
        <f t="shared" si="231"/>
        <v>0</v>
      </c>
      <c r="K355" s="41"/>
      <c r="L355" s="42"/>
      <c r="M355" s="42"/>
      <c r="N355" s="42"/>
      <c r="O355" s="42"/>
      <c r="P355" s="46"/>
      <c r="Q355" s="23"/>
    </row>
    <row r="356" spans="1:17" hidden="1">
      <c r="A356" s="237">
        <v>48867</v>
      </c>
      <c r="B356" s="25">
        <v>118</v>
      </c>
      <c r="C356" s="35" t="s">
        <v>27</v>
      </c>
      <c r="D356" s="36" t="str">
        <f t="shared" ref="D356:E356" si="259">D355</f>
        <v>'</v>
      </c>
      <c r="E356" s="37">
        <f t="shared" si="259"/>
        <v>48653.75</v>
      </c>
      <c r="F356" s="6">
        <f>IF(MAX(F$9:F355)&gt;=L$5,0,IF(B356&gt;=MONTH($N$5),F355+1,0))</f>
        <v>0</v>
      </c>
      <c r="G356" s="38">
        <f t="shared" si="240"/>
        <v>0</v>
      </c>
      <c r="H356" s="39">
        <f t="shared" si="244"/>
        <v>0</v>
      </c>
      <c r="I356" s="39">
        <f t="shared" si="207"/>
        <v>0</v>
      </c>
      <c r="J356" s="40">
        <f t="shared" si="231"/>
        <v>0</v>
      </c>
      <c r="K356" s="41"/>
      <c r="L356" s="42"/>
      <c r="M356" s="42"/>
      <c r="N356" s="42"/>
      <c r="O356" s="42"/>
      <c r="P356" s="46"/>
      <c r="Q356" s="23"/>
    </row>
    <row r="357" spans="1:17" hidden="1">
      <c r="A357" s="237">
        <v>48898</v>
      </c>
      <c r="B357" s="25">
        <v>119</v>
      </c>
      <c r="C357" s="35" t="s">
        <v>28</v>
      </c>
      <c r="D357" s="36" t="str">
        <f t="shared" ref="D357:E357" si="260">D356</f>
        <v>'</v>
      </c>
      <c r="E357" s="37">
        <f t="shared" si="260"/>
        <v>48653.75</v>
      </c>
      <c r="F357" s="6">
        <f>IF(MAX(F$9:F356)&gt;=L$5,0,IF(B357&gt;=MONTH($N$5),F356+1,0))</f>
        <v>0</v>
      </c>
      <c r="G357" s="38">
        <f t="shared" si="240"/>
        <v>0</v>
      </c>
      <c r="H357" s="39">
        <f t="shared" si="244"/>
        <v>0</v>
      </c>
      <c r="I357" s="39">
        <f t="shared" si="207"/>
        <v>0</v>
      </c>
      <c r="J357" s="40">
        <f t="shared" si="231"/>
        <v>0</v>
      </c>
      <c r="K357" s="41"/>
      <c r="L357" s="42"/>
      <c r="M357" s="42"/>
      <c r="N357" s="42"/>
      <c r="O357" s="42"/>
      <c r="P357" s="46"/>
      <c r="Q357" s="23"/>
    </row>
    <row r="358" spans="1:17" hidden="1">
      <c r="A358" s="237">
        <v>48928</v>
      </c>
      <c r="B358" s="25">
        <v>120</v>
      </c>
      <c r="C358" s="35" t="s">
        <v>29</v>
      </c>
      <c r="D358" s="36" t="str">
        <f t="shared" ref="D358:E358" si="261">D357</f>
        <v>'</v>
      </c>
      <c r="E358" s="37">
        <f t="shared" si="261"/>
        <v>48653.75</v>
      </c>
      <c r="F358" s="6">
        <f>IF(MAX(F$9:F357)&gt;=L$5,0,IF(B358&gt;=MONTH($N$5),F357+1,0))</f>
        <v>0</v>
      </c>
      <c r="G358" s="45">
        <f t="shared" si="240"/>
        <v>0</v>
      </c>
      <c r="H358" s="42">
        <f t="shared" si="244"/>
        <v>0</v>
      </c>
      <c r="I358" s="42">
        <f t="shared" si="207"/>
        <v>0</v>
      </c>
      <c r="J358" s="46">
        <f t="shared" si="231"/>
        <v>0</v>
      </c>
      <c r="K358" s="41">
        <f>SUM(H347:H358)</f>
        <v>0</v>
      </c>
      <c r="L358" s="42">
        <f>SUM(I347:I358)</f>
        <v>0</v>
      </c>
      <c r="M358" s="42">
        <f>SUM(G347:G358)</f>
        <v>0</v>
      </c>
      <c r="N358" s="42">
        <f>K358+N346</f>
        <v>149381.67000000001</v>
      </c>
      <c r="O358" s="42">
        <f>L358+O346</f>
        <v>79015.839755420981</v>
      </c>
      <c r="P358" s="46">
        <f>M358+P346</f>
        <v>228397.50975542096</v>
      </c>
      <c r="Q358" s="23"/>
    </row>
    <row r="359" spans="1:17" hidden="1">
      <c r="A359" s="237">
        <v>48959</v>
      </c>
      <c r="B359" s="25">
        <v>49</v>
      </c>
      <c r="C359" s="26" t="s">
        <v>17</v>
      </c>
      <c r="D359" s="47" t="str">
        <f>D347</f>
        <v>'</v>
      </c>
      <c r="E359" s="27">
        <f>E347+365.25</f>
        <v>49019</v>
      </c>
      <c r="F359" s="90">
        <f>IF(MAX(F$9:F358)&gt;=L$5,0,IF(B359&gt;=MONTH($N$5),F358+1,0))</f>
        <v>0</v>
      </c>
      <c r="G359" s="28">
        <f t="shared" si="240"/>
        <v>0</v>
      </c>
      <c r="H359" s="29">
        <f t="shared" si="244"/>
        <v>0</v>
      </c>
      <c r="I359" s="29">
        <f t="shared" si="207"/>
        <v>0</v>
      </c>
      <c r="J359" s="30">
        <f t="shared" si="231"/>
        <v>0</v>
      </c>
      <c r="K359" s="31"/>
      <c r="L359" s="32"/>
      <c r="M359" s="32"/>
      <c r="N359" s="32"/>
      <c r="O359" s="32"/>
      <c r="P359" s="48"/>
      <c r="Q359" s="23"/>
    </row>
    <row r="360" spans="1:17" hidden="1">
      <c r="A360" s="237">
        <v>48990</v>
      </c>
      <c r="B360" s="25">
        <v>62</v>
      </c>
      <c r="C360" s="35" t="s">
        <v>19</v>
      </c>
      <c r="D360" s="36" t="str">
        <f t="shared" ref="D360:E360" si="262">D359</f>
        <v>'</v>
      </c>
      <c r="E360" s="37">
        <f t="shared" si="262"/>
        <v>49019</v>
      </c>
      <c r="F360" s="6">
        <f>IF(MAX(F$9:F359)&gt;=L$5,0,IF(B360&gt;=MONTH($N$5),F359+1,0))</f>
        <v>0</v>
      </c>
      <c r="G360" s="38">
        <f t="shared" si="240"/>
        <v>0</v>
      </c>
      <c r="H360" s="39">
        <f t="shared" si="244"/>
        <v>0</v>
      </c>
      <c r="I360" s="39">
        <f t="shared" si="207"/>
        <v>0</v>
      </c>
      <c r="J360" s="40">
        <f t="shared" si="231"/>
        <v>0</v>
      </c>
      <c r="K360" s="41"/>
      <c r="L360" s="42"/>
      <c r="M360" s="42"/>
      <c r="N360" s="42"/>
      <c r="O360" s="42"/>
      <c r="P360" s="46"/>
      <c r="Q360" s="23"/>
    </row>
    <row r="361" spans="1:17" hidden="1">
      <c r="A361" s="237">
        <v>49018</v>
      </c>
      <c r="B361" s="25">
        <v>63</v>
      </c>
      <c r="C361" s="35" t="s">
        <v>20</v>
      </c>
      <c r="D361" s="36" t="str">
        <f t="shared" ref="D361:E361" si="263">D360</f>
        <v>'</v>
      </c>
      <c r="E361" s="37">
        <f t="shared" si="263"/>
        <v>49019</v>
      </c>
      <c r="F361" s="6">
        <f>IF(MAX(F$9:F360)&gt;=L$5,0,IF(B361&gt;=MONTH($N$5),F360+1,0))</f>
        <v>0</v>
      </c>
      <c r="G361" s="38">
        <f t="shared" si="240"/>
        <v>0</v>
      </c>
      <c r="H361" s="39">
        <f t="shared" si="244"/>
        <v>0</v>
      </c>
      <c r="I361" s="39">
        <f t="shared" si="207"/>
        <v>0</v>
      </c>
      <c r="J361" s="40">
        <f t="shared" si="231"/>
        <v>0</v>
      </c>
      <c r="K361" s="41"/>
      <c r="L361" s="42"/>
      <c r="M361" s="42"/>
      <c r="N361" s="42"/>
      <c r="O361" s="42"/>
      <c r="P361" s="46"/>
      <c r="Q361" s="23"/>
    </row>
    <row r="362" spans="1:17" hidden="1">
      <c r="A362" s="237">
        <v>49049</v>
      </c>
      <c r="B362" s="25">
        <v>64</v>
      </c>
      <c r="C362" s="35" t="s">
        <v>21</v>
      </c>
      <c r="D362" s="36" t="str">
        <f t="shared" ref="D362:E362" si="264">D361</f>
        <v>'</v>
      </c>
      <c r="E362" s="37">
        <f t="shared" si="264"/>
        <v>49019</v>
      </c>
      <c r="F362" s="6">
        <f>IF(MAX(F$9:F361)&gt;=L$5,0,IF(B362&gt;=MONTH($N$5),F361+1,0))</f>
        <v>0</v>
      </c>
      <c r="G362" s="38">
        <f t="shared" si="240"/>
        <v>0</v>
      </c>
      <c r="H362" s="39">
        <f t="shared" si="244"/>
        <v>0</v>
      </c>
      <c r="I362" s="39">
        <f t="shared" si="207"/>
        <v>0</v>
      </c>
      <c r="J362" s="40">
        <f t="shared" si="231"/>
        <v>0</v>
      </c>
      <c r="K362" s="41"/>
      <c r="L362" s="42"/>
      <c r="M362" s="42"/>
      <c r="N362" s="42"/>
      <c r="O362" s="42"/>
      <c r="P362" s="46"/>
      <c r="Q362" s="23"/>
    </row>
    <row r="363" spans="1:17" hidden="1">
      <c r="A363" s="237">
        <v>49079</v>
      </c>
      <c r="B363" s="25">
        <v>65</v>
      </c>
      <c r="C363" s="35" t="s">
        <v>22</v>
      </c>
      <c r="D363" s="36" t="str">
        <f t="shared" ref="D363:E363" si="265">D362</f>
        <v>'</v>
      </c>
      <c r="E363" s="37">
        <f t="shared" si="265"/>
        <v>49019</v>
      </c>
      <c r="F363" s="6">
        <f>IF(MAX(F$9:F362)&gt;=L$5,0,IF(B363&gt;=MONTH($N$5),F362+1,0))</f>
        <v>0</v>
      </c>
      <c r="G363" s="38">
        <f t="shared" si="240"/>
        <v>0</v>
      </c>
      <c r="H363" s="39">
        <f t="shared" si="244"/>
        <v>0</v>
      </c>
      <c r="I363" s="39">
        <f t="shared" si="207"/>
        <v>0</v>
      </c>
      <c r="J363" s="40">
        <f t="shared" si="231"/>
        <v>0</v>
      </c>
      <c r="K363" s="41"/>
      <c r="L363" s="42"/>
      <c r="M363" s="42"/>
      <c r="N363" s="42"/>
      <c r="O363" s="42"/>
      <c r="P363" s="46"/>
      <c r="Q363" s="23"/>
    </row>
    <row r="364" spans="1:17" hidden="1">
      <c r="A364" s="237">
        <v>49110</v>
      </c>
      <c r="B364" s="25">
        <v>66</v>
      </c>
      <c r="C364" s="35" t="s">
        <v>23</v>
      </c>
      <c r="D364" s="36" t="str">
        <f t="shared" ref="D364:E364" si="266">D363</f>
        <v>'</v>
      </c>
      <c r="E364" s="37">
        <f t="shared" si="266"/>
        <v>49019</v>
      </c>
      <c r="F364" s="6">
        <f>IF(MAX(F$9:F363)&gt;=L$5,0,IF(B364&gt;=MONTH($N$5),F363+1,0))</f>
        <v>0</v>
      </c>
      <c r="G364" s="38">
        <f t="shared" si="240"/>
        <v>0</v>
      </c>
      <c r="H364" s="39">
        <f t="shared" si="244"/>
        <v>0</v>
      </c>
      <c r="I364" s="39">
        <f t="shared" si="207"/>
        <v>0</v>
      </c>
      <c r="J364" s="40">
        <f t="shared" si="231"/>
        <v>0</v>
      </c>
      <c r="K364" s="41"/>
      <c r="L364" s="42"/>
      <c r="M364" s="42"/>
      <c r="N364" s="42"/>
      <c r="O364" s="42"/>
      <c r="P364" s="46"/>
      <c r="Q364" s="23"/>
    </row>
    <row r="365" spans="1:17" hidden="1">
      <c r="A365" s="237">
        <v>49140</v>
      </c>
      <c r="B365" s="25">
        <v>67</v>
      </c>
      <c r="C365" s="35" t="s">
        <v>24</v>
      </c>
      <c r="D365" s="36" t="str">
        <f t="shared" ref="D365:E365" si="267">D364</f>
        <v>'</v>
      </c>
      <c r="E365" s="37">
        <f t="shared" si="267"/>
        <v>49019</v>
      </c>
      <c r="F365" s="6">
        <f>IF(MAX(F$9:F364)&gt;=L$5,0,IF(B365&gt;=MONTH($N$5),F364+1,0))</f>
        <v>0</v>
      </c>
      <c r="G365" s="38">
        <f t="shared" si="240"/>
        <v>0</v>
      </c>
      <c r="H365" s="39">
        <f t="shared" si="244"/>
        <v>0</v>
      </c>
      <c r="I365" s="39">
        <f t="shared" si="207"/>
        <v>0</v>
      </c>
      <c r="J365" s="40">
        <f t="shared" si="231"/>
        <v>0</v>
      </c>
      <c r="K365" s="41"/>
      <c r="L365" s="42"/>
      <c r="M365" s="42"/>
      <c r="N365" s="42"/>
      <c r="O365" s="42"/>
      <c r="P365" s="46"/>
      <c r="Q365" s="23"/>
    </row>
    <row r="366" spans="1:17" hidden="1">
      <c r="A366" s="237">
        <v>49171</v>
      </c>
      <c r="B366" s="25">
        <v>68</v>
      </c>
      <c r="C366" s="35" t="s">
        <v>25</v>
      </c>
      <c r="D366" s="36" t="str">
        <f t="shared" ref="D366:E366" si="268">D365</f>
        <v>'</v>
      </c>
      <c r="E366" s="37">
        <f t="shared" si="268"/>
        <v>49019</v>
      </c>
      <c r="F366" s="6">
        <f>IF(MAX(F$9:F365)&gt;=L$5,0,IF(B366&gt;=MONTH($N$5),F365+1,0))</f>
        <v>0</v>
      </c>
      <c r="G366" s="38">
        <f t="shared" si="240"/>
        <v>0</v>
      </c>
      <c r="H366" s="39">
        <f t="shared" si="244"/>
        <v>0</v>
      </c>
      <c r="I366" s="39">
        <f t="shared" si="207"/>
        <v>0</v>
      </c>
      <c r="J366" s="40">
        <f t="shared" si="231"/>
        <v>0</v>
      </c>
      <c r="K366" s="41"/>
      <c r="L366" s="42"/>
      <c r="M366" s="42"/>
      <c r="N366" s="42"/>
      <c r="O366" s="42"/>
      <c r="P366" s="46"/>
      <c r="Q366" s="23"/>
    </row>
    <row r="367" spans="1:17" hidden="1">
      <c r="A367" s="237">
        <v>49202</v>
      </c>
      <c r="B367" s="25">
        <v>69</v>
      </c>
      <c r="C367" s="35" t="s">
        <v>26</v>
      </c>
      <c r="D367" s="36" t="str">
        <f t="shared" ref="D367:E367" si="269">D366</f>
        <v>'</v>
      </c>
      <c r="E367" s="37">
        <f t="shared" si="269"/>
        <v>49019</v>
      </c>
      <c r="F367" s="6">
        <f>IF(MAX(F$9:F366)&gt;=L$5,0,IF(B367&gt;=MONTH($N$5),F366+1,0))</f>
        <v>0</v>
      </c>
      <c r="G367" s="38">
        <f t="shared" si="240"/>
        <v>0</v>
      </c>
      <c r="H367" s="39">
        <f t="shared" si="244"/>
        <v>0</v>
      </c>
      <c r="I367" s="39">
        <f t="shared" ref="I367:I430" si="270">G367-H367</f>
        <v>0</v>
      </c>
      <c r="J367" s="40">
        <f t="shared" si="231"/>
        <v>0</v>
      </c>
      <c r="K367" s="41"/>
      <c r="L367" s="42"/>
      <c r="M367" s="42"/>
      <c r="N367" s="42"/>
      <c r="O367" s="42"/>
      <c r="P367" s="46"/>
      <c r="Q367" s="23"/>
    </row>
    <row r="368" spans="1:17" hidden="1">
      <c r="A368" s="237">
        <v>49232</v>
      </c>
      <c r="B368" s="25">
        <v>70</v>
      </c>
      <c r="C368" s="35" t="s">
        <v>27</v>
      </c>
      <c r="D368" s="36" t="str">
        <f t="shared" ref="D368:E368" si="271">D367</f>
        <v>'</v>
      </c>
      <c r="E368" s="37">
        <f t="shared" si="271"/>
        <v>49019</v>
      </c>
      <c r="F368" s="6">
        <f>IF(MAX(F$9:F367)&gt;=L$5,0,IF(B368&gt;=MONTH($N$5),F367+1,0))</f>
        <v>0</v>
      </c>
      <c r="G368" s="38">
        <f t="shared" si="240"/>
        <v>0</v>
      </c>
      <c r="H368" s="39">
        <f t="shared" si="244"/>
        <v>0</v>
      </c>
      <c r="I368" s="39">
        <f t="shared" si="270"/>
        <v>0</v>
      </c>
      <c r="J368" s="40">
        <f t="shared" si="231"/>
        <v>0</v>
      </c>
      <c r="K368" s="41"/>
      <c r="L368" s="42"/>
      <c r="M368" s="42"/>
      <c r="N368" s="42"/>
      <c r="O368" s="42"/>
      <c r="P368" s="46"/>
      <c r="Q368" s="23"/>
    </row>
    <row r="369" spans="1:17" hidden="1">
      <c r="A369" s="237">
        <v>49263</v>
      </c>
      <c r="B369" s="25">
        <v>71</v>
      </c>
      <c r="C369" s="35" t="s">
        <v>28</v>
      </c>
      <c r="D369" s="36" t="str">
        <f t="shared" ref="D369:E369" si="272">D368</f>
        <v>'</v>
      </c>
      <c r="E369" s="37">
        <f t="shared" si="272"/>
        <v>49019</v>
      </c>
      <c r="F369" s="6">
        <f>IF(MAX(F$9:F368)&gt;=L$5,0,IF(B369&gt;=MONTH($N$5),F368+1,0))</f>
        <v>0</v>
      </c>
      <c r="G369" s="38">
        <f t="shared" si="240"/>
        <v>0</v>
      </c>
      <c r="H369" s="39">
        <f t="shared" si="244"/>
        <v>0</v>
      </c>
      <c r="I369" s="39">
        <f t="shared" si="270"/>
        <v>0</v>
      </c>
      <c r="J369" s="40">
        <f t="shared" si="231"/>
        <v>0</v>
      </c>
      <c r="K369" s="41"/>
      <c r="L369" s="42"/>
      <c r="M369" s="42"/>
      <c r="N369" s="42"/>
      <c r="O369" s="42"/>
      <c r="P369" s="46"/>
      <c r="Q369" s="23"/>
    </row>
    <row r="370" spans="1:17" hidden="1">
      <c r="A370" s="237">
        <v>49293</v>
      </c>
      <c r="B370" s="25">
        <v>72</v>
      </c>
      <c r="C370" s="35" t="s">
        <v>29</v>
      </c>
      <c r="D370" s="36" t="str">
        <f t="shared" ref="D370:E370" si="273">D369</f>
        <v>'</v>
      </c>
      <c r="E370" s="37">
        <f t="shared" si="273"/>
        <v>49019</v>
      </c>
      <c r="F370" s="6">
        <f>IF(MAX(F$9:F369)&gt;=L$5,0,IF(B370&gt;=MONTH($N$5),F369+1,0))</f>
        <v>0</v>
      </c>
      <c r="G370" s="45">
        <f t="shared" si="240"/>
        <v>0</v>
      </c>
      <c r="H370" s="42">
        <f t="shared" si="244"/>
        <v>0</v>
      </c>
      <c r="I370" s="42">
        <f t="shared" si="270"/>
        <v>0</v>
      </c>
      <c r="J370" s="46">
        <f t="shared" si="231"/>
        <v>0</v>
      </c>
      <c r="K370" s="41">
        <f>SUM(H359:H370)</f>
        <v>0</v>
      </c>
      <c r="L370" s="42">
        <f>SUM(I359:I370)</f>
        <v>0</v>
      </c>
      <c r="M370" s="42">
        <f>SUM(G359:G370)</f>
        <v>0</v>
      </c>
      <c r="N370" s="42">
        <f>K370+N286</f>
        <v>149381.67000000001</v>
      </c>
      <c r="O370" s="42">
        <f>L370+O286</f>
        <v>79015.839755420981</v>
      </c>
      <c r="P370" s="46">
        <f>M370+P286</f>
        <v>228397.50975542096</v>
      </c>
      <c r="Q370" s="23"/>
    </row>
    <row r="371" spans="1:17" hidden="1">
      <c r="A371" s="237">
        <v>49324</v>
      </c>
      <c r="B371" s="25">
        <v>73</v>
      </c>
      <c r="C371" s="26" t="s">
        <v>17</v>
      </c>
      <c r="D371" s="47" t="str">
        <f>D359</f>
        <v>'</v>
      </c>
      <c r="E371" s="27">
        <f>E359+365.25</f>
        <v>49384.25</v>
      </c>
      <c r="F371" s="90">
        <f>IF(MAX(F$9:F370)&gt;=L$5,0,IF(B371&gt;=MONTH($N$5),F370+1,0))</f>
        <v>0</v>
      </c>
      <c r="G371" s="28">
        <f t="shared" si="240"/>
        <v>0</v>
      </c>
      <c r="H371" s="29">
        <f t="shared" si="244"/>
        <v>0</v>
      </c>
      <c r="I371" s="29">
        <f t="shared" si="270"/>
        <v>0</v>
      </c>
      <c r="J371" s="30">
        <f t="shared" si="231"/>
        <v>0</v>
      </c>
      <c r="K371" s="31"/>
      <c r="L371" s="32"/>
      <c r="M371" s="32"/>
      <c r="N371" s="32"/>
      <c r="O371" s="32"/>
      <c r="P371" s="48"/>
      <c r="Q371" s="23"/>
    </row>
    <row r="372" spans="1:17" hidden="1">
      <c r="A372" s="237">
        <v>49355</v>
      </c>
      <c r="B372" s="25">
        <v>74</v>
      </c>
      <c r="C372" s="35" t="s">
        <v>19</v>
      </c>
      <c r="D372" s="36" t="str">
        <f t="shared" ref="D372:E372" si="274">D371</f>
        <v>'</v>
      </c>
      <c r="E372" s="37">
        <f t="shared" si="274"/>
        <v>49384.25</v>
      </c>
      <c r="F372" s="6">
        <f>IF(MAX(F$9:F371)&gt;=L$5,0,IF(B372&gt;=MONTH($N$5),F371+1,0))</f>
        <v>0</v>
      </c>
      <c r="G372" s="38">
        <f t="shared" si="240"/>
        <v>0</v>
      </c>
      <c r="H372" s="39">
        <f t="shared" si="244"/>
        <v>0</v>
      </c>
      <c r="I372" s="39">
        <f t="shared" si="270"/>
        <v>0</v>
      </c>
      <c r="J372" s="40">
        <f t="shared" si="231"/>
        <v>0</v>
      </c>
      <c r="K372" s="41"/>
      <c r="L372" s="42"/>
      <c r="M372" s="42"/>
      <c r="N372" s="42"/>
      <c r="O372" s="42"/>
      <c r="P372" s="46"/>
      <c r="Q372" s="23"/>
    </row>
    <row r="373" spans="1:17" hidden="1">
      <c r="A373" s="237">
        <v>49383</v>
      </c>
      <c r="B373" s="25">
        <v>75</v>
      </c>
      <c r="C373" s="35" t="s">
        <v>20</v>
      </c>
      <c r="D373" s="36" t="str">
        <f t="shared" ref="D373:E373" si="275">D372</f>
        <v>'</v>
      </c>
      <c r="E373" s="37">
        <f t="shared" si="275"/>
        <v>49384.25</v>
      </c>
      <c r="F373" s="6">
        <f>IF(MAX(F$9:F372)&gt;=L$5,0,IF(B373&gt;=MONTH($N$5),F372+1,0))</f>
        <v>0</v>
      </c>
      <c r="G373" s="38">
        <f t="shared" si="240"/>
        <v>0</v>
      </c>
      <c r="H373" s="39">
        <f t="shared" si="244"/>
        <v>0</v>
      </c>
      <c r="I373" s="39">
        <f t="shared" si="270"/>
        <v>0</v>
      </c>
      <c r="J373" s="40">
        <f t="shared" si="231"/>
        <v>0</v>
      </c>
      <c r="K373" s="41"/>
      <c r="L373" s="42"/>
      <c r="M373" s="42"/>
      <c r="N373" s="42"/>
      <c r="O373" s="42"/>
      <c r="P373" s="46"/>
      <c r="Q373" s="23"/>
    </row>
    <row r="374" spans="1:17" hidden="1">
      <c r="A374" s="237">
        <v>49414</v>
      </c>
      <c r="B374" s="25">
        <v>76</v>
      </c>
      <c r="C374" s="35" t="s">
        <v>21</v>
      </c>
      <c r="D374" s="36" t="str">
        <f t="shared" ref="D374:E374" si="276">D373</f>
        <v>'</v>
      </c>
      <c r="E374" s="37">
        <f t="shared" si="276"/>
        <v>49384.25</v>
      </c>
      <c r="F374" s="6">
        <f>IF(MAX(F$9:F373)&gt;=L$5,0,IF(B374&gt;=MONTH($N$5),F373+1,0))</f>
        <v>0</v>
      </c>
      <c r="G374" s="38">
        <f t="shared" si="240"/>
        <v>0</v>
      </c>
      <c r="H374" s="39">
        <f t="shared" si="244"/>
        <v>0</v>
      </c>
      <c r="I374" s="39">
        <f t="shared" si="270"/>
        <v>0</v>
      </c>
      <c r="J374" s="40">
        <f t="shared" si="231"/>
        <v>0</v>
      </c>
      <c r="K374" s="41"/>
      <c r="L374" s="42"/>
      <c r="M374" s="42"/>
      <c r="N374" s="42"/>
      <c r="O374" s="42"/>
      <c r="P374" s="46"/>
      <c r="Q374" s="23"/>
    </row>
    <row r="375" spans="1:17" hidden="1">
      <c r="A375" s="237">
        <v>49444</v>
      </c>
      <c r="B375" s="25">
        <v>77</v>
      </c>
      <c r="C375" s="35" t="s">
        <v>22</v>
      </c>
      <c r="D375" s="36" t="str">
        <f t="shared" ref="D375:E375" si="277">D374</f>
        <v>'</v>
      </c>
      <c r="E375" s="37">
        <f t="shared" si="277"/>
        <v>49384.25</v>
      </c>
      <c r="F375" s="6">
        <f>IF(MAX(F$9:F374)&gt;=L$5,0,IF(B375&gt;=MONTH($N$5),F374+1,0))</f>
        <v>0</v>
      </c>
      <c r="G375" s="38">
        <f t="shared" si="240"/>
        <v>0</v>
      </c>
      <c r="H375" s="39">
        <f t="shared" si="244"/>
        <v>0</v>
      </c>
      <c r="I375" s="39">
        <f t="shared" si="270"/>
        <v>0</v>
      </c>
      <c r="J375" s="40">
        <f t="shared" si="231"/>
        <v>0</v>
      </c>
      <c r="K375" s="41"/>
      <c r="L375" s="42"/>
      <c r="M375" s="42"/>
      <c r="N375" s="42"/>
      <c r="O375" s="42"/>
      <c r="P375" s="46"/>
      <c r="Q375" s="23"/>
    </row>
    <row r="376" spans="1:17" hidden="1">
      <c r="A376" s="237">
        <v>49475</v>
      </c>
      <c r="B376" s="25">
        <v>78</v>
      </c>
      <c r="C376" s="35" t="s">
        <v>23</v>
      </c>
      <c r="D376" s="36" t="str">
        <f t="shared" ref="D376:E376" si="278">D375</f>
        <v>'</v>
      </c>
      <c r="E376" s="37">
        <f t="shared" si="278"/>
        <v>49384.25</v>
      </c>
      <c r="F376" s="6">
        <f>IF(MAX(F$9:F375)&gt;=L$5,0,IF(B376&gt;=MONTH($N$5),F375+1,0))</f>
        <v>0</v>
      </c>
      <c r="G376" s="38">
        <f t="shared" si="240"/>
        <v>0</v>
      </c>
      <c r="H376" s="39">
        <f t="shared" si="244"/>
        <v>0</v>
      </c>
      <c r="I376" s="39">
        <f t="shared" si="270"/>
        <v>0</v>
      </c>
      <c r="J376" s="40">
        <f t="shared" si="231"/>
        <v>0</v>
      </c>
      <c r="K376" s="41"/>
      <c r="L376" s="42"/>
      <c r="M376" s="42"/>
      <c r="N376" s="42"/>
      <c r="O376" s="42"/>
      <c r="P376" s="46"/>
      <c r="Q376" s="23"/>
    </row>
    <row r="377" spans="1:17" hidden="1">
      <c r="A377" s="237">
        <v>49505</v>
      </c>
      <c r="B377" s="25">
        <v>79</v>
      </c>
      <c r="C377" s="35" t="s">
        <v>24</v>
      </c>
      <c r="D377" s="36" t="str">
        <f t="shared" ref="D377:E377" si="279">D376</f>
        <v>'</v>
      </c>
      <c r="E377" s="37">
        <f t="shared" si="279"/>
        <v>49384.25</v>
      </c>
      <c r="F377" s="6">
        <f>IF(MAX(F$9:F376)&gt;=L$5,0,IF(B377&gt;=MONTH($N$5),F376+1,0))</f>
        <v>0</v>
      </c>
      <c r="G377" s="38">
        <f t="shared" si="240"/>
        <v>0</v>
      </c>
      <c r="H377" s="39">
        <f t="shared" si="244"/>
        <v>0</v>
      </c>
      <c r="I377" s="39">
        <f t="shared" si="270"/>
        <v>0</v>
      </c>
      <c r="J377" s="40">
        <f t="shared" si="231"/>
        <v>0</v>
      </c>
      <c r="K377" s="41"/>
      <c r="L377" s="42"/>
      <c r="M377" s="42"/>
      <c r="N377" s="42"/>
      <c r="O377" s="42"/>
      <c r="P377" s="46"/>
      <c r="Q377" s="23"/>
    </row>
    <row r="378" spans="1:17" hidden="1">
      <c r="A378" s="237">
        <v>49536</v>
      </c>
      <c r="B378" s="25">
        <v>80</v>
      </c>
      <c r="C378" s="35" t="s">
        <v>25</v>
      </c>
      <c r="D378" s="36" t="str">
        <f t="shared" ref="D378:E378" si="280">D377</f>
        <v>'</v>
      </c>
      <c r="E378" s="37">
        <f t="shared" si="280"/>
        <v>49384.25</v>
      </c>
      <c r="F378" s="6">
        <f>IF(MAX(F$9:F377)&gt;=L$5,0,IF(B378&gt;=MONTH($N$5),F377+1,0))</f>
        <v>0</v>
      </c>
      <c r="G378" s="38">
        <f t="shared" si="240"/>
        <v>0</v>
      </c>
      <c r="H378" s="39">
        <f t="shared" si="244"/>
        <v>0</v>
      </c>
      <c r="I378" s="39">
        <f t="shared" si="270"/>
        <v>0</v>
      </c>
      <c r="J378" s="40">
        <f t="shared" si="231"/>
        <v>0</v>
      </c>
      <c r="K378" s="41"/>
      <c r="L378" s="42"/>
      <c r="M378" s="42"/>
      <c r="N378" s="42"/>
      <c r="O378" s="42"/>
      <c r="P378" s="46"/>
      <c r="Q378" s="23"/>
    </row>
    <row r="379" spans="1:17" hidden="1">
      <c r="A379" s="237">
        <v>49567</v>
      </c>
      <c r="B379" s="25">
        <v>81</v>
      </c>
      <c r="C379" s="35" t="s">
        <v>26</v>
      </c>
      <c r="D379" s="36" t="str">
        <f t="shared" ref="D379:E379" si="281">D378</f>
        <v>'</v>
      </c>
      <c r="E379" s="37">
        <f t="shared" si="281"/>
        <v>49384.25</v>
      </c>
      <c r="F379" s="6">
        <f>IF(MAX(F$9:F378)&gt;=L$5,0,IF(B379&gt;=MONTH($N$5),F378+1,0))</f>
        <v>0</v>
      </c>
      <c r="G379" s="38">
        <f t="shared" si="240"/>
        <v>0</v>
      </c>
      <c r="H379" s="39">
        <f t="shared" si="244"/>
        <v>0</v>
      </c>
      <c r="I379" s="39">
        <f t="shared" si="270"/>
        <v>0</v>
      </c>
      <c r="J379" s="40">
        <f t="shared" si="231"/>
        <v>0</v>
      </c>
      <c r="K379" s="41"/>
      <c r="L379" s="42"/>
      <c r="M379" s="42"/>
      <c r="N379" s="42"/>
      <c r="O379" s="42"/>
      <c r="P379" s="46"/>
      <c r="Q379" s="23"/>
    </row>
    <row r="380" spans="1:17" hidden="1">
      <c r="A380" s="237">
        <v>49597</v>
      </c>
      <c r="B380" s="25">
        <v>82</v>
      </c>
      <c r="C380" s="35" t="s">
        <v>27</v>
      </c>
      <c r="D380" s="36" t="str">
        <f t="shared" ref="D380:E380" si="282">D379</f>
        <v>'</v>
      </c>
      <c r="E380" s="37">
        <f t="shared" si="282"/>
        <v>49384.25</v>
      </c>
      <c r="F380" s="6">
        <f>IF(MAX(F$9:F379)&gt;=L$5,0,IF(B380&gt;=MONTH($N$5),F379+1,0))</f>
        <v>0</v>
      </c>
      <c r="G380" s="38">
        <f t="shared" si="240"/>
        <v>0</v>
      </c>
      <c r="H380" s="39">
        <f t="shared" si="244"/>
        <v>0</v>
      </c>
      <c r="I380" s="39">
        <f t="shared" si="270"/>
        <v>0</v>
      </c>
      <c r="J380" s="40">
        <f t="shared" si="231"/>
        <v>0</v>
      </c>
      <c r="K380" s="41"/>
      <c r="L380" s="42"/>
      <c r="M380" s="42"/>
      <c r="N380" s="42"/>
      <c r="O380" s="42"/>
      <c r="P380" s="46"/>
      <c r="Q380" s="23"/>
    </row>
    <row r="381" spans="1:17" hidden="1">
      <c r="A381" s="237">
        <v>49628</v>
      </c>
      <c r="B381" s="25">
        <v>83</v>
      </c>
      <c r="C381" s="35" t="s">
        <v>28</v>
      </c>
      <c r="D381" s="36" t="str">
        <f t="shared" ref="D381:E381" si="283">D380</f>
        <v>'</v>
      </c>
      <c r="E381" s="37">
        <f t="shared" si="283"/>
        <v>49384.25</v>
      </c>
      <c r="F381" s="6">
        <f>IF(MAX(F$9:F380)&gt;=L$5,0,IF(B381&gt;=MONTH($N$5),F380+1,0))</f>
        <v>0</v>
      </c>
      <c r="G381" s="38">
        <f t="shared" si="240"/>
        <v>0</v>
      </c>
      <c r="H381" s="39">
        <f t="shared" si="244"/>
        <v>0</v>
      </c>
      <c r="I381" s="39">
        <f t="shared" si="270"/>
        <v>0</v>
      </c>
      <c r="J381" s="40">
        <f t="shared" si="231"/>
        <v>0</v>
      </c>
      <c r="K381" s="41"/>
      <c r="L381" s="42"/>
      <c r="M381" s="42"/>
      <c r="N381" s="42"/>
      <c r="O381" s="42"/>
      <c r="P381" s="46"/>
      <c r="Q381" s="23"/>
    </row>
    <row r="382" spans="1:17" hidden="1">
      <c r="A382" s="237">
        <v>49658</v>
      </c>
      <c r="B382" s="25">
        <v>84</v>
      </c>
      <c r="C382" s="35" t="s">
        <v>29</v>
      </c>
      <c r="D382" s="36" t="str">
        <f t="shared" ref="D382:E382" si="284">D381</f>
        <v>'</v>
      </c>
      <c r="E382" s="37">
        <f t="shared" si="284"/>
        <v>49384.25</v>
      </c>
      <c r="F382" s="6">
        <f>IF(MAX(F$9:F381)&gt;=L$5,0,IF(B382&gt;=MONTH($N$5),F381+1,0))</f>
        <v>0</v>
      </c>
      <c r="G382" s="45">
        <f t="shared" si="240"/>
        <v>0</v>
      </c>
      <c r="H382" s="42">
        <f t="shared" si="244"/>
        <v>0</v>
      </c>
      <c r="I382" s="42">
        <f t="shared" si="270"/>
        <v>0</v>
      </c>
      <c r="J382" s="46">
        <f t="shared" si="231"/>
        <v>0</v>
      </c>
      <c r="K382" s="41">
        <f>SUM(H371:H382)</f>
        <v>0</v>
      </c>
      <c r="L382" s="42">
        <f>SUM(I371:I382)</f>
        <v>0</v>
      </c>
      <c r="M382" s="42">
        <f>SUM(G371:G382)</f>
        <v>0</v>
      </c>
      <c r="N382" s="42">
        <f>K382+N370</f>
        <v>149381.67000000001</v>
      </c>
      <c r="O382" s="42">
        <f>L382+O370</f>
        <v>79015.839755420981</v>
      </c>
      <c r="P382" s="46">
        <f>M382+P370</f>
        <v>228397.50975542096</v>
      </c>
      <c r="Q382" s="23"/>
    </row>
    <row r="383" spans="1:17" hidden="1">
      <c r="A383" s="237">
        <v>49689</v>
      </c>
      <c r="B383" s="25">
        <v>73</v>
      </c>
      <c r="C383" s="26" t="s">
        <v>17</v>
      </c>
      <c r="D383" s="47" t="str">
        <f>D371</f>
        <v>'</v>
      </c>
      <c r="E383" s="27">
        <f>E371+365.25</f>
        <v>49749.5</v>
      </c>
      <c r="F383" s="90">
        <f>IF(MAX(F$9:F382)&gt;=L$5,0,IF(B383&gt;=MONTH($N$5),F382+1,0))</f>
        <v>0</v>
      </c>
      <c r="G383" s="28">
        <f t="shared" si="240"/>
        <v>0</v>
      </c>
      <c r="H383" s="29">
        <f t="shared" si="244"/>
        <v>0</v>
      </c>
      <c r="I383" s="29">
        <f t="shared" si="270"/>
        <v>0</v>
      </c>
      <c r="J383" s="30">
        <f t="shared" si="231"/>
        <v>0</v>
      </c>
      <c r="K383" s="31"/>
      <c r="L383" s="32"/>
      <c r="M383" s="32"/>
      <c r="N383" s="32"/>
      <c r="O383" s="32"/>
      <c r="P383" s="48"/>
      <c r="Q383" s="23"/>
    </row>
    <row r="384" spans="1:17" hidden="1">
      <c r="A384" s="237">
        <v>49720</v>
      </c>
      <c r="B384" s="25">
        <v>86</v>
      </c>
      <c r="C384" s="35" t="s">
        <v>19</v>
      </c>
      <c r="D384" s="36" t="str">
        <f t="shared" ref="D384:E384" si="285">D383</f>
        <v>'</v>
      </c>
      <c r="E384" s="37">
        <f t="shared" si="285"/>
        <v>49749.5</v>
      </c>
      <c r="F384" s="6">
        <f>IF(MAX(F$9:F383)&gt;=L$5,0,IF(B384&gt;=MONTH($N$5),F383+1,0))</f>
        <v>0</v>
      </c>
      <c r="G384" s="38">
        <f t="shared" si="240"/>
        <v>0</v>
      </c>
      <c r="H384" s="39">
        <f t="shared" si="244"/>
        <v>0</v>
      </c>
      <c r="I384" s="39">
        <f t="shared" si="270"/>
        <v>0</v>
      </c>
      <c r="J384" s="40">
        <f t="shared" si="231"/>
        <v>0</v>
      </c>
      <c r="K384" s="41"/>
      <c r="L384" s="42"/>
      <c r="M384" s="42"/>
      <c r="N384" s="42"/>
      <c r="O384" s="42"/>
      <c r="P384" s="46"/>
      <c r="Q384" s="23"/>
    </row>
    <row r="385" spans="1:17" hidden="1">
      <c r="A385" s="237">
        <v>49749</v>
      </c>
      <c r="B385" s="25">
        <v>87</v>
      </c>
      <c r="C385" s="35" t="s">
        <v>20</v>
      </c>
      <c r="D385" s="36" t="str">
        <f t="shared" ref="D385:E385" si="286">D384</f>
        <v>'</v>
      </c>
      <c r="E385" s="37">
        <f t="shared" si="286"/>
        <v>49749.5</v>
      </c>
      <c r="F385" s="6">
        <f>IF(MAX(F$9:F384)&gt;=L$5,0,IF(B385&gt;=MONTH($N$5),F384+1,0))</f>
        <v>0</v>
      </c>
      <c r="G385" s="38">
        <f t="shared" si="240"/>
        <v>0</v>
      </c>
      <c r="H385" s="39">
        <f t="shared" si="244"/>
        <v>0</v>
      </c>
      <c r="I385" s="39">
        <f t="shared" si="270"/>
        <v>0</v>
      </c>
      <c r="J385" s="40">
        <f t="shared" si="231"/>
        <v>0</v>
      </c>
      <c r="K385" s="41"/>
      <c r="L385" s="42"/>
      <c r="M385" s="42"/>
      <c r="N385" s="42"/>
      <c r="O385" s="42"/>
      <c r="P385" s="46"/>
      <c r="Q385" s="23"/>
    </row>
    <row r="386" spans="1:17" hidden="1">
      <c r="A386" s="237">
        <v>49780</v>
      </c>
      <c r="B386" s="25">
        <v>88</v>
      </c>
      <c r="C386" s="35" t="s">
        <v>21</v>
      </c>
      <c r="D386" s="36" t="str">
        <f t="shared" ref="D386:E386" si="287">D385</f>
        <v>'</v>
      </c>
      <c r="E386" s="37">
        <f t="shared" si="287"/>
        <v>49749.5</v>
      </c>
      <c r="F386" s="6">
        <f>IF(MAX(F$9:F385)&gt;=L$5,0,IF(B386&gt;=MONTH($N$5),F385+1,0))</f>
        <v>0</v>
      </c>
      <c r="G386" s="38">
        <f t="shared" si="240"/>
        <v>0</v>
      </c>
      <c r="H386" s="39">
        <f t="shared" si="244"/>
        <v>0</v>
      </c>
      <c r="I386" s="39">
        <f t="shared" si="270"/>
        <v>0</v>
      </c>
      <c r="J386" s="40">
        <f t="shared" si="231"/>
        <v>0</v>
      </c>
      <c r="K386" s="41"/>
      <c r="L386" s="42"/>
      <c r="M386" s="42"/>
      <c r="N386" s="42"/>
      <c r="O386" s="42"/>
      <c r="P386" s="46"/>
      <c r="Q386" s="23"/>
    </row>
    <row r="387" spans="1:17" hidden="1">
      <c r="A387" s="237">
        <v>49810</v>
      </c>
      <c r="B387" s="25">
        <v>89</v>
      </c>
      <c r="C387" s="35" t="s">
        <v>22</v>
      </c>
      <c r="D387" s="36" t="str">
        <f t="shared" ref="D387:E387" si="288">D386</f>
        <v>'</v>
      </c>
      <c r="E387" s="37">
        <f t="shared" si="288"/>
        <v>49749.5</v>
      </c>
      <c r="F387" s="6">
        <f>IF(MAX(F$9:F386)&gt;=L$5,0,IF(B387&gt;=MONTH($N$5),F386+1,0))</f>
        <v>0</v>
      </c>
      <c r="G387" s="38">
        <f t="shared" si="240"/>
        <v>0</v>
      </c>
      <c r="H387" s="39">
        <f t="shared" si="244"/>
        <v>0</v>
      </c>
      <c r="I387" s="39">
        <f t="shared" si="270"/>
        <v>0</v>
      </c>
      <c r="J387" s="40">
        <f t="shared" si="231"/>
        <v>0</v>
      </c>
      <c r="K387" s="41"/>
      <c r="L387" s="42"/>
      <c r="M387" s="42"/>
      <c r="N387" s="42"/>
      <c r="O387" s="42"/>
      <c r="P387" s="46"/>
      <c r="Q387" s="23"/>
    </row>
    <row r="388" spans="1:17" hidden="1">
      <c r="A388" s="237">
        <v>49841</v>
      </c>
      <c r="B388" s="25">
        <v>90</v>
      </c>
      <c r="C388" s="35" t="s">
        <v>23</v>
      </c>
      <c r="D388" s="36" t="str">
        <f t="shared" ref="D388:E388" si="289">D387</f>
        <v>'</v>
      </c>
      <c r="E388" s="37">
        <f t="shared" si="289"/>
        <v>49749.5</v>
      </c>
      <c r="F388" s="6">
        <f>IF(MAX(F$9:F387)&gt;=L$5,0,IF(B388&gt;=MONTH($N$5),F387+1,0))</f>
        <v>0</v>
      </c>
      <c r="G388" s="38">
        <f t="shared" si="240"/>
        <v>0</v>
      </c>
      <c r="H388" s="39">
        <f t="shared" si="244"/>
        <v>0</v>
      </c>
      <c r="I388" s="39">
        <f t="shared" si="270"/>
        <v>0</v>
      </c>
      <c r="J388" s="40">
        <f t="shared" si="231"/>
        <v>0</v>
      </c>
      <c r="K388" s="41"/>
      <c r="L388" s="42"/>
      <c r="M388" s="42"/>
      <c r="N388" s="42"/>
      <c r="O388" s="42"/>
      <c r="P388" s="46"/>
      <c r="Q388" s="23"/>
    </row>
    <row r="389" spans="1:17" hidden="1">
      <c r="A389" s="237">
        <v>49871</v>
      </c>
      <c r="B389" s="25">
        <v>91</v>
      </c>
      <c r="C389" s="35" t="s">
        <v>24</v>
      </c>
      <c r="D389" s="36" t="str">
        <f t="shared" ref="D389:E389" si="290">D388</f>
        <v>'</v>
      </c>
      <c r="E389" s="37">
        <f t="shared" si="290"/>
        <v>49749.5</v>
      </c>
      <c r="F389" s="6">
        <f>IF(MAX(F$9:F388)&gt;=L$5,0,IF(B389&gt;=MONTH($N$5),F388+1,0))</f>
        <v>0</v>
      </c>
      <c r="G389" s="38">
        <f t="shared" si="240"/>
        <v>0</v>
      </c>
      <c r="H389" s="39">
        <f t="shared" si="244"/>
        <v>0</v>
      </c>
      <c r="I389" s="39">
        <f t="shared" si="270"/>
        <v>0</v>
      </c>
      <c r="J389" s="40">
        <f t="shared" si="231"/>
        <v>0</v>
      </c>
      <c r="K389" s="41"/>
      <c r="L389" s="42"/>
      <c r="M389" s="42"/>
      <c r="N389" s="42"/>
      <c r="O389" s="42"/>
      <c r="P389" s="46"/>
      <c r="Q389" s="23"/>
    </row>
    <row r="390" spans="1:17" hidden="1">
      <c r="A390" s="237">
        <v>49902</v>
      </c>
      <c r="B390" s="25">
        <v>92</v>
      </c>
      <c r="C390" s="35" t="s">
        <v>25</v>
      </c>
      <c r="D390" s="36" t="str">
        <f t="shared" ref="D390:E390" si="291">D389</f>
        <v>'</v>
      </c>
      <c r="E390" s="37">
        <f t="shared" si="291"/>
        <v>49749.5</v>
      </c>
      <c r="F390" s="6">
        <f>IF(MAX(F$9:F389)&gt;=L$5,0,IF(B390&gt;=MONTH($N$5),F389+1,0))</f>
        <v>0</v>
      </c>
      <c r="G390" s="38">
        <f t="shared" si="240"/>
        <v>0</v>
      </c>
      <c r="H390" s="39">
        <f t="shared" si="244"/>
        <v>0</v>
      </c>
      <c r="I390" s="39">
        <f t="shared" si="270"/>
        <v>0</v>
      </c>
      <c r="J390" s="40">
        <f t="shared" si="231"/>
        <v>0</v>
      </c>
      <c r="K390" s="41"/>
      <c r="L390" s="42"/>
      <c r="M390" s="42"/>
      <c r="N390" s="42"/>
      <c r="O390" s="42"/>
      <c r="P390" s="46"/>
      <c r="Q390" s="23"/>
    </row>
    <row r="391" spans="1:17" hidden="1">
      <c r="A391" s="237">
        <v>49933</v>
      </c>
      <c r="B391" s="25">
        <v>93</v>
      </c>
      <c r="C391" s="35" t="s">
        <v>26</v>
      </c>
      <c r="D391" s="36" t="str">
        <f t="shared" ref="D391:E391" si="292">D390</f>
        <v>'</v>
      </c>
      <c r="E391" s="37">
        <f t="shared" si="292"/>
        <v>49749.5</v>
      </c>
      <c r="F391" s="6">
        <f>IF(MAX(F$9:F390)&gt;=L$5,0,IF(B391&gt;=MONTH($N$5),F390+1,0))</f>
        <v>0</v>
      </c>
      <c r="G391" s="38">
        <f t="shared" si="240"/>
        <v>0</v>
      </c>
      <c r="H391" s="39">
        <f t="shared" si="244"/>
        <v>0</v>
      </c>
      <c r="I391" s="39">
        <f t="shared" si="270"/>
        <v>0</v>
      </c>
      <c r="J391" s="40">
        <f t="shared" si="231"/>
        <v>0</v>
      </c>
      <c r="K391" s="41"/>
      <c r="L391" s="42"/>
      <c r="M391" s="42"/>
      <c r="N391" s="42"/>
      <c r="O391" s="42"/>
      <c r="P391" s="46"/>
      <c r="Q391" s="23"/>
    </row>
    <row r="392" spans="1:17" hidden="1">
      <c r="A392" s="237">
        <v>49963</v>
      </c>
      <c r="B392" s="25">
        <v>94</v>
      </c>
      <c r="C392" s="35" t="s">
        <v>27</v>
      </c>
      <c r="D392" s="36" t="str">
        <f t="shared" ref="D392:E392" si="293">D391</f>
        <v>'</v>
      </c>
      <c r="E392" s="37">
        <f t="shared" si="293"/>
        <v>49749.5</v>
      </c>
      <c r="F392" s="6">
        <f>IF(MAX(F$9:F391)&gt;=L$5,0,IF(B392&gt;=MONTH($N$5),F391+1,0))</f>
        <v>0</v>
      </c>
      <c r="G392" s="38">
        <f t="shared" si="240"/>
        <v>0</v>
      </c>
      <c r="H392" s="39">
        <f t="shared" si="244"/>
        <v>0</v>
      </c>
      <c r="I392" s="39">
        <f t="shared" si="270"/>
        <v>0</v>
      </c>
      <c r="J392" s="40">
        <f t="shared" ref="J392:J455" si="294">J391-I392</f>
        <v>0</v>
      </c>
      <c r="K392" s="41"/>
      <c r="L392" s="42"/>
      <c r="M392" s="42"/>
      <c r="N392" s="42"/>
      <c r="O392" s="42"/>
      <c r="P392" s="46"/>
      <c r="Q392" s="23"/>
    </row>
    <row r="393" spans="1:17" hidden="1">
      <c r="A393" s="237">
        <v>49994</v>
      </c>
      <c r="B393" s="25">
        <v>95</v>
      </c>
      <c r="C393" s="35" t="s">
        <v>28</v>
      </c>
      <c r="D393" s="36" t="str">
        <f t="shared" ref="D393:E393" si="295">D392</f>
        <v>'</v>
      </c>
      <c r="E393" s="37">
        <f t="shared" si="295"/>
        <v>49749.5</v>
      </c>
      <c r="F393" s="6">
        <f>IF(MAX(F$9:F392)&gt;=L$5,0,IF(B393&gt;=MONTH($N$5),F392+1,0))</f>
        <v>0</v>
      </c>
      <c r="G393" s="38">
        <f t="shared" si="240"/>
        <v>0</v>
      </c>
      <c r="H393" s="39">
        <f t="shared" si="244"/>
        <v>0</v>
      </c>
      <c r="I393" s="39">
        <f t="shared" si="270"/>
        <v>0</v>
      </c>
      <c r="J393" s="40">
        <f t="shared" si="294"/>
        <v>0</v>
      </c>
      <c r="K393" s="41"/>
      <c r="L393" s="42"/>
      <c r="M393" s="42"/>
      <c r="N393" s="42"/>
      <c r="O393" s="42"/>
      <c r="P393" s="46"/>
      <c r="Q393" s="23"/>
    </row>
    <row r="394" spans="1:17" hidden="1">
      <c r="A394" s="237">
        <v>50024</v>
      </c>
      <c r="B394" s="25">
        <v>96</v>
      </c>
      <c r="C394" s="35" t="s">
        <v>29</v>
      </c>
      <c r="D394" s="36" t="str">
        <f t="shared" ref="D394:E394" si="296">D393</f>
        <v>'</v>
      </c>
      <c r="E394" s="37">
        <f t="shared" si="296"/>
        <v>49749.5</v>
      </c>
      <c r="F394" s="6">
        <f>IF(MAX(F$9:F393)&gt;=L$5,0,IF(B394&gt;=MONTH($N$5),F393+1,0))</f>
        <v>0</v>
      </c>
      <c r="G394" s="45">
        <f t="shared" si="240"/>
        <v>0</v>
      </c>
      <c r="H394" s="42">
        <f t="shared" si="244"/>
        <v>0</v>
      </c>
      <c r="I394" s="42">
        <f t="shared" si="270"/>
        <v>0</v>
      </c>
      <c r="J394" s="46">
        <f t="shared" si="294"/>
        <v>0</v>
      </c>
      <c r="K394" s="41">
        <f>SUM(H383:H394)</f>
        <v>0</v>
      </c>
      <c r="L394" s="42">
        <f>SUM(I383:I394)</f>
        <v>0</v>
      </c>
      <c r="M394" s="42">
        <f>SUM(G383:G394)</f>
        <v>0</v>
      </c>
      <c r="N394" s="42">
        <f>K394+N346</f>
        <v>149381.67000000001</v>
      </c>
      <c r="O394" s="42">
        <f>L394+O346</f>
        <v>79015.839755420981</v>
      </c>
      <c r="P394" s="46">
        <f>M394+P346</f>
        <v>228397.50975542096</v>
      </c>
      <c r="Q394" s="23"/>
    </row>
    <row r="395" spans="1:17" hidden="1">
      <c r="A395" s="237">
        <v>50055</v>
      </c>
      <c r="B395" s="25">
        <v>97</v>
      </c>
      <c r="C395" s="26" t="s">
        <v>17</v>
      </c>
      <c r="D395" s="47" t="str">
        <f>D383</f>
        <v>'</v>
      </c>
      <c r="E395" s="27">
        <f>E383+365.25</f>
        <v>50114.75</v>
      </c>
      <c r="F395" s="90">
        <f>IF(MAX(F$9:F394)&gt;=L$5,0,IF(B395&gt;=MONTH($N$5),F394+1,0))</f>
        <v>0</v>
      </c>
      <c r="G395" s="28">
        <f t="shared" si="240"/>
        <v>0</v>
      </c>
      <c r="H395" s="29">
        <f t="shared" si="244"/>
        <v>0</v>
      </c>
      <c r="I395" s="29">
        <f t="shared" si="270"/>
        <v>0</v>
      </c>
      <c r="J395" s="30">
        <f t="shared" si="294"/>
        <v>0</v>
      </c>
      <c r="K395" s="31"/>
      <c r="L395" s="32"/>
      <c r="M395" s="32"/>
      <c r="N395" s="32"/>
      <c r="O395" s="32"/>
      <c r="P395" s="48"/>
      <c r="Q395" s="23"/>
    </row>
    <row r="396" spans="1:17" hidden="1">
      <c r="A396" s="237">
        <v>50086</v>
      </c>
      <c r="B396" s="25">
        <v>98</v>
      </c>
      <c r="C396" s="35" t="s">
        <v>19</v>
      </c>
      <c r="D396" s="36" t="str">
        <f t="shared" ref="D396:E396" si="297">D395</f>
        <v>'</v>
      </c>
      <c r="E396" s="37">
        <f t="shared" si="297"/>
        <v>50114.75</v>
      </c>
      <c r="F396" s="6">
        <f>IF(MAX(F$9:F395)&gt;=L$5,0,IF(B396&gt;=MONTH($N$5),F395+1,0))</f>
        <v>0</v>
      </c>
      <c r="G396" s="38">
        <f t="shared" si="240"/>
        <v>0</v>
      </c>
      <c r="H396" s="39">
        <f t="shared" si="244"/>
        <v>0</v>
      </c>
      <c r="I396" s="39">
        <f t="shared" si="270"/>
        <v>0</v>
      </c>
      <c r="J396" s="40">
        <f t="shared" si="294"/>
        <v>0</v>
      </c>
      <c r="K396" s="41"/>
      <c r="L396" s="42"/>
      <c r="M396" s="42"/>
      <c r="N396" s="42"/>
      <c r="O396" s="42"/>
      <c r="P396" s="46"/>
      <c r="Q396" s="23"/>
    </row>
    <row r="397" spans="1:17" hidden="1">
      <c r="A397" s="237">
        <v>50114</v>
      </c>
      <c r="B397" s="25">
        <v>99</v>
      </c>
      <c r="C397" s="35" t="s">
        <v>20</v>
      </c>
      <c r="D397" s="36" t="str">
        <f t="shared" ref="D397:E397" si="298">D396</f>
        <v>'</v>
      </c>
      <c r="E397" s="37">
        <f t="shared" si="298"/>
        <v>50114.75</v>
      </c>
      <c r="F397" s="6">
        <f>IF(MAX(F$9:F396)&gt;=L$5,0,IF(B397&gt;=MONTH($N$5),F396+1,0))</f>
        <v>0</v>
      </c>
      <c r="G397" s="38">
        <f t="shared" si="240"/>
        <v>0</v>
      </c>
      <c r="H397" s="39">
        <f t="shared" si="244"/>
        <v>0</v>
      </c>
      <c r="I397" s="39">
        <f t="shared" si="270"/>
        <v>0</v>
      </c>
      <c r="J397" s="40">
        <f t="shared" si="294"/>
        <v>0</v>
      </c>
      <c r="K397" s="41"/>
      <c r="L397" s="42"/>
      <c r="M397" s="42"/>
      <c r="N397" s="42"/>
      <c r="O397" s="42"/>
      <c r="P397" s="46"/>
      <c r="Q397" s="23"/>
    </row>
    <row r="398" spans="1:17" hidden="1">
      <c r="A398" s="237">
        <v>50145</v>
      </c>
      <c r="B398" s="25">
        <v>100</v>
      </c>
      <c r="C398" s="35" t="s">
        <v>21</v>
      </c>
      <c r="D398" s="36" t="str">
        <f t="shared" ref="D398:E398" si="299">D397</f>
        <v>'</v>
      </c>
      <c r="E398" s="37">
        <f t="shared" si="299"/>
        <v>50114.75</v>
      </c>
      <c r="F398" s="6">
        <f>IF(MAX(F$9:F397)&gt;=L$5,0,IF(B398&gt;=MONTH($N$5),F397+1,0))</f>
        <v>0</v>
      </c>
      <c r="G398" s="38">
        <f t="shared" si="240"/>
        <v>0</v>
      </c>
      <c r="H398" s="39">
        <f t="shared" si="244"/>
        <v>0</v>
      </c>
      <c r="I398" s="39">
        <f t="shared" si="270"/>
        <v>0</v>
      </c>
      <c r="J398" s="40">
        <f t="shared" si="294"/>
        <v>0</v>
      </c>
      <c r="K398" s="41"/>
      <c r="L398" s="42"/>
      <c r="M398" s="42"/>
      <c r="N398" s="42"/>
      <c r="O398" s="42"/>
      <c r="P398" s="46"/>
      <c r="Q398" s="23"/>
    </row>
    <row r="399" spans="1:17" hidden="1">
      <c r="A399" s="237">
        <v>50175</v>
      </c>
      <c r="B399" s="25">
        <v>101</v>
      </c>
      <c r="C399" s="35" t="s">
        <v>22</v>
      </c>
      <c r="D399" s="36" t="str">
        <f t="shared" ref="D399:E399" si="300">D398</f>
        <v>'</v>
      </c>
      <c r="E399" s="37">
        <f t="shared" si="300"/>
        <v>50114.75</v>
      </c>
      <c r="F399" s="6">
        <f>IF(MAX(F$9:F398)&gt;=L$5,0,IF(B399&gt;=MONTH($N$5),F398+1,0))</f>
        <v>0</v>
      </c>
      <c r="G399" s="38">
        <f t="shared" si="240"/>
        <v>0</v>
      </c>
      <c r="H399" s="39">
        <f t="shared" si="244"/>
        <v>0</v>
      </c>
      <c r="I399" s="39">
        <f t="shared" si="270"/>
        <v>0</v>
      </c>
      <c r="J399" s="40">
        <f t="shared" si="294"/>
        <v>0</v>
      </c>
      <c r="K399" s="41"/>
      <c r="L399" s="42"/>
      <c r="M399" s="42"/>
      <c r="N399" s="42"/>
      <c r="O399" s="42"/>
      <c r="P399" s="46"/>
      <c r="Q399" s="23"/>
    </row>
    <row r="400" spans="1:17" hidden="1">
      <c r="A400" s="237">
        <v>50206</v>
      </c>
      <c r="B400" s="25">
        <v>102</v>
      </c>
      <c r="C400" s="35" t="s">
        <v>23</v>
      </c>
      <c r="D400" s="36" t="str">
        <f t="shared" ref="D400:E400" si="301">D399</f>
        <v>'</v>
      </c>
      <c r="E400" s="37">
        <f t="shared" si="301"/>
        <v>50114.75</v>
      </c>
      <c r="F400" s="6">
        <f>IF(MAX(F$9:F399)&gt;=L$5,0,IF(B400&gt;=MONTH($N$5),F399+1,0))</f>
        <v>0</v>
      </c>
      <c r="G400" s="38">
        <f t="shared" si="240"/>
        <v>0</v>
      </c>
      <c r="H400" s="39">
        <f t="shared" si="244"/>
        <v>0</v>
      </c>
      <c r="I400" s="39">
        <f t="shared" si="270"/>
        <v>0</v>
      </c>
      <c r="J400" s="40">
        <f t="shared" si="294"/>
        <v>0</v>
      </c>
      <c r="K400" s="41"/>
      <c r="L400" s="42"/>
      <c r="M400" s="42"/>
      <c r="N400" s="42"/>
      <c r="O400" s="42"/>
      <c r="P400" s="46"/>
      <c r="Q400" s="23"/>
    </row>
    <row r="401" spans="1:17" hidden="1">
      <c r="A401" s="237">
        <v>50236</v>
      </c>
      <c r="B401" s="25">
        <v>103</v>
      </c>
      <c r="C401" s="35" t="s">
        <v>24</v>
      </c>
      <c r="D401" s="36" t="str">
        <f t="shared" ref="D401:E401" si="302">D400</f>
        <v>'</v>
      </c>
      <c r="E401" s="37">
        <f t="shared" si="302"/>
        <v>50114.75</v>
      </c>
      <c r="F401" s="6">
        <f>IF(MAX(F$9:F400)&gt;=L$5,0,IF(B401&gt;=MONTH($N$5),F400+1,0))</f>
        <v>0</v>
      </c>
      <c r="G401" s="38">
        <f t="shared" ref="G401:G464" si="303">IF((J400+H401)&lt;(M$5+H401),J400+H401,M$5)</f>
        <v>0</v>
      </c>
      <c r="H401" s="39">
        <f t="shared" si="244"/>
        <v>0</v>
      </c>
      <c r="I401" s="39">
        <f t="shared" si="270"/>
        <v>0</v>
      </c>
      <c r="J401" s="40">
        <f t="shared" si="294"/>
        <v>0</v>
      </c>
      <c r="K401" s="41"/>
      <c r="L401" s="42"/>
      <c r="M401" s="42"/>
      <c r="N401" s="42"/>
      <c r="O401" s="42"/>
      <c r="P401" s="46"/>
      <c r="Q401" s="23"/>
    </row>
    <row r="402" spans="1:17" hidden="1">
      <c r="A402" s="237">
        <v>50267</v>
      </c>
      <c r="B402" s="25">
        <v>104</v>
      </c>
      <c r="C402" s="35" t="s">
        <v>25</v>
      </c>
      <c r="D402" s="36" t="str">
        <f t="shared" ref="D402:E402" si="304">D401</f>
        <v>'</v>
      </c>
      <c r="E402" s="37">
        <f t="shared" si="304"/>
        <v>50114.75</v>
      </c>
      <c r="F402" s="6">
        <f>IF(MAX(F$9:F401)&gt;=L$5,0,IF(B402&gt;=MONTH($N$5),F401+1,0))</f>
        <v>0</v>
      </c>
      <c r="G402" s="38">
        <f t="shared" si="303"/>
        <v>0</v>
      </c>
      <c r="H402" s="39">
        <f t="shared" si="244"/>
        <v>0</v>
      </c>
      <c r="I402" s="39">
        <f t="shared" si="270"/>
        <v>0</v>
      </c>
      <c r="J402" s="40">
        <f t="shared" si="294"/>
        <v>0</v>
      </c>
      <c r="K402" s="41"/>
      <c r="L402" s="42"/>
      <c r="M402" s="42"/>
      <c r="N402" s="42"/>
      <c r="O402" s="42"/>
      <c r="P402" s="46"/>
      <c r="Q402" s="23"/>
    </row>
    <row r="403" spans="1:17" hidden="1">
      <c r="A403" s="237">
        <v>50298</v>
      </c>
      <c r="B403" s="25">
        <v>105</v>
      </c>
      <c r="C403" s="35" t="s">
        <v>26</v>
      </c>
      <c r="D403" s="36" t="str">
        <f t="shared" ref="D403:E403" si="305">D402</f>
        <v>'</v>
      </c>
      <c r="E403" s="37">
        <f t="shared" si="305"/>
        <v>50114.75</v>
      </c>
      <c r="F403" s="6">
        <f>IF(MAX(F$9:F402)&gt;=L$5,0,IF(B403&gt;=MONTH($N$5),F402+1,0))</f>
        <v>0</v>
      </c>
      <c r="G403" s="38">
        <f t="shared" si="303"/>
        <v>0</v>
      </c>
      <c r="H403" s="39">
        <f t="shared" si="244"/>
        <v>0</v>
      </c>
      <c r="I403" s="39">
        <f t="shared" si="270"/>
        <v>0</v>
      </c>
      <c r="J403" s="40">
        <f t="shared" si="294"/>
        <v>0</v>
      </c>
      <c r="K403" s="41"/>
      <c r="L403" s="42"/>
      <c r="M403" s="42"/>
      <c r="N403" s="42"/>
      <c r="O403" s="42"/>
      <c r="P403" s="46"/>
      <c r="Q403" s="23"/>
    </row>
    <row r="404" spans="1:17" hidden="1">
      <c r="A404" s="237">
        <v>50328</v>
      </c>
      <c r="B404" s="25">
        <v>106</v>
      </c>
      <c r="C404" s="35" t="s">
        <v>27</v>
      </c>
      <c r="D404" s="36" t="str">
        <f t="shared" ref="D404:E404" si="306">D403</f>
        <v>'</v>
      </c>
      <c r="E404" s="37">
        <f t="shared" si="306"/>
        <v>50114.75</v>
      </c>
      <c r="F404" s="6">
        <f>IF(MAX(F$9:F403)&gt;=L$5,0,IF(B404&gt;=MONTH($N$5),F403+1,0))</f>
        <v>0</v>
      </c>
      <c r="G404" s="38">
        <f t="shared" si="303"/>
        <v>0</v>
      </c>
      <c r="H404" s="39">
        <f t="shared" ref="H404:H467" si="307">IF(F404&gt;0,IF(J403&gt;0,ROUND(-IPMT(K$5/12,F404,L$5,J$5,,),2),0),0)</f>
        <v>0</v>
      </c>
      <c r="I404" s="39">
        <f t="shared" si="270"/>
        <v>0</v>
      </c>
      <c r="J404" s="40">
        <f t="shared" si="294"/>
        <v>0</v>
      </c>
      <c r="K404" s="41"/>
      <c r="L404" s="42"/>
      <c r="M404" s="42"/>
      <c r="N404" s="42"/>
      <c r="O404" s="42"/>
      <c r="P404" s="46"/>
      <c r="Q404" s="23"/>
    </row>
    <row r="405" spans="1:17" hidden="1">
      <c r="A405" s="237">
        <v>50359</v>
      </c>
      <c r="B405" s="25">
        <v>107</v>
      </c>
      <c r="C405" s="35" t="s">
        <v>28</v>
      </c>
      <c r="D405" s="36" t="str">
        <f t="shared" ref="D405:E405" si="308">D404</f>
        <v>'</v>
      </c>
      <c r="E405" s="37">
        <f t="shared" si="308"/>
        <v>50114.75</v>
      </c>
      <c r="F405" s="6">
        <f>IF(MAX(F$9:F404)&gt;=L$5,0,IF(B405&gt;=MONTH($N$5),F404+1,0))</f>
        <v>0</v>
      </c>
      <c r="G405" s="38">
        <f t="shared" si="303"/>
        <v>0</v>
      </c>
      <c r="H405" s="39">
        <f t="shared" si="307"/>
        <v>0</v>
      </c>
      <c r="I405" s="39">
        <f t="shared" si="270"/>
        <v>0</v>
      </c>
      <c r="J405" s="40">
        <f t="shared" si="294"/>
        <v>0</v>
      </c>
      <c r="K405" s="41"/>
      <c r="L405" s="42"/>
      <c r="M405" s="42"/>
      <c r="N405" s="42"/>
      <c r="O405" s="42"/>
      <c r="P405" s="46"/>
      <c r="Q405" s="23"/>
    </row>
    <row r="406" spans="1:17" hidden="1">
      <c r="A406" s="237">
        <v>50389</v>
      </c>
      <c r="B406" s="25">
        <v>108</v>
      </c>
      <c r="C406" s="35" t="s">
        <v>29</v>
      </c>
      <c r="D406" s="36" t="str">
        <f t="shared" ref="D406:E406" si="309">D405</f>
        <v>'</v>
      </c>
      <c r="E406" s="37">
        <f t="shared" si="309"/>
        <v>50114.75</v>
      </c>
      <c r="F406" s="6">
        <f>IF(MAX(F$9:F405)&gt;=L$5,0,IF(B406&gt;=MONTH($N$5),F405+1,0))</f>
        <v>0</v>
      </c>
      <c r="G406" s="45">
        <f t="shared" si="303"/>
        <v>0</v>
      </c>
      <c r="H406" s="42">
        <f t="shared" si="307"/>
        <v>0</v>
      </c>
      <c r="I406" s="42">
        <f t="shared" si="270"/>
        <v>0</v>
      </c>
      <c r="J406" s="46">
        <f t="shared" si="294"/>
        <v>0</v>
      </c>
      <c r="K406" s="41">
        <f>SUM(H395:H406)</f>
        <v>0</v>
      </c>
      <c r="L406" s="42">
        <f>SUM(I395:I406)</f>
        <v>0</v>
      </c>
      <c r="M406" s="42">
        <f>SUM(G395:G406)</f>
        <v>0</v>
      </c>
      <c r="N406" s="42">
        <f>K406+N394</f>
        <v>149381.67000000001</v>
      </c>
      <c r="O406" s="42">
        <f>L406+O394</f>
        <v>79015.839755420981</v>
      </c>
      <c r="P406" s="46">
        <f>M406+P394</f>
        <v>228397.50975542096</v>
      </c>
      <c r="Q406" s="23"/>
    </row>
    <row r="407" spans="1:17" hidden="1">
      <c r="A407" s="237">
        <v>50420</v>
      </c>
      <c r="B407" s="25">
        <v>109</v>
      </c>
      <c r="C407" s="26" t="s">
        <v>17</v>
      </c>
      <c r="D407" s="47" t="str">
        <f>D395</f>
        <v>'</v>
      </c>
      <c r="E407" s="27">
        <f>E395+365.25</f>
        <v>50480</v>
      </c>
      <c r="F407" s="90">
        <f>IF(MAX(F$9:F406)&gt;=L$5,0,IF(B407&gt;=MONTH($N$5),F406+1,0))</f>
        <v>0</v>
      </c>
      <c r="G407" s="28">
        <f t="shared" si="303"/>
        <v>0</v>
      </c>
      <c r="H407" s="29">
        <f t="shared" si="307"/>
        <v>0</v>
      </c>
      <c r="I407" s="29">
        <f t="shared" si="270"/>
        <v>0</v>
      </c>
      <c r="J407" s="30">
        <f t="shared" si="294"/>
        <v>0</v>
      </c>
      <c r="K407" s="31"/>
      <c r="L407" s="32"/>
      <c r="M407" s="32"/>
      <c r="N407" s="32"/>
      <c r="O407" s="32"/>
      <c r="P407" s="48"/>
      <c r="Q407" s="23"/>
    </row>
    <row r="408" spans="1:17" hidden="1">
      <c r="A408" s="237">
        <v>50451</v>
      </c>
      <c r="B408" s="25">
        <v>110</v>
      </c>
      <c r="C408" s="35" t="s">
        <v>19</v>
      </c>
      <c r="D408" s="36" t="str">
        <f t="shared" ref="D408:E408" si="310">D407</f>
        <v>'</v>
      </c>
      <c r="E408" s="37">
        <f t="shared" si="310"/>
        <v>50480</v>
      </c>
      <c r="F408" s="6">
        <f>IF(MAX(F$9:F407)&gt;=L$5,0,IF(B408&gt;=MONTH($N$5),F407+1,0))</f>
        <v>0</v>
      </c>
      <c r="G408" s="38">
        <f t="shared" si="303"/>
        <v>0</v>
      </c>
      <c r="H408" s="39">
        <f t="shared" si="307"/>
        <v>0</v>
      </c>
      <c r="I408" s="39">
        <f t="shared" si="270"/>
        <v>0</v>
      </c>
      <c r="J408" s="40">
        <f t="shared" si="294"/>
        <v>0</v>
      </c>
      <c r="K408" s="41"/>
      <c r="L408" s="42"/>
      <c r="M408" s="42"/>
      <c r="N408" s="42"/>
      <c r="O408" s="42"/>
      <c r="P408" s="46"/>
      <c r="Q408" s="23"/>
    </row>
    <row r="409" spans="1:17" hidden="1">
      <c r="A409" s="237">
        <v>50479</v>
      </c>
      <c r="B409" s="25">
        <v>111</v>
      </c>
      <c r="C409" s="35" t="s">
        <v>20</v>
      </c>
      <c r="D409" s="36" t="str">
        <f t="shared" ref="D409:E409" si="311">D408</f>
        <v>'</v>
      </c>
      <c r="E409" s="37">
        <f t="shared" si="311"/>
        <v>50480</v>
      </c>
      <c r="F409" s="6">
        <f>IF(MAX(F$9:F408)&gt;=L$5,0,IF(B409&gt;=MONTH($N$5),F408+1,0))</f>
        <v>0</v>
      </c>
      <c r="G409" s="38">
        <f t="shared" si="303"/>
        <v>0</v>
      </c>
      <c r="H409" s="39">
        <f t="shared" si="307"/>
        <v>0</v>
      </c>
      <c r="I409" s="39">
        <f t="shared" si="270"/>
        <v>0</v>
      </c>
      <c r="J409" s="40">
        <f t="shared" si="294"/>
        <v>0</v>
      </c>
      <c r="K409" s="41"/>
      <c r="L409" s="42"/>
      <c r="M409" s="42"/>
      <c r="N409" s="42"/>
      <c r="O409" s="42"/>
      <c r="P409" s="46"/>
      <c r="Q409" s="23"/>
    </row>
    <row r="410" spans="1:17" hidden="1">
      <c r="A410" s="237">
        <v>50510</v>
      </c>
      <c r="B410" s="25">
        <v>112</v>
      </c>
      <c r="C410" s="35" t="s">
        <v>21</v>
      </c>
      <c r="D410" s="36" t="str">
        <f t="shared" ref="D410:E410" si="312">D409</f>
        <v>'</v>
      </c>
      <c r="E410" s="37">
        <f t="shared" si="312"/>
        <v>50480</v>
      </c>
      <c r="F410" s="6">
        <f>IF(MAX(F$9:F409)&gt;=L$5,0,IF(B410&gt;=MONTH($N$5),F409+1,0))</f>
        <v>0</v>
      </c>
      <c r="G410" s="38">
        <f t="shared" si="303"/>
        <v>0</v>
      </c>
      <c r="H410" s="39">
        <f t="shared" si="307"/>
        <v>0</v>
      </c>
      <c r="I410" s="39">
        <f t="shared" si="270"/>
        <v>0</v>
      </c>
      <c r="J410" s="40">
        <f t="shared" si="294"/>
        <v>0</v>
      </c>
      <c r="K410" s="41"/>
      <c r="L410" s="42"/>
      <c r="M410" s="42"/>
      <c r="N410" s="42"/>
      <c r="O410" s="42"/>
      <c r="P410" s="46"/>
      <c r="Q410" s="23"/>
    </row>
    <row r="411" spans="1:17" hidden="1">
      <c r="A411" s="237">
        <v>50540</v>
      </c>
      <c r="B411" s="25">
        <v>113</v>
      </c>
      <c r="C411" s="35" t="s">
        <v>22</v>
      </c>
      <c r="D411" s="36" t="str">
        <f t="shared" ref="D411:E411" si="313">D410</f>
        <v>'</v>
      </c>
      <c r="E411" s="37">
        <f t="shared" si="313"/>
        <v>50480</v>
      </c>
      <c r="F411" s="6">
        <f>IF(MAX(F$9:F410)&gt;=L$5,0,IF(B411&gt;=MONTH($N$5),F410+1,0))</f>
        <v>0</v>
      </c>
      <c r="G411" s="38">
        <f t="shared" si="303"/>
        <v>0</v>
      </c>
      <c r="H411" s="39">
        <f t="shared" si="307"/>
        <v>0</v>
      </c>
      <c r="I411" s="39">
        <f t="shared" si="270"/>
        <v>0</v>
      </c>
      <c r="J411" s="40">
        <f t="shared" si="294"/>
        <v>0</v>
      </c>
      <c r="K411" s="41"/>
      <c r="L411" s="42"/>
      <c r="M411" s="42"/>
      <c r="N411" s="42"/>
      <c r="O411" s="42"/>
      <c r="P411" s="46"/>
      <c r="Q411" s="23"/>
    </row>
    <row r="412" spans="1:17" hidden="1">
      <c r="A412" s="237">
        <v>50571</v>
      </c>
      <c r="B412" s="25">
        <v>114</v>
      </c>
      <c r="C412" s="35" t="s">
        <v>23</v>
      </c>
      <c r="D412" s="36" t="str">
        <f t="shared" ref="D412:E412" si="314">D411</f>
        <v>'</v>
      </c>
      <c r="E412" s="37">
        <f t="shared" si="314"/>
        <v>50480</v>
      </c>
      <c r="F412" s="6">
        <f>IF(MAX(F$9:F411)&gt;=L$5,0,IF(B412&gt;=MONTH($N$5),F411+1,0))</f>
        <v>0</v>
      </c>
      <c r="G412" s="38">
        <f t="shared" si="303"/>
        <v>0</v>
      </c>
      <c r="H412" s="39">
        <f t="shared" si="307"/>
        <v>0</v>
      </c>
      <c r="I412" s="39">
        <f t="shared" si="270"/>
        <v>0</v>
      </c>
      <c r="J412" s="40">
        <f t="shared" si="294"/>
        <v>0</v>
      </c>
      <c r="K412" s="41"/>
      <c r="L412" s="42"/>
      <c r="M412" s="42"/>
      <c r="N412" s="42"/>
      <c r="O412" s="42"/>
      <c r="P412" s="46"/>
      <c r="Q412" s="23"/>
    </row>
    <row r="413" spans="1:17" hidden="1">
      <c r="A413" s="237">
        <v>50601</v>
      </c>
      <c r="B413" s="25">
        <v>115</v>
      </c>
      <c r="C413" s="35" t="s">
        <v>24</v>
      </c>
      <c r="D413" s="36" t="str">
        <f t="shared" ref="D413:E413" si="315">D412</f>
        <v>'</v>
      </c>
      <c r="E413" s="37">
        <f t="shared" si="315"/>
        <v>50480</v>
      </c>
      <c r="F413" s="6">
        <f>IF(MAX(F$9:F412)&gt;=L$5,0,IF(B413&gt;=MONTH($N$5),F412+1,0))</f>
        <v>0</v>
      </c>
      <c r="G413" s="38">
        <f t="shared" si="303"/>
        <v>0</v>
      </c>
      <c r="H413" s="39">
        <f t="shared" si="307"/>
        <v>0</v>
      </c>
      <c r="I413" s="39">
        <f t="shared" si="270"/>
        <v>0</v>
      </c>
      <c r="J413" s="40">
        <f t="shared" si="294"/>
        <v>0</v>
      </c>
      <c r="K413" s="41"/>
      <c r="L413" s="42"/>
      <c r="M413" s="42"/>
      <c r="N413" s="42"/>
      <c r="O413" s="42"/>
      <c r="P413" s="46"/>
      <c r="Q413" s="23"/>
    </row>
    <row r="414" spans="1:17" hidden="1">
      <c r="A414" s="237">
        <v>50632</v>
      </c>
      <c r="B414" s="25">
        <v>116</v>
      </c>
      <c r="C414" s="35" t="s">
        <v>25</v>
      </c>
      <c r="D414" s="36" t="str">
        <f t="shared" ref="D414:E414" si="316">D413</f>
        <v>'</v>
      </c>
      <c r="E414" s="37">
        <f t="shared" si="316"/>
        <v>50480</v>
      </c>
      <c r="F414" s="6">
        <f>IF(MAX(F$9:F413)&gt;=L$5,0,IF(B414&gt;=MONTH($N$5),F413+1,0))</f>
        <v>0</v>
      </c>
      <c r="G414" s="38">
        <f t="shared" si="303"/>
        <v>0</v>
      </c>
      <c r="H414" s="39">
        <f t="shared" si="307"/>
        <v>0</v>
      </c>
      <c r="I414" s="39">
        <f t="shared" si="270"/>
        <v>0</v>
      </c>
      <c r="J414" s="40">
        <f t="shared" si="294"/>
        <v>0</v>
      </c>
      <c r="K414" s="41"/>
      <c r="L414" s="42"/>
      <c r="M414" s="42"/>
      <c r="N414" s="42"/>
      <c r="O414" s="42"/>
      <c r="P414" s="46"/>
      <c r="Q414" s="23"/>
    </row>
    <row r="415" spans="1:17" hidden="1">
      <c r="A415" s="237">
        <v>50663</v>
      </c>
      <c r="B415" s="25">
        <v>117</v>
      </c>
      <c r="C415" s="35" t="s">
        <v>26</v>
      </c>
      <c r="D415" s="36" t="str">
        <f t="shared" ref="D415:E415" si="317">D414</f>
        <v>'</v>
      </c>
      <c r="E415" s="37">
        <f t="shared" si="317"/>
        <v>50480</v>
      </c>
      <c r="F415" s="6">
        <f>IF(MAX(F$9:F414)&gt;=L$5,0,IF(B415&gt;=MONTH($N$5),F414+1,0))</f>
        <v>0</v>
      </c>
      <c r="G415" s="38">
        <f t="shared" si="303"/>
        <v>0</v>
      </c>
      <c r="H415" s="39">
        <f t="shared" si="307"/>
        <v>0</v>
      </c>
      <c r="I415" s="39">
        <f t="shared" si="270"/>
        <v>0</v>
      </c>
      <c r="J415" s="40">
        <f t="shared" si="294"/>
        <v>0</v>
      </c>
      <c r="K415" s="41"/>
      <c r="L415" s="42"/>
      <c r="M415" s="42"/>
      <c r="N415" s="42"/>
      <c r="O415" s="42"/>
      <c r="P415" s="46"/>
      <c r="Q415" s="23"/>
    </row>
    <row r="416" spans="1:17" hidden="1">
      <c r="A416" s="237">
        <v>50693</v>
      </c>
      <c r="B416" s="25">
        <v>118</v>
      </c>
      <c r="C416" s="35" t="s">
        <v>27</v>
      </c>
      <c r="D416" s="36" t="str">
        <f t="shared" ref="D416:E416" si="318">D415</f>
        <v>'</v>
      </c>
      <c r="E416" s="37">
        <f t="shared" si="318"/>
        <v>50480</v>
      </c>
      <c r="F416" s="6">
        <f>IF(MAX(F$9:F415)&gt;=L$5,0,IF(B416&gt;=MONTH($N$5),F415+1,0))</f>
        <v>0</v>
      </c>
      <c r="G416" s="38">
        <f t="shared" si="303"/>
        <v>0</v>
      </c>
      <c r="H416" s="39">
        <f t="shared" si="307"/>
        <v>0</v>
      </c>
      <c r="I416" s="39">
        <f t="shared" si="270"/>
        <v>0</v>
      </c>
      <c r="J416" s="40">
        <f t="shared" si="294"/>
        <v>0</v>
      </c>
      <c r="K416" s="41"/>
      <c r="L416" s="42"/>
      <c r="M416" s="42"/>
      <c r="N416" s="42"/>
      <c r="O416" s="42"/>
      <c r="P416" s="46"/>
      <c r="Q416" s="23"/>
    </row>
    <row r="417" spans="1:17" hidden="1">
      <c r="A417" s="237">
        <v>50724</v>
      </c>
      <c r="B417" s="25">
        <v>119</v>
      </c>
      <c r="C417" s="35" t="s">
        <v>28</v>
      </c>
      <c r="D417" s="36" t="str">
        <f t="shared" ref="D417:E417" si="319">D416</f>
        <v>'</v>
      </c>
      <c r="E417" s="37">
        <f t="shared" si="319"/>
        <v>50480</v>
      </c>
      <c r="F417" s="6">
        <f>IF(MAX(F$9:F416)&gt;=L$5,0,IF(B417&gt;=MONTH($N$5),F416+1,0))</f>
        <v>0</v>
      </c>
      <c r="G417" s="38">
        <f t="shared" si="303"/>
        <v>0</v>
      </c>
      <c r="H417" s="39">
        <f t="shared" si="307"/>
        <v>0</v>
      </c>
      <c r="I417" s="39">
        <f t="shared" si="270"/>
        <v>0</v>
      </c>
      <c r="J417" s="40">
        <f t="shared" si="294"/>
        <v>0</v>
      </c>
      <c r="K417" s="41"/>
      <c r="L417" s="42"/>
      <c r="M417" s="42"/>
      <c r="N417" s="42"/>
      <c r="O417" s="42"/>
      <c r="P417" s="46"/>
      <c r="Q417" s="23"/>
    </row>
    <row r="418" spans="1:17" hidden="1">
      <c r="A418" s="237">
        <v>50754</v>
      </c>
      <c r="B418" s="25">
        <v>120</v>
      </c>
      <c r="C418" s="35" t="s">
        <v>29</v>
      </c>
      <c r="D418" s="36" t="str">
        <f t="shared" ref="D418:E418" si="320">D417</f>
        <v>'</v>
      </c>
      <c r="E418" s="37">
        <f t="shared" si="320"/>
        <v>50480</v>
      </c>
      <c r="F418" s="6">
        <f>IF(MAX(F$9:F417)&gt;=L$5,0,IF(B418&gt;=MONTH($N$5),F417+1,0))</f>
        <v>0</v>
      </c>
      <c r="G418" s="45">
        <f t="shared" si="303"/>
        <v>0</v>
      </c>
      <c r="H418" s="42">
        <f t="shared" si="307"/>
        <v>0</v>
      </c>
      <c r="I418" s="42">
        <f t="shared" si="270"/>
        <v>0</v>
      </c>
      <c r="J418" s="46">
        <f t="shared" si="294"/>
        <v>0</v>
      </c>
      <c r="K418" s="41">
        <f>SUM(H407:H418)</f>
        <v>0</v>
      </c>
      <c r="L418" s="42">
        <f>SUM(I407:I418)</f>
        <v>0</v>
      </c>
      <c r="M418" s="42">
        <f>SUM(G407:G418)</f>
        <v>0</v>
      </c>
      <c r="N418" s="42">
        <f>K418+N406</f>
        <v>149381.67000000001</v>
      </c>
      <c r="O418" s="42">
        <f>L418+O406</f>
        <v>79015.839755420981</v>
      </c>
      <c r="P418" s="46">
        <f>M418+P406</f>
        <v>228397.50975542096</v>
      </c>
      <c r="Q418" s="23"/>
    </row>
    <row r="419" spans="1:17" hidden="1">
      <c r="A419" s="237">
        <v>50785</v>
      </c>
      <c r="B419" s="25">
        <v>49</v>
      </c>
      <c r="C419" s="26" t="s">
        <v>17</v>
      </c>
      <c r="D419" s="47" t="str">
        <f>D407</f>
        <v>'</v>
      </c>
      <c r="E419" s="27">
        <f>E407+365.25</f>
        <v>50845.25</v>
      </c>
      <c r="F419" s="90">
        <f>IF(MAX(F$9:F418)&gt;=L$5,0,IF(B419&gt;=MONTH($N$5),F418+1,0))</f>
        <v>0</v>
      </c>
      <c r="G419" s="28">
        <f t="shared" si="303"/>
        <v>0</v>
      </c>
      <c r="H419" s="29">
        <f t="shared" si="307"/>
        <v>0</v>
      </c>
      <c r="I419" s="29">
        <f t="shared" si="270"/>
        <v>0</v>
      </c>
      <c r="J419" s="30">
        <f t="shared" si="294"/>
        <v>0</v>
      </c>
      <c r="K419" s="31"/>
      <c r="L419" s="32"/>
      <c r="M419" s="32"/>
      <c r="N419" s="32"/>
      <c r="O419" s="32"/>
      <c r="P419" s="48"/>
      <c r="Q419" s="23"/>
    </row>
    <row r="420" spans="1:17" hidden="1">
      <c r="A420" s="237">
        <v>50816</v>
      </c>
      <c r="B420" s="25">
        <v>62</v>
      </c>
      <c r="C420" s="35" t="s">
        <v>19</v>
      </c>
      <c r="D420" s="36" t="str">
        <f t="shared" ref="D420:E420" si="321">D419</f>
        <v>'</v>
      </c>
      <c r="E420" s="37">
        <f t="shared" si="321"/>
        <v>50845.25</v>
      </c>
      <c r="F420" s="6">
        <f>IF(MAX(F$9:F419)&gt;=L$5,0,IF(B420&gt;=MONTH($N$5),F419+1,0))</f>
        <v>0</v>
      </c>
      <c r="G420" s="38">
        <f t="shared" si="303"/>
        <v>0</v>
      </c>
      <c r="H420" s="39">
        <f t="shared" si="307"/>
        <v>0</v>
      </c>
      <c r="I420" s="39">
        <f t="shared" si="270"/>
        <v>0</v>
      </c>
      <c r="J420" s="40">
        <f t="shared" si="294"/>
        <v>0</v>
      </c>
      <c r="K420" s="41"/>
      <c r="L420" s="42"/>
      <c r="M420" s="42"/>
      <c r="N420" s="42"/>
      <c r="O420" s="42"/>
      <c r="P420" s="46"/>
      <c r="Q420" s="23"/>
    </row>
    <row r="421" spans="1:17" hidden="1">
      <c r="A421" s="237">
        <v>50844</v>
      </c>
      <c r="B421" s="25">
        <v>63</v>
      </c>
      <c r="C421" s="35" t="s">
        <v>20</v>
      </c>
      <c r="D421" s="36" t="str">
        <f t="shared" ref="D421:E421" si="322">D420</f>
        <v>'</v>
      </c>
      <c r="E421" s="37">
        <f t="shared" si="322"/>
        <v>50845.25</v>
      </c>
      <c r="F421" s="6">
        <f>IF(MAX(F$9:F420)&gt;=L$5,0,IF(B421&gt;=MONTH($N$5),F420+1,0))</f>
        <v>0</v>
      </c>
      <c r="G421" s="38">
        <f t="shared" si="303"/>
        <v>0</v>
      </c>
      <c r="H421" s="39">
        <f t="shared" si="307"/>
        <v>0</v>
      </c>
      <c r="I421" s="39">
        <f t="shared" si="270"/>
        <v>0</v>
      </c>
      <c r="J421" s="40">
        <f t="shared" si="294"/>
        <v>0</v>
      </c>
      <c r="K421" s="41"/>
      <c r="L421" s="42"/>
      <c r="M421" s="42"/>
      <c r="N421" s="42"/>
      <c r="O421" s="42"/>
      <c r="P421" s="46"/>
      <c r="Q421" s="23"/>
    </row>
    <row r="422" spans="1:17" hidden="1">
      <c r="A422" s="237">
        <v>50875</v>
      </c>
      <c r="B422" s="25">
        <v>64</v>
      </c>
      <c r="C422" s="35" t="s">
        <v>21</v>
      </c>
      <c r="D422" s="36" t="str">
        <f t="shared" ref="D422:E422" si="323">D421</f>
        <v>'</v>
      </c>
      <c r="E422" s="37">
        <f t="shared" si="323"/>
        <v>50845.25</v>
      </c>
      <c r="F422" s="6">
        <f>IF(MAX(F$9:F421)&gt;=L$5,0,IF(B422&gt;=MONTH($N$5),F421+1,0))</f>
        <v>0</v>
      </c>
      <c r="G422" s="38">
        <f t="shared" si="303"/>
        <v>0</v>
      </c>
      <c r="H422" s="39">
        <f t="shared" si="307"/>
        <v>0</v>
      </c>
      <c r="I422" s="39">
        <f t="shared" si="270"/>
        <v>0</v>
      </c>
      <c r="J422" s="40">
        <f t="shared" si="294"/>
        <v>0</v>
      </c>
      <c r="K422" s="41"/>
      <c r="L422" s="42"/>
      <c r="M422" s="42"/>
      <c r="N422" s="42"/>
      <c r="O422" s="42"/>
      <c r="P422" s="46"/>
      <c r="Q422" s="23"/>
    </row>
    <row r="423" spans="1:17" hidden="1">
      <c r="A423" s="237">
        <v>50905</v>
      </c>
      <c r="B423" s="25">
        <v>65</v>
      </c>
      <c r="C423" s="35" t="s">
        <v>22</v>
      </c>
      <c r="D423" s="36" t="str">
        <f t="shared" ref="D423:E423" si="324">D422</f>
        <v>'</v>
      </c>
      <c r="E423" s="37">
        <f t="shared" si="324"/>
        <v>50845.25</v>
      </c>
      <c r="F423" s="6">
        <f>IF(MAX(F$9:F422)&gt;=L$5,0,IF(B423&gt;=MONTH($N$5),F422+1,0))</f>
        <v>0</v>
      </c>
      <c r="G423" s="38">
        <f t="shared" si="303"/>
        <v>0</v>
      </c>
      <c r="H423" s="39">
        <f t="shared" si="307"/>
        <v>0</v>
      </c>
      <c r="I423" s="39">
        <f t="shared" si="270"/>
        <v>0</v>
      </c>
      <c r="J423" s="40">
        <f t="shared" si="294"/>
        <v>0</v>
      </c>
      <c r="K423" s="41"/>
      <c r="L423" s="42"/>
      <c r="M423" s="42"/>
      <c r="N423" s="42"/>
      <c r="O423" s="42"/>
      <c r="P423" s="46"/>
      <c r="Q423" s="23"/>
    </row>
    <row r="424" spans="1:17" hidden="1">
      <c r="A424" s="237">
        <v>50936</v>
      </c>
      <c r="B424" s="25">
        <v>66</v>
      </c>
      <c r="C424" s="35" t="s">
        <v>23</v>
      </c>
      <c r="D424" s="36" t="str">
        <f t="shared" ref="D424:E424" si="325">D423</f>
        <v>'</v>
      </c>
      <c r="E424" s="37">
        <f t="shared" si="325"/>
        <v>50845.25</v>
      </c>
      <c r="F424" s="6">
        <f>IF(MAX(F$9:F423)&gt;=L$5,0,IF(B424&gt;=MONTH($N$5),F423+1,0))</f>
        <v>0</v>
      </c>
      <c r="G424" s="38">
        <f t="shared" si="303"/>
        <v>0</v>
      </c>
      <c r="H424" s="39">
        <f t="shared" si="307"/>
        <v>0</v>
      </c>
      <c r="I424" s="39">
        <f t="shared" si="270"/>
        <v>0</v>
      </c>
      <c r="J424" s="40">
        <f t="shared" si="294"/>
        <v>0</v>
      </c>
      <c r="K424" s="41"/>
      <c r="L424" s="42"/>
      <c r="M424" s="42"/>
      <c r="N424" s="42"/>
      <c r="O424" s="42"/>
      <c r="P424" s="46"/>
      <c r="Q424" s="23"/>
    </row>
    <row r="425" spans="1:17" hidden="1">
      <c r="A425" s="237">
        <v>50966</v>
      </c>
      <c r="B425" s="25">
        <v>67</v>
      </c>
      <c r="C425" s="35" t="s">
        <v>24</v>
      </c>
      <c r="D425" s="36" t="str">
        <f t="shared" ref="D425:E425" si="326">D424</f>
        <v>'</v>
      </c>
      <c r="E425" s="37">
        <f t="shared" si="326"/>
        <v>50845.25</v>
      </c>
      <c r="F425" s="6">
        <f>IF(MAX(F$9:F424)&gt;=L$5,0,IF(B425&gt;=MONTH($N$5),F424+1,0))</f>
        <v>0</v>
      </c>
      <c r="G425" s="38">
        <f t="shared" si="303"/>
        <v>0</v>
      </c>
      <c r="H425" s="39">
        <f t="shared" si="307"/>
        <v>0</v>
      </c>
      <c r="I425" s="39">
        <f t="shared" si="270"/>
        <v>0</v>
      </c>
      <c r="J425" s="40">
        <f t="shared" si="294"/>
        <v>0</v>
      </c>
      <c r="K425" s="41"/>
      <c r="L425" s="42"/>
      <c r="M425" s="42"/>
      <c r="N425" s="42"/>
      <c r="O425" s="42"/>
      <c r="P425" s="46"/>
      <c r="Q425" s="23"/>
    </row>
    <row r="426" spans="1:17" hidden="1">
      <c r="A426" s="237">
        <v>50997</v>
      </c>
      <c r="B426" s="25">
        <v>68</v>
      </c>
      <c r="C426" s="35" t="s">
        <v>25</v>
      </c>
      <c r="D426" s="36" t="str">
        <f t="shared" ref="D426:E426" si="327">D425</f>
        <v>'</v>
      </c>
      <c r="E426" s="37">
        <f t="shared" si="327"/>
        <v>50845.25</v>
      </c>
      <c r="F426" s="6">
        <f>IF(MAX(F$9:F425)&gt;=L$5,0,IF(B426&gt;=MONTH($N$5),F425+1,0))</f>
        <v>0</v>
      </c>
      <c r="G426" s="38">
        <f t="shared" si="303"/>
        <v>0</v>
      </c>
      <c r="H426" s="39">
        <f t="shared" si="307"/>
        <v>0</v>
      </c>
      <c r="I426" s="39">
        <f t="shared" si="270"/>
        <v>0</v>
      </c>
      <c r="J426" s="40">
        <f t="shared" si="294"/>
        <v>0</v>
      </c>
      <c r="K426" s="41"/>
      <c r="L426" s="42"/>
      <c r="M426" s="42"/>
      <c r="N426" s="42"/>
      <c r="O426" s="42"/>
      <c r="P426" s="46"/>
      <c r="Q426" s="23"/>
    </row>
    <row r="427" spans="1:17" hidden="1">
      <c r="A427" s="237">
        <v>51028</v>
      </c>
      <c r="B427" s="25">
        <v>69</v>
      </c>
      <c r="C427" s="35" t="s">
        <v>26</v>
      </c>
      <c r="D427" s="36" t="str">
        <f t="shared" ref="D427:E427" si="328">D426</f>
        <v>'</v>
      </c>
      <c r="E427" s="37">
        <f t="shared" si="328"/>
        <v>50845.25</v>
      </c>
      <c r="F427" s="6">
        <f>IF(MAX(F$9:F426)&gt;=L$5,0,IF(B427&gt;=MONTH($N$5),F426+1,0))</f>
        <v>0</v>
      </c>
      <c r="G427" s="38">
        <f t="shared" si="303"/>
        <v>0</v>
      </c>
      <c r="H427" s="39">
        <f t="shared" si="307"/>
        <v>0</v>
      </c>
      <c r="I427" s="39">
        <f t="shared" si="270"/>
        <v>0</v>
      </c>
      <c r="J427" s="40">
        <f t="shared" si="294"/>
        <v>0</v>
      </c>
      <c r="K427" s="41"/>
      <c r="L427" s="42"/>
      <c r="M427" s="42"/>
      <c r="N427" s="42"/>
      <c r="O427" s="42"/>
      <c r="P427" s="46"/>
      <c r="Q427" s="23"/>
    </row>
    <row r="428" spans="1:17" hidden="1">
      <c r="A428" s="237">
        <v>51058</v>
      </c>
      <c r="B428" s="25">
        <v>70</v>
      </c>
      <c r="C428" s="35" t="s">
        <v>27</v>
      </c>
      <c r="D428" s="36" t="str">
        <f t="shared" ref="D428:E428" si="329">D427</f>
        <v>'</v>
      </c>
      <c r="E428" s="37">
        <f t="shared" si="329"/>
        <v>50845.25</v>
      </c>
      <c r="F428" s="6">
        <f>IF(MAX(F$9:F427)&gt;=L$5,0,IF(B428&gt;=MONTH($N$5),F427+1,0))</f>
        <v>0</v>
      </c>
      <c r="G428" s="38">
        <f t="shared" si="303"/>
        <v>0</v>
      </c>
      <c r="H428" s="39">
        <f t="shared" si="307"/>
        <v>0</v>
      </c>
      <c r="I428" s="39">
        <f t="shared" si="270"/>
        <v>0</v>
      </c>
      <c r="J428" s="40">
        <f t="shared" si="294"/>
        <v>0</v>
      </c>
      <c r="K428" s="41"/>
      <c r="L428" s="42"/>
      <c r="M428" s="42"/>
      <c r="N428" s="42"/>
      <c r="O428" s="42"/>
      <c r="P428" s="46"/>
      <c r="Q428" s="23"/>
    </row>
    <row r="429" spans="1:17" hidden="1">
      <c r="A429" s="237">
        <v>51089</v>
      </c>
      <c r="B429" s="25">
        <v>71</v>
      </c>
      <c r="C429" s="35" t="s">
        <v>28</v>
      </c>
      <c r="D429" s="36" t="str">
        <f t="shared" ref="D429:E429" si="330">D428</f>
        <v>'</v>
      </c>
      <c r="E429" s="37">
        <f t="shared" si="330"/>
        <v>50845.25</v>
      </c>
      <c r="F429" s="6">
        <f>IF(MAX(F$9:F428)&gt;=L$5,0,IF(B429&gt;=MONTH($N$5),F428+1,0))</f>
        <v>0</v>
      </c>
      <c r="G429" s="38">
        <f t="shared" si="303"/>
        <v>0</v>
      </c>
      <c r="H429" s="39">
        <f t="shared" si="307"/>
        <v>0</v>
      </c>
      <c r="I429" s="39">
        <f t="shared" si="270"/>
        <v>0</v>
      </c>
      <c r="J429" s="40">
        <f t="shared" si="294"/>
        <v>0</v>
      </c>
      <c r="K429" s="41"/>
      <c r="L429" s="42"/>
      <c r="M429" s="42"/>
      <c r="N429" s="42"/>
      <c r="O429" s="42"/>
      <c r="P429" s="46"/>
      <c r="Q429" s="23"/>
    </row>
    <row r="430" spans="1:17" hidden="1">
      <c r="A430" s="237">
        <v>51119</v>
      </c>
      <c r="B430" s="25">
        <v>72</v>
      </c>
      <c r="C430" s="35" t="s">
        <v>29</v>
      </c>
      <c r="D430" s="36" t="str">
        <f t="shared" ref="D430:E430" si="331">D429</f>
        <v>'</v>
      </c>
      <c r="E430" s="37">
        <f t="shared" si="331"/>
        <v>50845.25</v>
      </c>
      <c r="F430" s="6">
        <f>IF(MAX(F$9:F429)&gt;=L$5,0,IF(B430&gt;=MONTH($N$5),F429+1,0))</f>
        <v>0</v>
      </c>
      <c r="G430" s="45">
        <f t="shared" si="303"/>
        <v>0</v>
      </c>
      <c r="H430" s="42">
        <f t="shared" si="307"/>
        <v>0</v>
      </c>
      <c r="I430" s="42">
        <f t="shared" si="270"/>
        <v>0</v>
      </c>
      <c r="J430" s="46">
        <f t="shared" si="294"/>
        <v>0</v>
      </c>
      <c r="K430" s="41">
        <f>SUM(H419:H430)</f>
        <v>0</v>
      </c>
      <c r="L430" s="42">
        <f>SUM(I419:I430)</f>
        <v>0</v>
      </c>
      <c r="M430" s="42">
        <f>SUM(G419:G430)</f>
        <v>0</v>
      </c>
      <c r="N430" s="42">
        <f>K430+N346</f>
        <v>149381.67000000001</v>
      </c>
      <c r="O430" s="42">
        <f>L430+O346</f>
        <v>79015.839755420981</v>
      </c>
      <c r="P430" s="46">
        <f>M430+P346</f>
        <v>228397.50975542096</v>
      </c>
      <c r="Q430" s="23"/>
    </row>
    <row r="431" spans="1:17" hidden="1">
      <c r="A431" s="237">
        <v>51150</v>
      </c>
      <c r="B431" s="25">
        <v>73</v>
      </c>
      <c r="C431" s="26" t="s">
        <v>17</v>
      </c>
      <c r="D431" s="47" t="str">
        <f>D419</f>
        <v>'</v>
      </c>
      <c r="E431" s="27">
        <f>E419+365.25</f>
        <v>51210.5</v>
      </c>
      <c r="F431" s="90">
        <f>IF(MAX(F$9:F430)&gt;=L$5,0,IF(B431&gt;=MONTH($N$5),F430+1,0))</f>
        <v>0</v>
      </c>
      <c r="G431" s="28">
        <f t="shared" si="303"/>
        <v>0</v>
      </c>
      <c r="H431" s="29">
        <f t="shared" si="307"/>
        <v>0</v>
      </c>
      <c r="I431" s="29">
        <f t="shared" ref="I431:I478" si="332">G431-H431</f>
        <v>0</v>
      </c>
      <c r="J431" s="30">
        <f t="shared" si="294"/>
        <v>0</v>
      </c>
      <c r="K431" s="31"/>
      <c r="L431" s="32"/>
      <c r="M431" s="32"/>
      <c r="N431" s="32"/>
      <c r="O431" s="32"/>
      <c r="P431" s="48"/>
      <c r="Q431" s="23"/>
    </row>
    <row r="432" spans="1:17" hidden="1">
      <c r="A432" s="237">
        <v>51181</v>
      </c>
      <c r="B432" s="25">
        <v>74</v>
      </c>
      <c r="C432" s="35" t="s">
        <v>19</v>
      </c>
      <c r="D432" s="36" t="str">
        <f t="shared" ref="D432:E432" si="333">D431</f>
        <v>'</v>
      </c>
      <c r="E432" s="37">
        <f t="shared" si="333"/>
        <v>51210.5</v>
      </c>
      <c r="F432" s="6">
        <f>IF(MAX(F$9:F431)&gt;=L$5,0,IF(B432&gt;=MONTH($N$5),F431+1,0))</f>
        <v>0</v>
      </c>
      <c r="G432" s="38">
        <f t="shared" si="303"/>
        <v>0</v>
      </c>
      <c r="H432" s="39">
        <f t="shared" si="307"/>
        <v>0</v>
      </c>
      <c r="I432" s="39">
        <f t="shared" si="332"/>
        <v>0</v>
      </c>
      <c r="J432" s="40">
        <f t="shared" si="294"/>
        <v>0</v>
      </c>
      <c r="K432" s="41"/>
      <c r="L432" s="42"/>
      <c r="M432" s="42"/>
      <c r="N432" s="42"/>
      <c r="O432" s="42"/>
      <c r="P432" s="46"/>
      <c r="Q432" s="23"/>
    </row>
    <row r="433" spans="1:17" hidden="1">
      <c r="A433" s="237">
        <v>51210</v>
      </c>
      <c r="B433" s="25">
        <v>75</v>
      </c>
      <c r="C433" s="35" t="s">
        <v>20</v>
      </c>
      <c r="D433" s="36" t="str">
        <f t="shared" ref="D433:E433" si="334">D432</f>
        <v>'</v>
      </c>
      <c r="E433" s="37">
        <f t="shared" si="334"/>
        <v>51210.5</v>
      </c>
      <c r="F433" s="6">
        <f>IF(MAX(F$9:F432)&gt;=L$5,0,IF(B433&gt;=MONTH($N$5),F432+1,0))</f>
        <v>0</v>
      </c>
      <c r="G433" s="38">
        <f t="shared" si="303"/>
        <v>0</v>
      </c>
      <c r="H433" s="39">
        <f t="shared" si="307"/>
        <v>0</v>
      </c>
      <c r="I433" s="39">
        <f t="shared" si="332"/>
        <v>0</v>
      </c>
      <c r="J433" s="40">
        <f t="shared" si="294"/>
        <v>0</v>
      </c>
      <c r="K433" s="41"/>
      <c r="L433" s="42"/>
      <c r="M433" s="42"/>
      <c r="N433" s="42"/>
      <c r="O433" s="42"/>
      <c r="P433" s="46"/>
      <c r="Q433" s="23"/>
    </row>
    <row r="434" spans="1:17" hidden="1">
      <c r="A434" s="237">
        <v>51241</v>
      </c>
      <c r="B434" s="25">
        <v>76</v>
      </c>
      <c r="C434" s="35" t="s">
        <v>21</v>
      </c>
      <c r="D434" s="36" t="str">
        <f t="shared" ref="D434:E434" si="335">D433</f>
        <v>'</v>
      </c>
      <c r="E434" s="37">
        <f t="shared" si="335"/>
        <v>51210.5</v>
      </c>
      <c r="F434" s="6">
        <f>IF(MAX(F$9:F433)&gt;=L$5,0,IF(B434&gt;=MONTH($N$5),F433+1,0))</f>
        <v>0</v>
      </c>
      <c r="G434" s="38">
        <f t="shared" si="303"/>
        <v>0</v>
      </c>
      <c r="H434" s="39">
        <f t="shared" si="307"/>
        <v>0</v>
      </c>
      <c r="I434" s="39">
        <f t="shared" si="332"/>
        <v>0</v>
      </c>
      <c r="J434" s="40">
        <f t="shared" si="294"/>
        <v>0</v>
      </c>
      <c r="K434" s="41"/>
      <c r="L434" s="42"/>
      <c r="M434" s="42"/>
      <c r="N434" s="42"/>
      <c r="O434" s="42"/>
      <c r="P434" s="46"/>
      <c r="Q434" s="23"/>
    </row>
    <row r="435" spans="1:17" hidden="1">
      <c r="A435" s="237">
        <v>51271</v>
      </c>
      <c r="B435" s="25">
        <v>77</v>
      </c>
      <c r="C435" s="35" t="s">
        <v>22</v>
      </c>
      <c r="D435" s="36" t="str">
        <f t="shared" ref="D435:E435" si="336">D434</f>
        <v>'</v>
      </c>
      <c r="E435" s="37">
        <f t="shared" si="336"/>
        <v>51210.5</v>
      </c>
      <c r="F435" s="6">
        <f>IF(MAX(F$9:F434)&gt;=L$5,0,IF(B435&gt;=MONTH($N$5),F434+1,0))</f>
        <v>0</v>
      </c>
      <c r="G435" s="38">
        <f t="shared" si="303"/>
        <v>0</v>
      </c>
      <c r="H435" s="39">
        <f t="shared" si="307"/>
        <v>0</v>
      </c>
      <c r="I435" s="39">
        <f t="shared" si="332"/>
        <v>0</v>
      </c>
      <c r="J435" s="40">
        <f t="shared" si="294"/>
        <v>0</v>
      </c>
      <c r="K435" s="41"/>
      <c r="L435" s="42"/>
      <c r="M435" s="42"/>
      <c r="N435" s="42"/>
      <c r="O435" s="42"/>
      <c r="P435" s="46"/>
      <c r="Q435" s="23"/>
    </row>
    <row r="436" spans="1:17" hidden="1">
      <c r="A436" s="237">
        <v>51302</v>
      </c>
      <c r="B436" s="25">
        <v>78</v>
      </c>
      <c r="C436" s="35" t="s">
        <v>23</v>
      </c>
      <c r="D436" s="36" t="str">
        <f t="shared" ref="D436:E436" si="337">D435</f>
        <v>'</v>
      </c>
      <c r="E436" s="37">
        <f t="shared" si="337"/>
        <v>51210.5</v>
      </c>
      <c r="F436" s="6">
        <f>IF(MAX(F$9:F435)&gt;=L$5,0,IF(B436&gt;=MONTH($N$5),F435+1,0))</f>
        <v>0</v>
      </c>
      <c r="G436" s="38">
        <f t="shared" si="303"/>
        <v>0</v>
      </c>
      <c r="H436" s="39">
        <f t="shared" si="307"/>
        <v>0</v>
      </c>
      <c r="I436" s="39">
        <f t="shared" si="332"/>
        <v>0</v>
      </c>
      <c r="J436" s="40">
        <f t="shared" si="294"/>
        <v>0</v>
      </c>
      <c r="K436" s="41"/>
      <c r="L436" s="42"/>
      <c r="M436" s="42"/>
      <c r="N436" s="42"/>
      <c r="O436" s="42"/>
      <c r="P436" s="46"/>
      <c r="Q436" s="23"/>
    </row>
    <row r="437" spans="1:17" hidden="1">
      <c r="A437" s="237">
        <v>51332</v>
      </c>
      <c r="B437" s="25">
        <v>79</v>
      </c>
      <c r="C437" s="35" t="s">
        <v>24</v>
      </c>
      <c r="D437" s="36" t="str">
        <f t="shared" ref="D437:E437" si="338">D436</f>
        <v>'</v>
      </c>
      <c r="E437" s="37">
        <f t="shared" si="338"/>
        <v>51210.5</v>
      </c>
      <c r="F437" s="6">
        <f>IF(MAX(F$9:F436)&gt;=L$5,0,IF(B437&gt;=MONTH($N$5),F436+1,0))</f>
        <v>0</v>
      </c>
      <c r="G437" s="38">
        <f t="shared" si="303"/>
        <v>0</v>
      </c>
      <c r="H437" s="39">
        <f t="shared" si="307"/>
        <v>0</v>
      </c>
      <c r="I437" s="39">
        <f t="shared" si="332"/>
        <v>0</v>
      </c>
      <c r="J437" s="40">
        <f t="shared" si="294"/>
        <v>0</v>
      </c>
      <c r="K437" s="41"/>
      <c r="L437" s="42"/>
      <c r="M437" s="42"/>
      <c r="N437" s="42"/>
      <c r="O437" s="42"/>
      <c r="P437" s="46"/>
      <c r="Q437" s="23"/>
    </row>
    <row r="438" spans="1:17" hidden="1">
      <c r="A438" s="237">
        <v>51363</v>
      </c>
      <c r="B438" s="25">
        <v>80</v>
      </c>
      <c r="C438" s="35" t="s">
        <v>25</v>
      </c>
      <c r="D438" s="36" t="str">
        <f t="shared" ref="D438:E438" si="339">D437</f>
        <v>'</v>
      </c>
      <c r="E438" s="37">
        <f t="shared" si="339"/>
        <v>51210.5</v>
      </c>
      <c r="F438" s="6">
        <f>IF(MAX(F$9:F437)&gt;=L$5,0,IF(B438&gt;=MONTH($N$5),F437+1,0))</f>
        <v>0</v>
      </c>
      <c r="G438" s="38">
        <f t="shared" si="303"/>
        <v>0</v>
      </c>
      <c r="H438" s="39">
        <f t="shared" si="307"/>
        <v>0</v>
      </c>
      <c r="I438" s="39">
        <f t="shared" si="332"/>
        <v>0</v>
      </c>
      <c r="J438" s="40">
        <f t="shared" si="294"/>
        <v>0</v>
      </c>
      <c r="K438" s="41"/>
      <c r="L438" s="42"/>
      <c r="M438" s="42"/>
      <c r="N438" s="42"/>
      <c r="O438" s="42"/>
      <c r="P438" s="46"/>
      <c r="Q438" s="23"/>
    </row>
    <row r="439" spans="1:17" hidden="1">
      <c r="A439" s="237">
        <v>51394</v>
      </c>
      <c r="B439" s="25">
        <v>81</v>
      </c>
      <c r="C439" s="35" t="s">
        <v>26</v>
      </c>
      <c r="D439" s="36" t="str">
        <f t="shared" ref="D439:E439" si="340">D438</f>
        <v>'</v>
      </c>
      <c r="E439" s="37">
        <f t="shared" si="340"/>
        <v>51210.5</v>
      </c>
      <c r="F439" s="6">
        <f>IF(MAX(F$9:F438)&gt;=L$5,0,IF(B439&gt;=MONTH($N$5),F438+1,0))</f>
        <v>0</v>
      </c>
      <c r="G439" s="38">
        <f t="shared" si="303"/>
        <v>0</v>
      </c>
      <c r="H439" s="39">
        <f t="shared" si="307"/>
        <v>0</v>
      </c>
      <c r="I439" s="39">
        <f t="shared" si="332"/>
        <v>0</v>
      </c>
      <c r="J439" s="40">
        <f t="shared" si="294"/>
        <v>0</v>
      </c>
      <c r="K439" s="41"/>
      <c r="L439" s="42"/>
      <c r="M439" s="42"/>
      <c r="N439" s="42"/>
      <c r="O439" s="42"/>
      <c r="P439" s="46"/>
      <c r="Q439" s="23"/>
    </row>
    <row r="440" spans="1:17" hidden="1">
      <c r="A440" s="237">
        <v>51424</v>
      </c>
      <c r="B440" s="25">
        <v>82</v>
      </c>
      <c r="C440" s="35" t="s">
        <v>27</v>
      </c>
      <c r="D440" s="36" t="str">
        <f t="shared" ref="D440:E440" si="341">D439</f>
        <v>'</v>
      </c>
      <c r="E440" s="37">
        <f t="shared" si="341"/>
        <v>51210.5</v>
      </c>
      <c r="F440" s="6">
        <f>IF(MAX(F$9:F439)&gt;=L$5,0,IF(B440&gt;=MONTH($N$5),F439+1,0))</f>
        <v>0</v>
      </c>
      <c r="G440" s="38">
        <f t="shared" si="303"/>
        <v>0</v>
      </c>
      <c r="H440" s="39">
        <f t="shared" si="307"/>
        <v>0</v>
      </c>
      <c r="I440" s="39">
        <f t="shared" si="332"/>
        <v>0</v>
      </c>
      <c r="J440" s="40">
        <f t="shared" si="294"/>
        <v>0</v>
      </c>
      <c r="K440" s="41"/>
      <c r="L440" s="42"/>
      <c r="M440" s="42"/>
      <c r="N440" s="42"/>
      <c r="O440" s="42"/>
      <c r="P440" s="46"/>
      <c r="Q440" s="23"/>
    </row>
    <row r="441" spans="1:17" hidden="1">
      <c r="A441" s="237">
        <v>51455</v>
      </c>
      <c r="B441" s="25">
        <v>83</v>
      </c>
      <c r="C441" s="35" t="s">
        <v>28</v>
      </c>
      <c r="D441" s="36" t="str">
        <f t="shared" ref="D441:E441" si="342">D440</f>
        <v>'</v>
      </c>
      <c r="E441" s="37">
        <f t="shared" si="342"/>
        <v>51210.5</v>
      </c>
      <c r="F441" s="6">
        <f>IF(MAX(F$9:F440)&gt;=L$5,0,IF(B441&gt;=MONTH($N$5),F440+1,0))</f>
        <v>0</v>
      </c>
      <c r="G441" s="38">
        <f t="shared" si="303"/>
        <v>0</v>
      </c>
      <c r="H441" s="39">
        <f t="shared" si="307"/>
        <v>0</v>
      </c>
      <c r="I441" s="39">
        <f t="shared" si="332"/>
        <v>0</v>
      </c>
      <c r="J441" s="40">
        <f t="shared" si="294"/>
        <v>0</v>
      </c>
      <c r="K441" s="41"/>
      <c r="L441" s="42"/>
      <c r="M441" s="42"/>
      <c r="N441" s="42"/>
      <c r="O441" s="42"/>
      <c r="P441" s="46"/>
      <c r="Q441" s="23"/>
    </row>
    <row r="442" spans="1:17" hidden="1">
      <c r="A442" s="237">
        <v>51485</v>
      </c>
      <c r="B442" s="25">
        <v>84</v>
      </c>
      <c r="C442" s="35" t="s">
        <v>29</v>
      </c>
      <c r="D442" s="36" t="str">
        <f t="shared" ref="D442:E442" si="343">D441</f>
        <v>'</v>
      </c>
      <c r="E442" s="37">
        <f t="shared" si="343"/>
        <v>51210.5</v>
      </c>
      <c r="F442" s="6">
        <f>IF(MAX(F$9:F441)&gt;=L$5,0,IF(B442&gt;=MONTH($N$5),F441+1,0))</f>
        <v>0</v>
      </c>
      <c r="G442" s="45">
        <f t="shared" si="303"/>
        <v>0</v>
      </c>
      <c r="H442" s="42">
        <f t="shared" si="307"/>
        <v>0</v>
      </c>
      <c r="I442" s="42">
        <f t="shared" si="332"/>
        <v>0</v>
      </c>
      <c r="J442" s="46">
        <f t="shared" si="294"/>
        <v>0</v>
      </c>
      <c r="K442" s="41">
        <f>SUM(H431:H442)</f>
        <v>0</v>
      </c>
      <c r="L442" s="42">
        <f>SUM(I431:I442)</f>
        <v>0</v>
      </c>
      <c r="M442" s="42">
        <f>SUM(G431:G442)</f>
        <v>0</v>
      </c>
      <c r="N442" s="42">
        <f>K442+N430</f>
        <v>149381.67000000001</v>
      </c>
      <c r="O442" s="42">
        <f>L442+O430</f>
        <v>79015.839755420981</v>
      </c>
      <c r="P442" s="46">
        <f>M442+P430</f>
        <v>228397.50975542096</v>
      </c>
      <c r="Q442" s="23"/>
    </row>
    <row r="443" spans="1:17" hidden="1">
      <c r="A443" s="237">
        <v>51516</v>
      </c>
      <c r="B443" s="25">
        <v>73</v>
      </c>
      <c r="C443" s="26" t="s">
        <v>17</v>
      </c>
      <c r="D443" s="47" t="str">
        <f>D431</f>
        <v>'</v>
      </c>
      <c r="E443" s="27">
        <f>E431+365.25</f>
        <v>51575.75</v>
      </c>
      <c r="F443" s="90">
        <f>IF(MAX(F$9:F442)&gt;=L$5,0,IF(B443&gt;=MONTH($N$5),F442+1,0))</f>
        <v>0</v>
      </c>
      <c r="G443" s="28">
        <f t="shared" si="303"/>
        <v>0</v>
      </c>
      <c r="H443" s="29">
        <f t="shared" si="307"/>
        <v>0</v>
      </c>
      <c r="I443" s="29">
        <f t="shared" si="332"/>
        <v>0</v>
      </c>
      <c r="J443" s="30">
        <f t="shared" si="294"/>
        <v>0</v>
      </c>
      <c r="K443" s="31"/>
      <c r="L443" s="32"/>
      <c r="M443" s="32"/>
      <c r="N443" s="32"/>
      <c r="O443" s="32"/>
      <c r="P443" s="48"/>
      <c r="Q443" s="23"/>
    </row>
    <row r="444" spans="1:17" hidden="1">
      <c r="A444" s="237">
        <v>51547</v>
      </c>
      <c r="B444" s="25">
        <v>86</v>
      </c>
      <c r="C444" s="35" t="s">
        <v>19</v>
      </c>
      <c r="D444" s="36" t="str">
        <f t="shared" ref="D444:E444" si="344">D443</f>
        <v>'</v>
      </c>
      <c r="E444" s="37">
        <f t="shared" si="344"/>
        <v>51575.75</v>
      </c>
      <c r="F444" s="6">
        <f>IF(MAX(F$9:F443)&gt;=L$5,0,IF(B444&gt;=MONTH($N$5),F443+1,0))</f>
        <v>0</v>
      </c>
      <c r="G444" s="38">
        <f t="shared" si="303"/>
        <v>0</v>
      </c>
      <c r="H444" s="39">
        <f t="shared" si="307"/>
        <v>0</v>
      </c>
      <c r="I444" s="39">
        <f t="shared" si="332"/>
        <v>0</v>
      </c>
      <c r="J444" s="40">
        <f t="shared" si="294"/>
        <v>0</v>
      </c>
      <c r="K444" s="41"/>
      <c r="L444" s="42"/>
      <c r="M444" s="42"/>
      <c r="N444" s="42"/>
      <c r="O444" s="42"/>
      <c r="P444" s="46"/>
      <c r="Q444" s="23"/>
    </row>
    <row r="445" spans="1:17" hidden="1">
      <c r="A445" s="237">
        <v>51575</v>
      </c>
      <c r="B445" s="25">
        <v>87</v>
      </c>
      <c r="C445" s="35" t="s">
        <v>20</v>
      </c>
      <c r="D445" s="36" t="str">
        <f t="shared" ref="D445:E445" si="345">D444</f>
        <v>'</v>
      </c>
      <c r="E445" s="37">
        <f t="shared" si="345"/>
        <v>51575.75</v>
      </c>
      <c r="F445" s="6">
        <f>IF(MAX(F$9:F444)&gt;=L$5,0,IF(B445&gt;=MONTH($N$5),F444+1,0))</f>
        <v>0</v>
      </c>
      <c r="G445" s="38">
        <f t="shared" si="303"/>
        <v>0</v>
      </c>
      <c r="H445" s="39">
        <f t="shared" si="307"/>
        <v>0</v>
      </c>
      <c r="I445" s="39">
        <f t="shared" si="332"/>
        <v>0</v>
      </c>
      <c r="J445" s="40">
        <f t="shared" si="294"/>
        <v>0</v>
      </c>
      <c r="K445" s="41"/>
      <c r="L445" s="42"/>
      <c r="M445" s="42"/>
      <c r="N445" s="42"/>
      <c r="O445" s="42"/>
      <c r="P445" s="46"/>
      <c r="Q445" s="23"/>
    </row>
    <row r="446" spans="1:17" hidden="1">
      <c r="A446" s="237">
        <v>51606</v>
      </c>
      <c r="B446" s="25">
        <v>88</v>
      </c>
      <c r="C446" s="35" t="s">
        <v>21</v>
      </c>
      <c r="D446" s="36" t="str">
        <f t="shared" ref="D446:E446" si="346">D445</f>
        <v>'</v>
      </c>
      <c r="E446" s="37">
        <f t="shared" si="346"/>
        <v>51575.75</v>
      </c>
      <c r="F446" s="6">
        <f>IF(MAX(F$9:F445)&gt;=L$5,0,IF(B446&gt;=MONTH($N$5),F445+1,0))</f>
        <v>0</v>
      </c>
      <c r="G446" s="38">
        <f t="shared" si="303"/>
        <v>0</v>
      </c>
      <c r="H446" s="39">
        <f t="shared" si="307"/>
        <v>0</v>
      </c>
      <c r="I446" s="39">
        <f t="shared" si="332"/>
        <v>0</v>
      </c>
      <c r="J446" s="40">
        <f t="shared" si="294"/>
        <v>0</v>
      </c>
      <c r="K446" s="41"/>
      <c r="L446" s="42"/>
      <c r="M446" s="42"/>
      <c r="N446" s="42"/>
      <c r="O446" s="42"/>
      <c r="P446" s="46"/>
      <c r="Q446" s="23"/>
    </row>
    <row r="447" spans="1:17" hidden="1">
      <c r="A447" s="237">
        <v>51636</v>
      </c>
      <c r="B447" s="25">
        <v>89</v>
      </c>
      <c r="C447" s="35" t="s">
        <v>22</v>
      </c>
      <c r="D447" s="36" t="str">
        <f t="shared" ref="D447:E447" si="347">D446</f>
        <v>'</v>
      </c>
      <c r="E447" s="37">
        <f t="shared" si="347"/>
        <v>51575.75</v>
      </c>
      <c r="F447" s="6">
        <f>IF(MAX(F$9:F446)&gt;=L$5,0,IF(B447&gt;=MONTH($N$5),F446+1,0))</f>
        <v>0</v>
      </c>
      <c r="G447" s="38">
        <f t="shared" si="303"/>
        <v>0</v>
      </c>
      <c r="H447" s="39">
        <f t="shared" si="307"/>
        <v>0</v>
      </c>
      <c r="I447" s="39">
        <f t="shared" si="332"/>
        <v>0</v>
      </c>
      <c r="J447" s="40">
        <f t="shared" si="294"/>
        <v>0</v>
      </c>
      <c r="K447" s="41"/>
      <c r="L447" s="42"/>
      <c r="M447" s="42"/>
      <c r="N447" s="42"/>
      <c r="O447" s="42"/>
      <c r="P447" s="46"/>
      <c r="Q447" s="23"/>
    </row>
    <row r="448" spans="1:17" hidden="1">
      <c r="A448" s="237">
        <v>51667</v>
      </c>
      <c r="B448" s="25">
        <v>90</v>
      </c>
      <c r="C448" s="35" t="s">
        <v>23</v>
      </c>
      <c r="D448" s="36" t="str">
        <f t="shared" ref="D448:E448" si="348">D447</f>
        <v>'</v>
      </c>
      <c r="E448" s="37">
        <f t="shared" si="348"/>
        <v>51575.75</v>
      </c>
      <c r="F448" s="6">
        <f>IF(MAX(F$9:F447)&gt;=L$5,0,IF(B448&gt;=MONTH($N$5),F447+1,0))</f>
        <v>0</v>
      </c>
      <c r="G448" s="38">
        <f t="shared" si="303"/>
        <v>0</v>
      </c>
      <c r="H448" s="39">
        <f t="shared" si="307"/>
        <v>0</v>
      </c>
      <c r="I448" s="39">
        <f t="shared" si="332"/>
        <v>0</v>
      </c>
      <c r="J448" s="40">
        <f t="shared" si="294"/>
        <v>0</v>
      </c>
      <c r="K448" s="41"/>
      <c r="L448" s="42"/>
      <c r="M448" s="42"/>
      <c r="N448" s="42"/>
      <c r="O448" s="42"/>
      <c r="P448" s="46"/>
      <c r="Q448" s="23"/>
    </row>
    <row r="449" spans="1:17" hidden="1">
      <c r="A449" s="237">
        <v>51697</v>
      </c>
      <c r="B449" s="25">
        <v>91</v>
      </c>
      <c r="C449" s="35" t="s">
        <v>24</v>
      </c>
      <c r="D449" s="36" t="str">
        <f t="shared" ref="D449:E449" si="349">D448</f>
        <v>'</v>
      </c>
      <c r="E449" s="37">
        <f t="shared" si="349"/>
        <v>51575.75</v>
      </c>
      <c r="F449" s="6">
        <f>IF(MAX(F$9:F448)&gt;=L$5,0,IF(B449&gt;=MONTH($N$5),F448+1,0))</f>
        <v>0</v>
      </c>
      <c r="G449" s="38">
        <f t="shared" si="303"/>
        <v>0</v>
      </c>
      <c r="H449" s="39">
        <f t="shared" si="307"/>
        <v>0</v>
      </c>
      <c r="I449" s="39">
        <f t="shared" si="332"/>
        <v>0</v>
      </c>
      <c r="J449" s="40">
        <f t="shared" si="294"/>
        <v>0</v>
      </c>
      <c r="K449" s="41"/>
      <c r="L449" s="42"/>
      <c r="M449" s="42"/>
      <c r="N449" s="42"/>
      <c r="O449" s="42"/>
      <c r="P449" s="46"/>
      <c r="Q449" s="23"/>
    </row>
    <row r="450" spans="1:17" hidden="1">
      <c r="A450" s="237">
        <v>51728</v>
      </c>
      <c r="B450" s="25">
        <v>92</v>
      </c>
      <c r="C450" s="35" t="s">
        <v>25</v>
      </c>
      <c r="D450" s="36" t="str">
        <f t="shared" ref="D450:E450" si="350">D449</f>
        <v>'</v>
      </c>
      <c r="E450" s="37">
        <f t="shared" si="350"/>
        <v>51575.75</v>
      </c>
      <c r="F450" s="6">
        <f>IF(MAX(F$9:F449)&gt;=L$5,0,IF(B450&gt;=MONTH($N$5),F449+1,0))</f>
        <v>0</v>
      </c>
      <c r="G450" s="38">
        <f t="shared" si="303"/>
        <v>0</v>
      </c>
      <c r="H450" s="39">
        <f t="shared" si="307"/>
        <v>0</v>
      </c>
      <c r="I450" s="39">
        <f t="shared" si="332"/>
        <v>0</v>
      </c>
      <c r="J450" s="40">
        <f t="shared" si="294"/>
        <v>0</v>
      </c>
      <c r="K450" s="41"/>
      <c r="L450" s="42"/>
      <c r="M450" s="42"/>
      <c r="N450" s="42"/>
      <c r="O450" s="42"/>
      <c r="P450" s="46"/>
      <c r="Q450" s="23"/>
    </row>
    <row r="451" spans="1:17" hidden="1">
      <c r="A451" s="237">
        <v>51759</v>
      </c>
      <c r="B451" s="25">
        <v>93</v>
      </c>
      <c r="C451" s="35" t="s">
        <v>26</v>
      </c>
      <c r="D451" s="36" t="str">
        <f t="shared" ref="D451:E451" si="351">D450</f>
        <v>'</v>
      </c>
      <c r="E451" s="37">
        <f t="shared" si="351"/>
        <v>51575.75</v>
      </c>
      <c r="F451" s="6">
        <f>IF(MAX(F$9:F450)&gt;=L$5,0,IF(B451&gt;=MONTH($N$5),F450+1,0))</f>
        <v>0</v>
      </c>
      <c r="G451" s="38">
        <f t="shared" si="303"/>
        <v>0</v>
      </c>
      <c r="H451" s="39">
        <f t="shared" si="307"/>
        <v>0</v>
      </c>
      <c r="I451" s="39">
        <f t="shared" si="332"/>
        <v>0</v>
      </c>
      <c r="J451" s="40">
        <f t="shared" si="294"/>
        <v>0</v>
      </c>
      <c r="K451" s="41"/>
      <c r="L451" s="42"/>
      <c r="M451" s="42"/>
      <c r="N451" s="42"/>
      <c r="O451" s="42"/>
      <c r="P451" s="46"/>
      <c r="Q451" s="23"/>
    </row>
    <row r="452" spans="1:17" hidden="1">
      <c r="A452" s="237">
        <v>51789</v>
      </c>
      <c r="B452" s="25">
        <v>94</v>
      </c>
      <c r="C452" s="35" t="s">
        <v>27</v>
      </c>
      <c r="D452" s="36" t="str">
        <f t="shared" ref="D452:E452" si="352">D451</f>
        <v>'</v>
      </c>
      <c r="E452" s="37">
        <f t="shared" si="352"/>
        <v>51575.75</v>
      </c>
      <c r="F452" s="6">
        <f>IF(MAX(F$9:F451)&gt;=L$5,0,IF(B452&gt;=MONTH($N$5),F451+1,0))</f>
        <v>0</v>
      </c>
      <c r="G452" s="38">
        <f t="shared" si="303"/>
        <v>0</v>
      </c>
      <c r="H452" s="39">
        <f t="shared" si="307"/>
        <v>0</v>
      </c>
      <c r="I452" s="39">
        <f t="shared" si="332"/>
        <v>0</v>
      </c>
      <c r="J452" s="40">
        <f t="shared" si="294"/>
        <v>0</v>
      </c>
      <c r="K452" s="41"/>
      <c r="L452" s="42"/>
      <c r="M452" s="42"/>
      <c r="N452" s="42"/>
      <c r="O452" s="42"/>
      <c r="P452" s="46"/>
      <c r="Q452" s="23"/>
    </row>
    <row r="453" spans="1:17" hidden="1">
      <c r="A453" s="237">
        <v>51820</v>
      </c>
      <c r="B453" s="25">
        <v>95</v>
      </c>
      <c r="C453" s="35" t="s">
        <v>28</v>
      </c>
      <c r="D453" s="36" t="str">
        <f t="shared" ref="D453:E453" si="353">D452</f>
        <v>'</v>
      </c>
      <c r="E453" s="37">
        <f t="shared" si="353"/>
        <v>51575.75</v>
      </c>
      <c r="F453" s="6">
        <f>IF(MAX(F$9:F452)&gt;=L$5,0,IF(B453&gt;=MONTH($N$5),F452+1,0))</f>
        <v>0</v>
      </c>
      <c r="G453" s="38">
        <f t="shared" si="303"/>
        <v>0</v>
      </c>
      <c r="H453" s="39">
        <f t="shared" si="307"/>
        <v>0</v>
      </c>
      <c r="I453" s="39">
        <f t="shared" si="332"/>
        <v>0</v>
      </c>
      <c r="J453" s="40">
        <f t="shared" si="294"/>
        <v>0</v>
      </c>
      <c r="K453" s="41"/>
      <c r="L453" s="42"/>
      <c r="M453" s="42"/>
      <c r="N453" s="42"/>
      <c r="O453" s="42"/>
      <c r="P453" s="46"/>
      <c r="Q453" s="23"/>
    </row>
    <row r="454" spans="1:17" hidden="1">
      <c r="A454" s="237">
        <v>51850</v>
      </c>
      <c r="B454" s="25">
        <v>96</v>
      </c>
      <c r="C454" s="35" t="s">
        <v>29</v>
      </c>
      <c r="D454" s="36" t="str">
        <f t="shared" ref="D454:E454" si="354">D453</f>
        <v>'</v>
      </c>
      <c r="E454" s="37">
        <f t="shared" si="354"/>
        <v>51575.75</v>
      </c>
      <c r="F454" s="6">
        <f>IF(MAX(F$9:F453)&gt;=L$5,0,IF(B454&gt;=MONTH($N$5),F453+1,0))</f>
        <v>0</v>
      </c>
      <c r="G454" s="45">
        <f t="shared" si="303"/>
        <v>0</v>
      </c>
      <c r="H454" s="42">
        <f t="shared" si="307"/>
        <v>0</v>
      </c>
      <c r="I454" s="42">
        <f t="shared" si="332"/>
        <v>0</v>
      </c>
      <c r="J454" s="46">
        <f t="shared" si="294"/>
        <v>0</v>
      </c>
      <c r="K454" s="41">
        <f>SUM(H443:H454)</f>
        <v>0</v>
      </c>
      <c r="L454" s="42">
        <f>SUM(I443:I454)</f>
        <v>0</v>
      </c>
      <c r="M454" s="42">
        <f>SUM(G443:G454)</f>
        <v>0</v>
      </c>
      <c r="N454" s="42">
        <f>K454+N406</f>
        <v>149381.67000000001</v>
      </c>
      <c r="O454" s="42">
        <f>L454+O406</f>
        <v>79015.839755420981</v>
      </c>
      <c r="P454" s="46">
        <f>M454+P406</f>
        <v>228397.50975542096</v>
      </c>
      <c r="Q454" s="23"/>
    </row>
    <row r="455" spans="1:17" hidden="1">
      <c r="A455" s="237">
        <v>51881</v>
      </c>
      <c r="B455" s="25">
        <v>97</v>
      </c>
      <c r="C455" s="26" t="s">
        <v>17</v>
      </c>
      <c r="D455" s="47" t="str">
        <f>D443</f>
        <v>'</v>
      </c>
      <c r="E455" s="27">
        <f>E443+365.25</f>
        <v>51941</v>
      </c>
      <c r="F455" s="90">
        <f>IF(MAX(F$9:F454)&gt;=L$5,0,IF(B455&gt;=MONTH($N$5),F454+1,0))</f>
        <v>0</v>
      </c>
      <c r="G455" s="28">
        <f t="shared" si="303"/>
        <v>0</v>
      </c>
      <c r="H455" s="29">
        <f t="shared" si="307"/>
        <v>0</v>
      </c>
      <c r="I455" s="29">
        <f t="shared" si="332"/>
        <v>0</v>
      </c>
      <c r="J455" s="30">
        <f t="shared" si="294"/>
        <v>0</v>
      </c>
      <c r="K455" s="31"/>
      <c r="L455" s="32"/>
      <c r="M455" s="32"/>
      <c r="N455" s="32"/>
      <c r="O455" s="32"/>
      <c r="P455" s="48"/>
      <c r="Q455" s="23"/>
    </row>
    <row r="456" spans="1:17" hidden="1">
      <c r="A456" s="237">
        <v>51912</v>
      </c>
      <c r="B456" s="25">
        <v>98</v>
      </c>
      <c r="C456" s="35" t="s">
        <v>19</v>
      </c>
      <c r="D456" s="36" t="str">
        <f t="shared" ref="D456:E456" si="355">D455</f>
        <v>'</v>
      </c>
      <c r="E456" s="37">
        <f t="shared" si="355"/>
        <v>51941</v>
      </c>
      <c r="F456" s="6">
        <f>IF(MAX(F$9:F455)&gt;=L$5,0,IF(B456&gt;=MONTH($N$5),F455+1,0))</f>
        <v>0</v>
      </c>
      <c r="G456" s="38">
        <f t="shared" si="303"/>
        <v>0</v>
      </c>
      <c r="H456" s="39">
        <f t="shared" si="307"/>
        <v>0</v>
      </c>
      <c r="I456" s="39">
        <f t="shared" si="332"/>
        <v>0</v>
      </c>
      <c r="J456" s="40">
        <f t="shared" ref="J456:J478" si="356">J455-I456</f>
        <v>0</v>
      </c>
      <c r="K456" s="41"/>
      <c r="L456" s="42"/>
      <c r="M456" s="42"/>
      <c r="N456" s="42"/>
      <c r="O456" s="42"/>
      <c r="P456" s="46"/>
      <c r="Q456" s="23"/>
    </row>
    <row r="457" spans="1:17" hidden="1">
      <c r="A457" s="237">
        <v>51940</v>
      </c>
      <c r="B457" s="25">
        <v>99</v>
      </c>
      <c r="C457" s="35" t="s">
        <v>20</v>
      </c>
      <c r="D457" s="36" t="str">
        <f t="shared" ref="D457:E457" si="357">D456</f>
        <v>'</v>
      </c>
      <c r="E457" s="37">
        <f t="shared" si="357"/>
        <v>51941</v>
      </c>
      <c r="F457" s="6">
        <f>IF(MAX(F$9:F456)&gt;=L$5,0,IF(B457&gt;=MONTH($N$5),F456+1,0))</f>
        <v>0</v>
      </c>
      <c r="G457" s="38">
        <f t="shared" si="303"/>
        <v>0</v>
      </c>
      <c r="H457" s="39">
        <f t="shared" si="307"/>
        <v>0</v>
      </c>
      <c r="I457" s="39">
        <f t="shared" si="332"/>
        <v>0</v>
      </c>
      <c r="J457" s="40">
        <f t="shared" si="356"/>
        <v>0</v>
      </c>
      <c r="K457" s="41"/>
      <c r="L457" s="42"/>
      <c r="M457" s="42"/>
      <c r="N457" s="42"/>
      <c r="O457" s="42"/>
      <c r="P457" s="46"/>
      <c r="Q457" s="23"/>
    </row>
    <row r="458" spans="1:17" hidden="1">
      <c r="A458" s="237">
        <v>51971</v>
      </c>
      <c r="B458" s="25">
        <v>100</v>
      </c>
      <c r="C458" s="35" t="s">
        <v>21</v>
      </c>
      <c r="D458" s="36" t="str">
        <f t="shared" ref="D458:E458" si="358">D457</f>
        <v>'</v>
      </c>
      <c r="E458" s="37">
        <f t="shared" si="358"/>
        <v>51941</v>
      </c>
      <c r="F458" s="6">
        <f>IF(MAX(F$9:F457)&gt;=L$5,0,IF(B458&gt;=MONTH($N$5),F457+1,0))</f>
        <v>0</v>
      </c>
      <c r="G458" s="38">
        <f t="shared" si="303"/>
        <v>0</v>
      </c>
      <c r="H458" s="39">
        <f t="shared" si="307"/>
        <v>0</v>
      </c>
      <c r="I458" s="39">
        <f t="shared" si="332"/>
        <v>0</v>
      </c>
      <c r="J458" s="40">
        <f t="shared" si="356"/>
        <v>0</v>
      </c>
      <c r="K458" s="41"/>
      <c r="L458" s="42"/>
      <c r="M458" s="42"/>
      <c r="N458" s="42"/>
      <c r="O458" s="42"/>
      <c r="P458" s="46"/>
      <c r="Q458" s="23"/>
    </row>
    <row r="459" spans="1:17" hidden="1">
      <c r="A459" s="237">
        <v>52001</v>
      </c>
      <c r="B459" s="25">
        <v>101</v>
      </c>
      <c r="C459" s="35" t="s">
        <v>22</v>
      </c>
      <c r="D459" s="36" t="str">
        <f t="shared" ref="D459:E459" si="359">D458</f>
        <v>'</v>
      </c>
      <c r="E459" s="37">
        <f t="shared" si="359"/>
        <v>51941</v>
      </c>
      <c r="F459" s="6">
        <f>IF(MAX(F$9:F458)&gt;=L$5,0,IF(B459&gt;=MONTH($N$5),F458+1,0))</f>
        <v>0</v>
      </c>
      <c r="G459" s="38">
        <f t="shared" si="303"/>
        <v>0</v>
      </c>
      <c r="H459" s="39">
        <f t="shared" si="307"/>
        <v>0</v>
      </c>
      <c r="I459" s="39">
        <f t="shared" si="332"/>
        <v>0</v>
      </c>
      <c r="J459" s="40">
        <f t="shared" si="356"/>
        <v>0</v>
      </c>
      <c r="K459" s="41"/>
      <c r="L459" s="42"/>
      <c r="M459" s="42"/>
      <c r="N459" s="42"/>
      <c r="O459" s="42"/>
      <c r="P459" s="46"/>
      <c r="Q459" s="23"/>
    </row>
    <row r="460" spans="1:17" hidden="1">
      <c r="A460" s="237">
        <v>52032</v>
      </c>
      <c r="B460" s="25">
        <v>102</v>
      </c>
      <c r="C460" s="35" t="s">
        <v>23</v>
      </c>
      <c r="D460" s="36" t="str">
        <f t="shared" ref="D460:E460" si="360">D459</f>
        <v>'</v>
      </c>
      <c r="E460" s="37">
        <f t="shared" si="360"/>
        <v>51941</v>
      </c>
      <c r="F460" s="6">
        <f>IF(MAX(F$9:F459)&gt;=L$5,0,IF(B460&gt;=MONTH($N$5),F459+1,0))</f>
        <v>0</v>
      </c>
      <c r="G460" s="38">
        <f t="shared" si="303"/>
        <v>0</v>
      </c>
      <c r="H460" s="39">
        <f t="shared" si="307"/>
        <v>0</v>
      </c>
      <c r="I460" s="39">
        <f t="shared" si="332"/>
        <v>0</v>
      </c>
      <c r="J460" s="40">
        <f t="shared" si="356"/>
        <v>0</v>
      </c>
      <c r="K460" s="41"/>
      <c r="L460" s="42"/>
      <c r="M460" s="42"/>
      <c r="N460" s="42"/>
      <c r="O460" s="42"/>
      <c r="P460" s="46"/>
      <c r="Q460" s="23"/>
    </row>
    <row r="461" spans="1:17" hidden="1">
      <c r="A461" s="237">
        <v>52062</v>
      </c>
      <c r="B461" s="25">
        <v>103</v>
      </c>
      <c r="C461" s="35" t="s">
        <v>24</v>
      </c>
      <c r="D461" s="36" t="str">
        <f t="shared" ref="D461:E461" si="361">D460</f>
        <v>'</v>
      </c>
      <c r="E461" s="37">
        <f t="shared" si="361"/>
        <v>51941</v>
      </c>
      <c r="F461" s="6">
        <f>IF(MAX(F$9:F460)&gt;=L$5,0,IF(B461&gt;=MONTH($N$5),F460+1,0))</f>
        <v>0</v>
      </c>
      <c r="G461" s="38">
        <f t="shared" si="303"/>
        <v>0</v>
      </c>
      <c r="H461" s="39">
        <f t="shared" si="307"/>
        <v>0</v>
      </c>
      <c r="I461" s="39">
        <f t="shared" si="332"/>
        <v>0</v>
      </c>
      <c r="J461" s="40">
        <f t="shared" si="356"/>
        <v>0</v>
      </c>
      <c r="K461" s="41"/>
      <c r="L461" s="42"/>
      <c r="M461" s="42"/>
      <c r="N461" s="42"/>
      <c r="O461" s="42"/>
      <c r="P461" s="46"/>
      <c r="Q461" s="23"/>
    </row>
    <row r="462" spans="1:17" hidden="1">
      <c r="A462" s="237">
        <v>52093</v>
      </c>
      <c r="B462" s="25">
        <v>104</v>
      </c>
      <c r="C462" s="35" t="s">
        <v>25</v>
      </c>
      <c r="D462" s="36" t="str">
        <f t="shared" ref="D462:E462" si="362">D461</f>
        <v>'</v>
      </c>
      <c r="E462" s="37">
        <f t="shared" si="362"/>
        <v>51941</v>
      </c>
      <c r="F462" s="6">
        <f>IF(MAX(F$9:F461)&gt;=L$5,0,IF(B462&gt;=MONTH($N$5),F461+1,0))</f>
        <v>0</v>
      </c>
      <c r="G462" s="38">
        <f t="shared" si="303"/>
        <v>0</v>
      </c>
      <c r="H462" s="39">
        <f t="shared" si="307"/>
        <v>0</v>
      </c>
      <c r="I462" s="39">
        <f t="shared" si="332"/>
        <v>0</v>
      </c>
      <c r="J462" s="40">
        <f t="shared" si="356"/>
        <v>0</v>
      </c>
      <c r="K462" s="41"/>
      <c r="L462" s="42"/>
      <c r="M462" s="42"/>
      <c r="N462" s="42"/>
      <c r="O462" s="42"/>
      <c r="P462" s="46"/>
      <c r="Q462" s="23"/>
    </row>
    <row r="463" spans="1:17" hidden="1">
      <c r="A463" s="237">
        <v>52124</v>
      </c>
      <c r="B463" s="25">
        <v>105</v>
      </c>
      <c r="C463" s="35" t="s">
        <v>26</v>
      </c>
      <c r="D463" s="36" t="str">
        <f t="shared" ref="D463:E463" si="363">D462</f>
        <v>'</v>
      </c>
      <c r="E463" s="37">
        <f t="shared" si="363"/>
        <v>51941</v>
      </c>
      <c r="F463" s="6">
        <f>IF(MAX(F$9:F462)&gt;=L$5,0,IF(B463&gt;=MONTH($N$5),F462+1,0))</f>
        <v>0</v>
      </c>
      <c r="G463" s="38">
        <f t="shared" si="303"/>
        <v>0</v>
      </c>
      <c r="H463" s="39">
        <f t="shared" si="307"/>
        <v>0</v>
      </c>
      <c r="I463" s="39">
        <f t="shared" si="332"/>
        <v>0</v>
      </c>
      <c r="J463" s="40">
        <f t="shared" si="356"/>
        <v>0</v>
      </c>
      <c r="K463" s="41"/>
      <c r="L463" s="42"/>
      <c r="M463" s="42"/>
      <c r="N463" s="42"/>
      <c r="O463" s="42"/>
      <c r="P463" s="46"/>
      <c r="Q463" s="23"/>
    </row>
    <row r="464" spans="1:17" hidden="1">
      <c r="A464" s="237">
        <v>52154</v>
      </c>
      <c r="B464" s="25">
        <v>106</v>
      </c>
      <c r="C464" s="35" t="s">
        <v>27</v>
      </c>
      <c r="D464" s="36" t="str">
        <f t="shared" ref="D464:E464" si="364">D463</f>
        <v>'</v>
      </c>
      <c r="E464" s="37">
        <f t="shared" si="364"/>
        <v>51941</v>
      </c>
      <c r="F464" s="6">
        <f>IF(MAX(F$9:F463)&gt;=L$5,0,IF(B464&gt;=MONTH($N$5),F463+1,0))</f>
        <v>0</v>
      </c>
      <c r="G464" s="38">
        <f t="shared" si="303"/>
        <v>0</v>
      </c>
      <c r="H464" s="39">
        <f t="shared" si="307"/>
        <v>0</v>
      </c>
      <c r="I464" s="39">
        <f t="shared" si="332"/>
        <v>0</v>
      </c>
      <c r="J464" s="40">
        <f t="shared" si="356"/>
        <v>0</v>
      </c>
      <c r="K464" s="41"/>
      <c r="L464" s="42"/>
      <c r="M464" s="42"/>
      <c r="N464" s="42"/>
      <c r="O464" s="42"/>
      <c r="P464" s="46"/>
      <c r="Q464" s="23"/>
    </row>
    <row r="465" spans="1:17" hidden="1">
      <c r="A465" s="237">
        <v>52185</v>
      </c>
      <c r="B465" s="25">
        <v>107</v>
      </c>
      <c r="C465" s="35" t="s">
        <v>28</v>
      </c>
      <c r="D465" s="36" t="str">
        <f t="shared" ref="D465:E465" si="365">D464</f>
        <v>'</v>
      </c>
      <c r="E465" s="37">
        <f t="shared" si="365"/>
        <v>51941</v>
      </c>
      <c r="F465" s="6">
        <f>IF(MAX(F$9:F464)&gt;=L$5,0,IF(B465&gt;=MONTH($N$5),F464+1,0))</f>
        <v>0</v>
      </c>
      <c r="G465" s="38">
        <f t="shared" ref="G465:G478" si="366">IF((J464+H465)&lt;(M$5+H465),J464+H465,M$5)</f>
        <v>0</v>
      </c>
      <c r="H465" s="39">
        <f t="shared" si="307"/>
        <v>0</v>
      </c>
      <c r="I465" s="39">
        <f t="shared" si="332"/>
        <v>0</v>
      </c>
      <c r="J465" s="40">
        <f t="shared" si="356"/>
        <v>0</v>
      </c>
      <c r="K465" s="41"/>
      <c r="L465" s="42"/>
      <c r="M465" s="42"/>
      <c r="N465" s="42"/>
      <c r="O465" s="42"/>
      <c r="P465" s="46"/>
      <c r="Q465" s="23"/>
    </row>
    <row r="466" spans="1:17" hidden="1">
      <c r="A466" s="237">
        <v>52215</v>
      </c>
      <c r="B466" s="25">
        <v>108</v>
      </c>
      <c r="C466" s="35" t="s">
        <v>29</v>
      </c>
      <c r="D466" s="36" t="str">
        <f t="shared" ref="D466:E466" si="367">D465</f>
        <v>'</v>
      </c>
      <c r="E466" s="37">
        <f t="shared" si="367"/>
        <v>51941</v>
      </c>
      <c r="F466" s="6">
        <f>IF(MAX(F$9:F465)&gt;=L$5,0,IF(B466&gt;=MONTH($N$5),F465+1,0))</f>
        <v>0</v>
      </c>
      <c r="G466" s="45">
        <f t="shared" si="366"/>
        <v>0</v>
      </c>
      <c r="H466" s="42">
        <f t="shared" si="307"/>
        <v>0</v>
      </c>
      <c r="I466" s="42">
        <f t="shared" si="332"/>
        <v>0</v>
      </c>
      <c r="J466" s="46">
        <f t="shared" si="356"/>
        <v>0</v>
      </c>
      <c r="K466" s="41">
        <f>SUM(H455:H466)</f>
        <v>0</v>
      </c>
      <c r="L466" s="42">
        <f>SUM(I455:I466)</f>
        <v>0</v>
      </c>
      <c r="M466" s="42">
        <f>SUM(G455:G466)</f>
        <v>0</v>
      </c>
      <c r="N466" s="42">
        <f>K466+N454</f>
        <v>149381.67000000001</v>
      </c>
      <c r="O466" s="42">
        <f>L466+O454</f>
        <v>79015.839755420981</v>
      </c>
      <c r="P466" s="46">
        <f>M466+P454</f>
        <v>228397.50975542096</v>
      </c>
      <c r="Q466" s="23"/>
    </row>
    <row r="467" spans="1:17" hidden="1">
      <c r="A467" s="237">
        <v>52246</v>
      </c>
      <c r="B467" s="25">
        <v>109</v>
      </c>
      <c r="C467" s="26" t="s">
        <v>17</v>
      </c>
      <c r="D467" s="47" t="str">
        <f>D455</f>
        <v>'</v>
      </c>
      <c r="E467" s="27">
        <f>E455+365.25</f>
        <v>52306.25</v>
      </c>
      <c r="F467" s="90">
        <f>IF(MAX(F$9:F466)&gt;=L$5,0,IF(B467&gt;=MONTH($N$5),F466+1,0))</f>
        <v>0</v>
      </c>
      <c r="G467" s="28">
        <f t="shared" si="366"/>
        <v>0</v>
      </c>
      <c r="H467" s="29">
        <f t="shared" si="307"/>
        <v>0</v>
      </c>
      <c r="I467" s="29">
        <f t="shared" si="332"/>
        <v>0</v>
      </c>
      <c r="J467" s="30">
        <f t="shared" si="356"/>
        <v>0</v>
      </c>
      <c r="K467" s="31"/>
      <c r="L467" s="32"/>
      <c r="M467" s="32"/>
      <c r="N467" s="32"/>
      <c r="O467" s="32"/>
      <c r="P467" s="48"/>
      <c r="Q467" s="23"/>
    </row>
    <row r="468" spans="1:17" hidden="1">
      <c r="A468" s="237">
        <v>52277</v>
      </c>
      <c r="B468" s="25">
        <v>110</v>
      </c>
      <c r="C468" s="35" t="s">
        <v>19</v>
      </c>
      <c r="D468" s="36" t="str">
        <f t="shared" ref="D468:E468" si="368">D467</f>
        <v>'</v>
      </c>
      <c r="E468" s="37">
        <f t="shared" si="368"/>
        <v>52306.25</v>
      </c>
      <c r="F468" s="6">
        <f>IF(MAX(F$9:F467)&gt;=L$5,0,IF(B468&gt;=MONTH($N$5),F467+1,0))</f>
        <v>0</v>
      </c>
      <c r="G468" s="38">
        <f t="shared" si="366"/>
        <v>0</v>
      </c>
      <c r="H468" s="39">
        <f t="shared" ref="H468:H479" si="369">IF(F468&gt;0,IF(J467&gt;0,ROUND(-IPMT(K$5/12,F468,L$5,J$5,,),2),0),0)</f>
        <v>0</v>
      </c>
      <c r="I468" s="39">
        <f t="shared" si="332"/>
        <v>0</v>
      </c>
      <c r="J468" s="40">
        <f t="shared" si="356"/>
        <v>0</v>
      </c>
      <c r="K468" s="41"/>
      <c r="L468" s="42"/>
      <c r="M468" s="42"/>
      <c r="N468" s="42"/>
      <c r="O468" s="42"/>
      <c r="P468" s="46"/>
      <c r="Q468" s="23"/>
    </row>
    <row r="469" spans="1:17" hidden="1">
      <c r="A469" s="237">
        <v>52305</v>
      </c>
      <c r="B469" s="25">
        <v>111</v>
      </c>
      <c r="C469" s="35" t="s">
        <v>20</v>
      </c>
      <c r="D469" s="36" t="str">
        <f t="shared" ref="D469:E469" si="370">D468</f>
        <v>'</v>
      </c>
      <c r="E469" s="37">
        <f t="shared" si="370"/>
        <v>52306.25</v>
      </c>
      <c r="F469" s="6">
        <f>IF(MAX(F$9:F468)&gt;=L$5,0,IF(B469&gt;=MONTH($N$5),F468+1,0))</f>
        <v>0</v>
      </c>
      <c r="G469" s="38">
        <f t="shared" si="366"/>
        <v>0</v>
      </c>
      <c r="H469" s="39">
        <f t="shared" si="369"/>
        <v>0</v>
      </c>
      <c r="I469" s="39">
        <f t="shared" si="332"/>
        <v>0</v>
      </c>
      <c r="J469" s="40">
        <f t="shared" si="356"/>
        <v>0</v>
      </c>
      <c r="K469" s="41"/>
      <c r="L469" s="42"/>
      <c r="M469" s="42"/>
      <c r="N469" s="42"/>
      <c r="O469" s="42"/>
      <c r="P469" s="46"/>
      <c r="Q469" s="23"/>
    </row>
    <row r="470" spans="1:17" hidden="1">
      <c r="A470" s="237">
        <v>52336</v>
      </c>
      <c r="B470" s="25">
        <v>112</v>
      </c>
      <c r="C470" s="35" t="s">
        <v>21</v>
      </c>
      <c r="D470" s="36" t="str">
        <f t="shared" ref="D470:E470" si="371">D469</f>
        <v>'</v>
      </c>
      <c r="E470" s="37">
        <f t="shared" si="371"/>
        <v>52306.25</v>
      </c>
      <c r="F470" s="6">
        <f>IF(MAX(F$9:F469)&gt;=L$5,0,IF(B470&gt;=MONTH($N$5),F469+1,0))</f>
        <v>0</v>
      </c>
      <c r="G470" s="38">
        <f t="shared" si="366"/>
        <v>0</v>
      </c>
      <c r="H470" s="39">
        <f t="shared" si="369"/>
        <v>0</v>
      </c>
      <c r="I470" s="39">
        <f t="shared" si="332"/>
        <v>0</v>
      </c>
      <c r="J470" s="40">
        <f t="shared" si="356"/>
        <v>0</v>
      </c>
      <c r="K470" s="41"/>
      <c r="L470" s="42"/>
      <c r="M470" s="42"/>
      <c r="N470" s="42"/>
      <c r="O470" s="42"/>
      <c r="P470" s="46"/>
      <c r="Q470" s="23"/>
    </row>
    <row r="471" spans="1:17" hidden="1">
      <c r="A471" s="237">
        <v>52366</v>
      </c>
      <c r="B471" s="25">
        <v>113</v>
      </c>
      <c r="C471" s="35" t="s">
        <v>22</v>
      </c>
      <c r="D471" s="36" t="str">
        <f t="shared" ref="D471:E471" si="372">D470</f>
        <v>'</v>
      </c>
      <c r="E471" s="37">
        <f t="shared" si="372"/>
        <v>52306.25</v>
      </c>
      <c r="F471" s="6">
        <f>IF(MAX(F$9:F470)&gt;=L$5,0,IF(B471&gt;=MONTH($N$5),F470+1,0))</f>
        <v>0</v>
      </c>
      <c r="G471" s="38">
        <f t="shared" si="366"/>
        <v>0</v>
      </c>
      <c r="H471" s="39">
        <f t="shared" si="369"/>
        <v>0</v>
      </c>
      <c r="I471" s="39">
        <f t="shared" si="332"/>
        <v>0</v>
      </c>
      <c r="J471" s="40">
        <f t="shared" si="356"/>
        <v>0</v>
      </c>
      <c r="K471" s="41"/>
      <c r="L471" s="42"/>
      <c r="M471" s="42"/>
      <c r="N471" s="42"/>
      <c r="O471" s="42"/>
      <c r="P471" s="46"/>
      <c r="Q471" s="23"/>
    </row>
    <row r="472" spans="1:17" hidden="1">
      <c r="A472" s="237">
        <v>52397</v>
      </c>
      <c r="B472" s="25">
        <v>114</v>
      </c>
      <c r="C472" s="35" t="s">
        <v>23</v>
      </c>
      <c r="D472" s="36" t="str">
        <f t="shared" ref="D472:E472" si="373">D471</f>
        <v>'</v>
      </c>
      <c r="E472" s="37">
        <f t="shared" si="373"/>
        <v>52306.25</v>
      </c>
      <c r="F472" s="6">
        <f>IF(MAX(F$9:F471)&gt;=L$5,0,IF(B472&gt;=MONTH($N$5),F471+1,0))</f>
        <v>0</v>
      </c>
      <c r="G472" s="38">
        <f t="shared" si="366"/>
        <v>0</v>
      </c>
      <c r="H472" s="39">
        <f t="shared" si="369"/>
        <v>0</v>
      </c>
      <c r="I472" s="39">
        <f t="shared" si="332"/>
        <v>0</v>
      </c>
      <c r="J472" s="40">
        <f t="shared" si="356"/>
        <v>0</v>
      </c>
      <c r="K472" s="41"/>
      <c r="L472" s="42"/>
      <c r="M472" s="42"/>
      <c r="N472" s="42"/>
      <c r="O472" s="42"/>
      <c r="P472" s="46"/>
      <c r="Q472" s="23"/>
    </row>
    <row r="473" spans="1:17" hidden="1">
      <c r="A473" s="237">
        <v>52427</v>
      </c>
      <c r="B473" s="25">
        <v>115</v>
      </c>
      <c r="C473" s="35" t="s">
        <v>24</v>
      </c>
      <c r="D473" s="36" t="str">
        <f t="shared" ref="D473:E473" si="374">D472</f>
        <v>'</v>
      </c>
      <c r="E473" s="37">
        <f t="shared" si="374"/>
        <v>52306.25</v>
      </c>
      <c r="F473" s="6">
        <f>IF(MAX(F$9:F472)&gt;=L$5,0,IF(B473&gt;=MONTH($N$5),F472+1,0))</f>
        <v>0</v>
      </c>
      <c r="G473" s="38">
        <f t="shared" si="366"/>
        <v>0</v>
      </c>
      <c r="H473" s="39">
        <f t="shared" si="369"/>
        <v>0</v>
      </c>
      <c r="I473" s="39">
        <f t="shared" si="332"/>
        <v>0</v>
      </c>
      <c r="J473" s="40">
        <f t="shared" si="356"/>
        <v>0</v>
      </c>
      <c r="K473" s="41"/>
      <c r="L473" s="42"/>
      <c r="M473" s="42"/>
      <c r="N473" s="42"/>
      <c r="O473" s="42"/>
      <c r="P473" s="46"/>
      <c r="Q473" s="23"/>
    </row>
    <row r="474" spans="1:17" hidden="1">
      <c r="A474" s="237">
        <v>52458</v>
      </c>
      <c r="B474" s="25">
        <v>116</v>
      </c>
      <c r="C474" s="35" t="s">
        <v>25</v>
      </c>
      <c r="D474" s="36" t="str">
        <f t="shared" ref="D474:E474" si="375">D473</f>
        <v>'</v>
      </c>
      <c r="E474" s="37">
        <f t="shared" si="375"/>
        <v>52306.25</v>
      </c>
      <c r="F474" s="6">
        <f>IF(MAX(F$9:F473)&gt;=L$5,0,IF(B474&gt;=MONTH($N$5),F473+1,0))</f>
        <v>0</v>
      </c>
      <c r="G474" s="38">
        <f t="shared" si="366"/>
        <v>0</v>
      </c>
      <c r="H474" s="39">
        <f t="shared" si="369"/>
        <v>0</v>
      </c>
      <c r="I474" s="39">
        <f t="shared" si="332"/>
        <v>0</v>
      </c>
      <c r="J474" s="40">
        <f t="shared" si="356"/>
        <v>0</v>
      </c>
      <c r="K474" s="41"/>
      <c r="L474" s="42"/>
      <c r="M474" s="42"/>
      <c r="N474" s="42"/>
      <c r="O474" s="42"/>
      <c r="P474" s="46"/>
      <c r="Q474" s="23"/>
    </row>
    <row r="475" spans="1:17" hidden="1">
      <c r="A475" s="237">
        <v>52489</v>
      </c>
      <c r="B475" s="25">
        <v>117</v>
      </c>
      <c r="C475" s="35" t="s">
        <v>26</v>
      </c>
      <c r="D475" s="36" t="str">
        <f t="shared" ref="D475:E475" si="376">D474</f>
        <v>'</v>
      </c>
      <c r="E475" s="37">
        <f t="shared" si="376"/>
        <v>52306.25</v>
      </c>
      <c r="F475" s="6">
        <f>IF(MAX(F$9:F474)&gt;=L$5,0,IF(B475&gt;=MONTH($N$5),F474+1,0))</f>
        <v>0</v>
      </c>
      <c r="G475" s="38">
        <f t="shared" si="366"/>
        <v>0</v>
      </c>
      <c r="H475" s="39">
        <f t="shared" si="369"/>
        <v>0</v>
      </c>
      <c r="I475" s="39">
        <f t="shared" si="332"/>
        <v>0</v>
      </c>
      <c r="J475" s="40">
        <f t="shared" si="356"/>
        <v>0</v>
      </c>
      <c r="K475" s="41"/>
      <c r="L475" s="42"/>
      <c r="M475" s="42"/>
      <c r="N475" s="42"/>
      <c r="O475" s="42"/>
      <c r="P475" s="46"/>
      <c r="Q475" s="23"/>
    </row>
    <row r="476" spans="1:17" hidden="1">
      <c r="A476" s="237">
        <v>52519</v>
      </c>
      <c r="B476" s="25">
        <v>118</v>
      </c>
      <c r="C476" s="35" t="s">
        <v>27</v>
      </c>
      <c r="D476" s="36" t="str">
        <f t="shared" ref="D476:E476" si="377">D475</f>
        <v>'</v>
      </c>
      <c r="E476" s="37">
        <f t="shared" si="377"/>
        <v>52306.25</v>
      </c>
      <c r="F476" s="6">
        <f>IF(MAX(F$9:F475)&gt;=L$5,0,IF(B476&gt;=MONTH($N$5),F475+1,0))</f>
        <v>0</v>
      </c>
      <c r="G476" s="38">
        <f t="shared" si="366"/>
        <v>0</v>
      </c>
      <c r="H476" s="39">
        <f t="shared" si="369"/>
        <v>0</v>
      </c>
      <c r="I476" s="39">
        <f t="shared" si="332"/>
        <v>0</v>
      </c>
      <c r="J476" s="40">
        <f t="shared" si="356"/>
        <v>0</v>
      </c>
      <c r="K476" s="41"/>
      <c r="L476" s="42"/>
      <c r="M476" s="42"/>
      <c r="N476" s="42"/>
      <c r="O476" s="42"/>
      <c r="P476" s="46"/>
      <c r="Q476" s="23"/>
    </row>
    <row r="477" spans="1:17" hidden="1">
      <c r="A477" s="237">
        <v>52550</v>
      </c>
      <c r="B477" s="25">
        <v>119</v>
      </c>
      <c r="C477" s="35" t="s">
        <v>28</v>
      </c>
      <c r="D477" s="36" t="str">
        <f t="shared" ref="D477:E477" si="378">D476</f>
        <v>'</v>
      </c>
      <c r="E477" s="37">
        <f t="shared" si="378"/>
        <v>52306.25</v>
      </c>
      <c r="F477" s="6">
        <f>IF(MAX(F$9:F476)&gt;=L$5,0,IF(B477&gt;=MONTH($N$5),F476+1,0))</f>
        <v>0</v>
      </c>
      <c r="G477" s="38">
        <f t="shared" si="366"/>
        <v>0</v>
      </c>
      <c r="H477" s="39">
        <f t="shared" si="369"/>
        <v>0</v>
      </c>
      <c r="I477" s="39">
        <f t="shared" si="332"/>
        <v>0</v>
      </c>
      <c r="J477" s="40">
        <f t="shared" si="356"/>
        <v>0</v>
      </c>
      <c r="K477" s="41"/>
      <c r="L477" s="42"/>
      <c r="M477" s="42"/>
      <c r="N477" s="42"/>
      <c r="O477" s="42"/>
      <c r="P477" s="46"/>
      <c r="Q477" s="23"/>
    </row>
    <row r="478" spans="1:17" hidden="1">
      <c r="A478" s="237">
        <v>52580</v>
      </c>
      <c r="B478" s="25">
        <v>120</v>
      </c>
      <c r="C478" s="35" t="s">
        <v>29</v>
      </c>
      <c r="D478" s="36" t="str">
        <f t="shared" ref="D478:E478" si="379">D477</f>
        <v>'</v>
      </c>
      <c r="E478" s="37">
        <f t="shared" si="379"/>
        <v>52306.25</v>
      </c>
      <c r="F478" s="6">
        <f>IF(MAX(F$9:F477)&gt;=L$5,0,IF(B478&gt;=MONTH($N$5),F477+1,0))</f>
        <v>0</v>
      </c>
      <c r="G478" s="45">
        <f t="shared" si="366"/>
        <v>0</v>
      </c>
      <c r="H478" s="42">
        <f t="shared" si="369"/>
        <v>0</v>
      </c>
      <c r="I478" s="42">
        <f t="shared" si="332"/>
        <v>0</v>
      </c>
      <c r="J478" s="46">
        <f t="shared" si="356"/>
        <v>0</v>
      </c>
      <c r="K478" s="41">
        <f>SUM(H467:H478)</f>
        <v>0</v>
      </c>
      <c r="L478" s="42">
        <f>SUM(I467:I478)</f>
        <v>0</v>
      </c>
      <c r="M478" s="42">
        <f>SUM(G467:G478)</f>
        <v>0</v>
      </c>
      <c r="N478" s="42">
        <f>K478+N466</f>
        <v>149381.67000000001</v>
      </c>
      <c r="O478" s="42">
        <f>L478+O466</f>
        <v>79015.839755420981</v>
      </c>
      <c r="P478" s="46">
        <f>M478+P466</f>
        <v>228397.50975542096</v>
      </c>
      <c r="Q478" s="23"/>
    </row>
    <row r="479" spans="1:17" hidden="1">
      <c r="A479" s="237">
        <v>52611</v>
      </c>
      <c r="B479" s="25">
        <v>109</v>
      </c>
      <c r="C479" s="26" t="s">
        <v>17</v>
      </c>
      <c r="D479" s="47" t="str">
        <f>D467</f>
        <v>'</v>
      </c>
      <c r="E479" s="27">
        <f>E467+365.25</f>
        <v>52671.5</v>
      </c>
      <c r="F479" s="90">
        <f>IF(MAX(F$9:F478)&gt;=L$5,0,IF(B479&gt;=MONTH($N$5),F478+1,0))</f>
        <v>0</v>
      </c>
      <c r="G479" s="28">
        <f t="shared" ref="G479:G490" si="380">IF((J478+H479)&lt;(M$5+H479),J478+H479,M$5)</f>
        <v>0</v>
      </c>
      <c r="H479" s="29">
        <f t="shared" si="369"/>
        <v>0</v>
      </c>
      <c r="I479" s="29">
        <f t="shared" ref="I479:I490" si="381">G479-H479</f>
        <v>0</v>
      </c>
      <c r="J479" s="30">
        <f t="shared" ref="J479:J490" si="382">J478-I479</f>
        <v>0</v>
      </c>
      <c r="K479" s="31"/>
      <c r="L479" s="32"/>
      <c r="M479" s="32"/>
      <c r="N479" s="32"/>
      <c r="O479" s="32"/>
      <c r="P479" s="48"/>
      <c r="Q479" s="23"/>
    </row>
    <row r="480" spans="1:17" hidden="1">
      <c r="A480" s="237">
        <v>52642</v>
      </c>
      <c r="B480" s="25">
        <v>110</v>
      </c>
      <c r="C480" s="35" t="s">
        <v>19</v>
      </c>
      <c r="D480" s="36" t="str">
        <f t="shared" ref="D480:E480" si="383">D479</f>
        <v>'</v>
      </c>
      <c r="E480" s="37">
        <f t="shared" si="383"/>
        <v>52671.5</v>
      </c>
      <c r="F480" s="6">
        <f>IF(MAX(F$9:F479)&gt;=L$5,0,IF(B480&gt;=MONTH($N$5),F479+1,0))</f>
        <v>0</v>
      </c>
      <c r="G480" s="38">
        <f t="shared" si="380"/>
        <v>0</v>
      </c>
      <c r="H480" s="39">
        <f t="shared" ref="H480:H490" si="384">IF(F480&gt;0,IF(J479&gt;0,ROUND(-IPMT(K$5/12,F480,L$5,J$5,,),2),0),0)</f>
        <v>0</v>
      </c>
      <c r="I480" s="39">
        <f t="shared" si="381"/>
        <v>0</v>
      </c>
      <c r="J480" s="40">
        <f t="shared" si="382"/>
        <v>0</v>
      </c>
      <c r="K480" s="41"/>
      <c r="L480" s="42"/>
      <c r="M480" s="42"/>
      <c r="N480" s="42"/>
      <c r="O480" s="42"/>
      <c r="P480" s="46"/>
      <c r="Q480" s="23"/>
    </row>
    <row r="481" spans="1:17" hidden="1">
      <c r="A481" s="237">
        <v>52671</v>
      </c>
      <c r="B481" s="25">
        <v>111</v>
      </c>
      <c r="C481" s="35" t="s">
        <v>20</v>
      </c>
      <c r="D481" s="36" t="str">
        <f t="shared" ref="D481:E481" si="385">D480</f>
        <v>'</v>
      </c>
      <c r="E481" s="37">
        <f t="shared" si="385"/>
        <v>52671.5</v>
      </c>
      <c r="F481" s="6">
        <f>IF(MAX(F$9:F480)&gt;=L$5,0,IF(B481&gt;=MONTH($N$5),F480+1,0))</f>
        <v>0</v>
      </c>
      <c r="G481" s="38">
        <f t="shared" si="380"/>
        <v>0</v>
      </c>
      <c r="H481" s="39">
        <f t="shared" si="384"/>
        <v>0</v>
      </c>
      <c r="I481" s="39">
        <f t="shared" si="381"/>
        <v>0</v>
      </c>
      <c r="J481" s="40">
        <f t="shared" si="382"/>
        <v>0</v>
      </c>
      <c r="K481" s="41"/>
      <c r="L481" s="42"/>
      <c r="M481" s="42"/>
      <c r="N481" s="42"/>
      <c r="O481" s="42"/>
      <c r="P481" s="46"/>
      <c r="Q481" s="23"/>
    </row>
    <row r="482" spans="1:17" hidden="1">
      <c r="A482" s="237">
        <v>52702</v>
      </c>
      <c r="B482" s="25">
        <v>112</v>
      </c>
      <c r="C482" s="35" t="s">
        <v>21</v>
      </c>
      <c r="D482" s="36" t="str">
        <f t="shared" ref="D482:E482" si="386">D481</f>
        <v>'</v>
      </c>
      <c r="E482" s="37">
        <f t="shared" si="386"/>
        <v>52671.5</v>
      </c>
      <c r="F482" s="6">
        <f>IF(MAX(F$9:F481)&gt;=L$5,0,IF(B482&gt;=MONTH($N$5),F481+1,0))</f>
        <v>0</v>
      </c>
      <c r="G482" s="38">
        <f t="shared" si="380"/>
        <v>0</v>
      </c>
      <c r="H482" s="39">
        <f t="shared" si="384"/>
        <v>0</v>
      </c>
      <c r="I482" s="39">
        <f t="shared" si="381"/>
        <v>0</v>
      </c>
      <c r="J482" s="40">
        <f t="shared" si="382"/>
        <v>0</v>
      </c>
      <c r="K482" s="41"/>
      <c r="L482" s="42"/>
      <c r="M482" s="42"/>
      <c r="N482" s="42"/>
      <c r="O482" s="42"/>
      <c r="P482" s="46"/>
      <c r="Q482" s="23"/>
    </row>
    <row r="483" spans="1:17" hidden="1">
      <c r="A483" s="237">
        <v>52732</v>
      </c>
      <c r="B483" s="25">
        <v>113</v>
      </c>
      <c r="C483" s="35" t="s">
        <v>22</v>
      </c>
      <c r="D483" s="36" t="str">
        <f t="shared" ref="D483:E483" si="387">D482</f>
        <v>'</v>
      </c>
      <c r="E483" s="37">
        <f t="shared" si="387"/>
        <v>52671.5</v>
      </c>
      <c r="F483" s="6">
        <f>IF(MAX(F$9:F482)&gt;=L$5,0,IF(B483&gt;=MONTH($N$5),F482+1,0))</f>
        <v>0</v>
      </c>
      <c r="G483" s="38">
        <f t="shared" si="380"/>
        <v>0</v>
      </c>
      <c r="H483" s="39">
        <f t="shared" si="384"/>
        <v>0</v>
      </c>
      <c r="I483" s="39">
        <f t="shared" si="381"/>
        <v>0</v>
      </c>
      <c r="J483" s="40">
        <f t="shared" si="382"/>
        <v>0</v>
      </c>
      <c r="K483" s="41"/>
      <c r="L483" s="42"/>
      <c r="M483" s="42"/>
      <c r="N483" s="42"/>
      <c r="O483" s="42"/>
      <c r="P483" s="46"/>
      <c r="Q483" s="23"/>
    </row>
    <row r="484" spans="1:17" hidden="1">
      <c r="A484" s="237">
        <v>52763</v>
      </c>
      <c r="B484" s="25">
        <v>114</v>
      </c>
      <c r="C484" s="35" t="s">
        <v>23</v>
      </c>
      <c r="D484" s="36" t="str">
        <f t="shared" ref="D484:E484" si="388">D483</f>
        <v>'</v>
      </c>
      <c r="E484" s="37">
        <f t="shared" si="388"/>
        <v>52671.5</v>
      </c>
      <c r="F484" s="6">
        <f>IF(MAX(F$9:F483)&gt;=L$5,0,IF(B484&gt;=MONTH($N$5),F483+1,0))</f>
        <v>0</v>
      </c>
      <c r="G484" s="38">
        <f t="shared" si="380"/>
        <v>0</v>
      </c>
      <c r="H484" s="39">
        <f t="shared" si="384"/>
        <v>0</v>
      </c>
      <c r="I484" s="39">
        <f t="shared" si="381"/>
        <v>0</v>
      </c>
      <c r="J484" s="40">
        <f t="shared" si="382"/>
        <v>0</v>
      </c>
      <c r="K484" s="41"/>
      <c r="L484" s="42"/>
      <c r="M484" s="42"/>
      <c r="N484" s="42"/>
      <c r="O484" s="42"/>
      <c r="P484" s="46"/>
      <c r="Q484" s="23"/>
    </row>
    <row r="485" spans="1:17" hidden="1">
      <c r="A485" s="237">
        <v>52793</v>
      </c>
      <c r="B485" s="25">
        <v>115</v>
      </c>
      <c r="C485" s="35" t="s">
        <v>24</v>
      </c>
      <c r="D485" s="36" t="str">
        <f t="shared" ref="D485:E485" si="389">D484</f>
        <v>'</v>
      </c>
      <c r="E485" s="37">
        <f t="shared" si="389"/>
        <v>52671.5</v>
      </c>
      <c r="F485" s="6">
        <f>IF(MAX(F$9:F484)&gt;=L$5,0,IF(B485&gt;=MONTH($N$5),F484+1,0))</f>
        <v>0</v>
      </c>
      <c r="G485" s="38">
        <f t="shared" si="380"/>
        <v>0</v>
      </c>
      <c r="H485" s="39">
        <f t="shared" si="384"/>
        <v>0</v>
      </c>
      <c r="I485" s="39">
        <f t="shared" si="381"/>
        <v>0</v>
      </c>
      <c r="J485" s="40">
        <f t="shared" si="382"/>
        <v>0</v>
      </c>
      <c r="K485" s="41"/>
      <c r="L485" s="42"/>
      <c r="M485" s="42"/>
      <c r="N485" s="42"/>
      <c r="O485" s="42"/>
      <c r="P485" s="46"/>
      <c r="Q485" s="23"/>
    </row>
    <row r="486" spans="1:17" hidden="1">
      <c r="A486" s="237">
        <v>52824</v>
      </c>
      <c r="B486" s="25">
        <v>116</v>
      </c>
      <c r="C486" s="35" t="s">
        <v>25</v>
      </c>
      <c r="D486" s="36" t="str">
        <f t="shared" ref="D486:E486" si="390">D485</f>
        <v>'</v>
      </c>
      <c r="E486" s="37">
        <f t="shared" si="390"/>
        <v>52671.5</v>
      </c>
      <c r="F486" s="6">
        <f>IF(MAX(F$9:F485)&gt;=L$5,0,IF(B486&gt;=MONTH($N$5),F485+1,0))</f>
        <v>0</v>
      </c>
      <c r="G486" s="38">
        <f t="shared" si="380"/>
        <v>0</v>
      </c>
      <c r="H486" s="39">
        <f t="shared" si="384"/>
        <v>0</v>
      </c>
      <c r="I486" s="39">
        <f t="shared" si="381"/>
        <v>0</v>
      </c>
      <c r="J486" s="40">
        <f t="shared" si="382"/>
        <v>0</v>
      </c>
      <c r="K486" s="41"/>
      <c r="L486" s="42"/>
      <c r="M486" s="42"/>
      <c r="N486" s="42"/>
      <c r="O486" s="42"/>
      <c r="P486" s="46"/>
      <c r="Q486" s="23"/>
    </row>
    <row r="487" spans="1:17" hidden="1">
      <c r="A487" s="237">
        <v>52855</v>
      </c>
      <c r="B487" s="25">
        <v>117</v>
      </c>
      <c r="C487" s="35" t="s">
        <v>26</v>
      </c>
      <c r="D487" s="36" t="str">
        <f t="shared" ref="D487:E487" si="391">D486</f>
        <v>'</v>
      </c>
      <c r="E487" s="37">
        <f t="shared" si="391"/>
        <v>52671.5</v>
      </c>
      <c r="F487" s="6">
        <f>IF(MAX(F$9:F486)&gt;=L$5,0,IF(B487&gt;=MONTH($N$5),F486+1,0))</f>
        <v>0</v>
      </c>
      <c r="G487" s="38">
        <f t="shared" si="380"/>
        <v>0</v>
      </c>
      <c r="H487" s="39">
        <f t="shared" si="384"/>
        <v>0</v>
      </c>
      <c r="I487" s="39">
        <f t="shared" si="381"/>
        <v>0</v>
      </c>
      <c r="J487" s="40">
        <f t="shared" si="382"/>
        <v>0</v>
      </c>
      <c r="K487" s="41"/>
      <c r="L487" s="42"/>
      <c r="M487" s="42"/>
      <c r="N487" s="42"/>
      <c r="O487" s="42"/>
      <c r="P487" s="46"/>
      <c r="Q487" s="23"/>
    </row>
    <row r="488" spans="1:17" hidden="1">
      <c r="A488" s="237">
        <v>52885</v>
      </c>
      <c r="B488" s="25">
        <v>118</v>
      </c>
      <c r="C488" s="35" t="s">
        <v>27</v>
      </c>
      <c r="D488" s="36" t="str">
        <f t="shared" ref="D488:E488" si="392">D487</f>
        <v>'</v>
      </c>
      <c r="E488" s="37">
        <f t="shared" si="392"/>
        <v>52671.5</v>
      </c>
      <c r="F488" s="6">
        <f>IF(MAX(F$9:F487)&gt;=L$5,0,IF(B488&gt;=MONTH($N$5),F487+1,0))</f>
        <v>0</v>
      </c>
      <c r="G488" s="38">
        <f t="shared" si="380"/>
        <v>0</v>
      </c>
      <c r="H488" s="39">
        <f t="shared" si="384"/>
        <v>0</v>
      </c>
      <c r="I488" s="39">
        <f t="shared" si="381"/>
        <v>0</v>
      </c>
      <c r="J488" s="40">
        <f t="shared" si="382"/>
        <v>0</v>
      </c>
      <c r="K488" s="41"/>
      <c r="L488" s="42"/>
      <c r="M488" s="42"/>
      <c r="N488" s="42"/>
      <c r="O488" s="42"/>
      <c r="P488" s="46"/>
      <c r="Q488" s="23"/>
    </row>
    <row r="489" spans="1:17" hidden="1">
      <c r="A489" s="237">
        <v>52916</v>
      </c>
      <c r="B489" s="25">
        <v>119</v>
      </c>
      <c r="C489" s="35" t="s">
        <v>28</v>
      </c>
      <c r="D489" s="36" t="str">
        <f t="shared" ref="D489:E489" si="393">D488</f>
        <v>'</v>
      </c>
      <c r="E489" s="37">
        <f t="shared" si="393"/>
        <v>52671.5</v>
      </c>
      <c r="F489" s="6">
        <f>IF(MAX(F$9:F488)&gt;=L$5,0,IF(B489&gt;=MONTH($N$5),F488+1,0))</f>
        <v>0</v>
      </c>
      <c r="G489" s="38">
        <f t="shared" si="380"/>
        <v>0</v>
      </c>
      <c r="H489" s="39">
        <f t="shared" si="384"/>
        <v>0</v>
      </c>
      <c r="I489" s="39">
        <f t="shared" si="381"/>
        <v>0</v>
      </c>
      <c r="J489" s="40">
        <f t="shared" si="382"/>
        <v>0</v>
      </c>
      <c r="K489" s="41"/>
      <c r="L489" s="42"/>
      <c r="M489" s="42"/>
      <c r="N489" s="42"/>
      <c r="O489" s="42"/>
      <c r="P489" s="46"/>
      <c r="Q489" s="23"/>
    </row>
    <row r="490" spans="1:17" ht="9" hidden="1" thickBot="1">
      <c r="A490" s="237">
        <v>52946</v>
      </c>
      <c r="B490" s="25">
        <v>120</v>
      </c>
      <c r="C490" s="35" t="s">
        <v>29</v>
      </c>
      <c r="D490" s="36" t="str">
        <f t="shared" ref="D490:E490" si="394">D489</f>
        <v>'</v>
      </c>
      <c r="E490" s="37">
        <f t="shared" si="394"/>
        <v>52671.5</v>
      </c>
      <c r="F490" s="6">
        <f>IF(MAX(F$9:F489)&gt;=L$5,0,IF(B490&gt;=MONTH($N$5),F489+1,0))</f>
        <v>0</v>
      </c>
      <c r="G490" s="45">
        <f t="shared" si="380"/>
        <v>0</v>
      </c>
      <c r="H490" s="42">
        <f t="shared" si="384"/>
        <v>0</v>
      </c>
      <c r="I490" s="42">
        <f t="shared" si="381"/>
        <v>0</v>
      </c>
      <c r="J490" s="46">
        <f t="shared" si="382"/>
        <v>0</v>
      </c>
      <c r="K490" s="41">
        <f>SUM(H479:H490)</f>
        <v>0</v>
      </c>
      <c r="L490" s="42">
        <f>SUM(I479:I490)</f>
        <v>0</v>
      </c>
      <c r="M490" s="42">
        <f>SUM(G479:G490)</f>
        <v>0</v>
      </c>
      <c r="N490" s="42">
        <f>K490+N478</f>
        <v>149381.67000000001</v>
      </c>
      <c r="O490" s="42">
        <f>L490+O478</f>
        <v>79015.839755420981</v>
      </c>
      <c r="P490" s="46">
        <f>M490+P478</f>
        <v>228397.50975542096</v>
      </c>
      <c r="Q490" s="23"/>
    </row>
    <row r="491" spans="1:17" ht="9.75" thickTop="1" thickBot="1">
      <c r="A491" s="237"/>
      <c r="C491" s="58" t="s">
        <v>30</v>
      </c>
      <c r="D491" s="59"/>
      <c r="E491" s="60"/>
      <c r="F491" s="60"/>
      <c r="G491" s="61">
        <f>SUM(G11:G490)</f>
        <v>517126.41000000114</v>
      </c>
      <c r="H491" s="61">
        <f>SUM(H11:H490)</f>
        <v>301307.40999999974</v>
      </c>
      <c r="I491" s="61">
        <f>SUM(I11:I490)</f>
        <v>215819.00000000006</v>
      </c>
      <c r="J491" s="62">
        <f>J490</f>
        <v>0</v>
      </c>
      <c r="K491" s="63">
        <f>SUM(K11:K490)</f>
        <v>301307.40999999997</v>
      </c>
      <c r="L491" s="64">
        <f>SUM(L11:L490)</f>
        <v>215819.00000000012</v>
      </c>
      <c r="M491" s="64">
        <f t="shared" ref="M491" si="395">SUM(M11:M238)</f>
        <v>486960.72834646364</v>
      </c>
      <c r="N491" s="64">
        <f>N238</f>
        <v>153600.81000000003</v>
      </c>
      <c r="O491" s="64">
        <f>O238</f>
        <v>100653.02161452523</v>
      </c>
      <c r="P491" s="65">
        <f>P238</f>
        <v>254253.83161452523</v>
      </c>
      <c r="Q491" s="23"/>
    </row>
    <row r="492" spans="1:17" ht="9" thickTop="1">
      <c r="C492" s="66"/>
      <c r="D492" s="66"/>
      <c r="E492" s="66"/>
      <c r="F492" s="67"/>
      <c r="G492" s="68"/>
      <c r="H492" s="68"/>
      <c r="I492" s="68"/>
      <c r="J492" s="68"/>
      <c r="K492" s="68"/>
      <c r="L492" s="68"/>
      <c r="M492" s="68"/>
      <c r="N492" s="68"/>
      <c r="O492" s="66"/>
      <c r="P492" s="66"/>
    </row>
    <row r="493" spans="1:17">
      <c r="F493" s="69"/>
      <c r="G493" s="70"/>
      <c r="H493" s="70"/>
      <c r="I493" s="70"/>
      <c r="J493" s="70"/>
      <c r="K493" s="70"/>
      <c r="L493" s="70"/>
      <c r="M493" s="70"/>
      <c r="N493" s="70"/>
    </row>
    <row r="494" spans="1:17">
      <c r="F494" s="69"/>
      <c r="G494" s="70"/>
      <c r="H494" s="70"/>
      <c r="I494" s="70"/>
      <c r="J494" s="70"/>
      <c r="K494" s="70"/>
      <c r="L494" s="70"/>
      <c r="M494" s="70"/>
      <c r="N494" s="70"/>
    </row>
    <row r="495" spans="1:17">
      <c r="F495" s="69"/>
      <c r="G495" s="70"/>
      <c r="H495" s="70"/>
      <c r="I495" s="70"/>
      <c r="J495" s="70"/>
      <c r="K495" s="70"/>
      <c r="L495" s="70"/>
      <c r="M495" s="70"/>
      <c r="N495" s="70"/>
    </row>
    <row r="496" spans="1:17">
      <c r="F496" s="69"/>
      <c r="G496" s="70"/>
      <c r="H496" s="70"/>
      <c r="I496" s="70"/>
      <c r="J496" s="70"/>
      <c r="K496" s="70"/>
      <c r="L496" s="70"/>
      <c r="M496" s="70"/>
      <c r="N496" s="70"/>
    </row>
    <row r="497" spans="6:14">
      <c r="F497" s="69"/>
      <c r="G497" s="70"/>
      <c r="H497" s="70"/>
      <c r="I497" s="70"/>
      <c r="J497" s="70"/>
      <c r="K497" s="70"/>
      <c r="L497" s="70"/>
      <c r="M497" s="70"/>
      <c r="N497" s="70"/>
    </row>
    <row r="498" spans="6:14">
      <c r="F498" s="69"/>
      <c r="G498" s="70"/>
      <c r="H498" s="70"/>
      <c r="I498" s="70"/>
      <c r="J498" s="70"/>
      <c r="K498" s="70"/>
      <c r="L498" s="70"/>
      <c r="M498" s="70"/>
      <c r="N498" s="70"/>
    </row>
    <row r="499" spans="6:14">
      <c r="F499" s="69"/>
      <c r="G499" s="70"/>
      <c r="H499" s="70"/>
      <c r="I499" s="70"/>
      <c r="J499" s="70"/>
      <c r="K499" s="70"/>
      <c r="L499" s="70"/>
      <c r="M499" s="70"/>
      <c r="N499" s="70"/>
    </row>
    <row r="500" spans="6:14">
      <c r="F500" s="69"/>
      <c r="G500" s="70"/>
      <c r="H500" s="70"/>
      <c r="I500" s="70"/>
      <c r="J500" s="70"/>
      <c r="K500" s="70"/>
      <c r="L500" s="70"/>
      <c r="M500" s="70"/>
      <c r="N500" s="70"/>
    </row>
  </sheetData>
  <phoneticPr fontId="1" type="noConversion"/>
  <conditionalFormatting sqref="J23:J490 G11:I490 G71:P143 G239:P490 G167:P203 K11:P490 G156:J159 G145:P148">
    <cfRule type="cellIs" dxfId="96" priority="9" stopIfTrue="1" operator="equal">
      <formula>0</formula>
    </cfRule>
  </conditionalFormatting>
  <conditionalFormatting sqref="C9:E22">
    <cfRule type="expression" dxfId="95" priority="10" stopIfTrue="1">
      <formula>AND(YEAR($E9)=YEAR($I$5),$B9=MONTH($I$5))</formula>
    </cfRule>
    <cfRule type="expression" dxfId="94" priority="11" stopIfTrue="1">
      <formula>AND(YEAR($E9)=YEAR($N$5),$B9=MONTH($N$5))</formula>
    </cfRule>
  </conditionalFormatting>
  <conditionalFormatting sqref="J11:J22">
    <cfRule type="expression" dxfId="93" priority="12" stopIfTrue="1">
      <formula>AND($J$5&gt;0,$J$5&lt;=$J11)</formula>
    </cfRule>
    <cfRule type="cellIs" dxfId="92" priority="13" stopIfTrue="1" operator="equal">
      <formula>0</formula>
    </cfRule>
  </conditionalFormatting>
  <conditionalFormatting sqref="J9:J10">
    <cfRule type="expression" dxfId="91" priority="14" stopIfTrue="1">
      <formula>AND($J$5&gt;0,$J$5&lt;=$J9)</formula>
    </cfRule>
  </conditionalFormatting>
  <conditionalFormatting sqref="F11:F490">
    <cfRule type="cellIs" dxfId="90" priority="15" stopIfTrue="1" operator="equal">
      <formula>0</formula>
    </cfRule>
    <cfRule type="expression" dxfId="89" priority="16" stopIfTrue="1">
      <formula>($G11=$J$5)</formula>
    </cfRule>
  </conditionalFormatting>
  <conditionalFormatting sqref="T16">
    <cfRule type="cellIs" dxfId="88" priority="6" operator="greaterThan">
      <formula>(NOW()&gt;=$T$15)</formula>
    </cfRule>
  </conditionalFormatting>
  <printOptions horizontalCentered="1"/>
  <pageMargins left="0.5" right="0.5" top="1" bottom="1" header="0.5" footer="0.5"/>
  <pageSetup scale="64" orientation="portrait" horizontalDpi="4294967292" r:id="rId1"/>
  <headerFooter alignWithMargins="0"/>
  <rowBreaks count="1" manualBreakCount="1">
    <brk id="154" min="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X500"/>
  <sheetViews>
    <sheetView topLeftCell="C2" zoomScale="140" zoomScaleNormal="140" zoomScaleSheetLayoutView="140" workbookViewId="0">
      <pane xSplit="4" ySplit="9" topLeftCell="G11" activePane="bottomRight" state="frozen"/>
      <selection pane="topRight"/>
      <selection pane="bottomLeft"/>
      <selection pane="bottomRight" activeCell="V169" sqref="V169"/>
    </sheetView>
  </sheetViews>
  <sheetFormatPr defaultRowHeight="8.25"/>
  <cols>
    <col min="1" max="1" width="10" style="1" customWidth="1"/>
    <col min="2" max="2" width="2.3984375" style="25" customWidth="1"/>
    <col min="3" max="3" width="4.796875" style="1" customWidth="1"/>
    <col min="4" max="4" width="1" style="1" customWidth="1"/>
    <col min="5" max="5" width="4.796875" style="1" customWidth="1"/>
    <col min="6" max="6" width="9.3984375" style="1" customWidth="1"/>
    <col min="7" max="12" width="12.59765625" style="1" customWidth="1"/>
    <col min="13" max="16" width="12.59765625" style="1" hidden="1" customWidth="1"/>
    <col min="17" max="17" width="1.796875" style="1" customWidth="1"/>
    <col min="18" max="20" width="12.59765625" style="1" customWidth="1"/>
    <col min="21" max="21" width="1.796875" style="1" customWidth="1"/>
    <col min="22" max="22" width="12.3984375" style="1" customWidth="1"/>
    <col min="23" max="23" width="1.796875" style="1" customWidth="1"/>
    <col min="24" max="24" width="12.3984375" style="1" customWidth="1"/>
    <col min="25" max="25" width="1.796875" style="1" customWidth="1"/>
    <col min="26" max="16384" width="9.59765625" style="1"/>
  </cols>
  <sheetData>
    <row r="2" spans="1:24">
      <c r="G2" s="4" t="s">
        <v>49</v>
      </c>
      <c r="H2" s="140" t="s">
        <v>38</v>
      </c>
      <c r="I2" s="136" t="s">
        <v>71</v>
      </c>
      <c r="J2" s="149" t="s">
        <v>71</v>
      </c>
      <c r="K2" s="136" t="s">
        <v>71</v>
      </c>
      <c r="L2" s="136" t="s">
        <v>71</v>
      </c>
      <c r="M2" s="136" t="s">
        <v>71</v>
      </c>
      <c r="N2" s="136" t="s">
        <v>71</v>
      </c>
      <c r="O2" s="9"/>
      <c r="P2" s="7" t="s">
        <v>45</v>
      </c>
      <c r="R2" s="154" t="s">
        <v>78</v>
      </c>
      <c r="S2" s="154" t="s">
        <v>81</v>
      </c>
      <c r="T2" s="154" t="s">
        <v>84</v>
      </c>
    </row>
    <row r="3" spans="1:24" ht="8.25" customHeight="1">
      <c r="G3" s="4" t="s">
        <v>55</v>
      </c>
      <c r="H3" s="141" t="s">
        <v>54</v>
      </c>
      <c r="I3" s="136" t="s">
        <v>50</v>
      </c>
      <c r="J3" s="149" t="s">
        <v>3</v>
      </c>
      <c r="K3" s="136" t="s">
        <v>4</v>
      </c>
      <c r="L3" s="136" t="s">
        <v>5</v>
      </c>
      <c r="M3" s="136" t="s">
        <v>6</v>
      </c>
      <c r="N3" s="136" t="s">
        <v>51</v>
      </c>
      <c r="O3" s="9"/>
      <c r="P3" s="7" t="s">
        <v>46</v>
      </c>
      <c r="R3" s="155" t="s">
        <v>77</v>
      </c>
      <c r="S3" s="155" t="s">
        <v>57</v>
      </c>
      <c r="T3" s="155" t="s">
        <v>58</v>
      </c>
      <c r="U3" s="126"/>
      <c r="V3" s="126"/>
      <c r="W3" s="126"/>
      <c r="X3" s="126"/>
    </row>
    <row r="4" spans="1:24" ht="8.25" customHeight="1">
      <c r="C4" s="98" t="s">
        <v>59</v>
      </c>
      <c r="D4" s="99"/>
      <c r="E4" s="99"/>
      <c r="F4" s="99"/>
      <c r="G4" s="4" t="s">
        <v>47</v>
      </c>
      <c r="H4" s="140" t="s">
        <v>37</v>
      </c>
      <c r="I4" s="136" t="s">
        <v>113</v>
      </c>
      <c r="J4" s="149" t="s">
        <v>7</v>
      </c>
      <c r="K4" s="136" t="s">
        <v>8</v>
      </c>
      <c r="L4" s="136" t="s">
        <v>9</v>
      </c>
      <c r="M4" s="136" t="s">
        <v>10</v>
      </c>
      <c r="N4" s="136" t="s">
        <v>52</v>
      </c>
      <c r="O4" s="9"/>
      <c r="P4" s="8">
        <f ca="1">VALUE(CONCATENATE(YEAR(NOW()),"/",1,"/",1))</f>
        <v>42736</v>
      </c>
      <c r="R4" s="158" t="s">
        <v>79</v>
      </c>
      <c r="S4" s="154" t="s">
        <v>82</v>
      </c>
      <c r="T4" s="154" t="s">
        <v>85</v>
      </c>
      <c r="U4" s="126"/>
      <c r="V4" s="126"/>
      <c r="W4" s="126"/>
      <c r="X4" s="126"/>
    </row>
    <row r="5" spans="1:24" ht="9" customHeight="1" thickBot="1">
      <c r="H5" s="142" t="s">
        <v>53</v>
      </c>
      <c r="I5" s="138">
        <v>38426</v>
      </c>
      <c r="J5" s="212">
        <v>70468</v>
      </c>
      <c r="K5" s="152">
        <v>0.105</v>
      </c>
      <c r="L5" s="213">
        <f>12*20</f>
        <v>240</v>
      </c>
      <c r="M5" s="137">
        <f>PMT(K5/12,L5,-J5)</f>
        <v>703.53833874966176</v>
      </c>
      <c r="N5" s="143">
        <f>I5+31+IF(DAY(I5)&gt;15,28,0)-IF((MONTH(I5+31+IF(DAY(I5)&gt;15,28,0))-MONTH(I5))&gt;1,10,0)-DAY(I5+31+IF(DAY(I5)&gt;15,28,0)-IF((MONTH(I5+31+IF(DAY(I5)&gt;15,28,0))-MONTH(I5))&gt;1,10,0))+15</f>
        <v>38457</v>
      </c>
      <c r="O5" s="139"/>
      <c r="R5" s="159" t="s">
        <v>59</v>
      </c>
      <c r="S5" s="155" t="s">
        <v>60</v>
      </c>
      <c r="T5" s="155" t="s">
        <v>61</v>
      </c>
      <c r="U5" s="126"/>
      <c r="V5" s="126"/>
      <c r="W5" s="126"/>
      <c r="X5" s="126"/>
    </row>
    <row r="6" spans="1:24" ht="9.75" thickTop="1" thickBot="1">
      <c r="G6" s="13" t="s">
        <v>36</v>
      </c>
      <c r="H6" s="14"/>
      <c r="I6" s="14"/>
      <c r="J6" s="14"/>
      <c r="K6" s="14"/>
      <c r="L6" s="15"/>
      <c r="M6" s="15"/>
      <c r="N6" s="15"/>
      <c r="O6" s="15"/>
      <c r="R6" s="154" t="s">
        <v>80</v>
      </c>
      <c r="S6" s="154" t="s">
        <v>83</v>
      </c>
      <c r="T6" s="154" t="s">
        <v>86</v>
      </c>
      <c r="U6" s="126"/>
      <c r="V6" s="126"/>
      <c r="W6" s="126"/>
      <c r="X6" s="126"/>
    </row>
    <row r="7" spans="1:24" ht="9" thickTop="1">
      <c r="C7" s="17" t="s">
        <v>10</v>
      </c>
      <c r="D7" s="18"/>
      <c r="E7" s="19"/>
      <c r="F7" s="20" t="s">
        <v>10</v>
      </c>
      <c r="G7" s="20" t="s">
        <v>10</v>
      </c>
      <c r="H7" s="20" t="s">
        <v>4</v>
      </c>
      <c r="I7" s="20" t="s">
        <v>12</v>
      </c>
      <c r="J7" s="21" t="s">
        <v>42</v>
      </c>
      <c r="K7" s="22" t="s">
        <v>4</v>
      </c>
      <c r="L7" s="20" t="s">
        <v>12</v>
      </c>
      <c r="M7" s="20" t="s">
        <v>10</v>
      </c>
      <c r="N7" s="20" t="s">
        <v>13</v>
      </c>
      <c r="O7" s="20" t="s">
        <v>13</v>
      </c>
      <c r="P7" s="21" t="s">
        <v>13</v>
      </c>
      <c r="Q7" s="23"/>
      <c r="R7" s="155" t="s">
        <v>62</v>
      </c>
      <c r="S7" s="155" t="s">
        <v>63</v>
      </c>
      <c r="T7" s="155" t="s">
        <v>64</v>
      </c>
      <c r="U7" s="126"/>
      <c r="V7" s="126"/>
      <c r="W7" s="126"/>
      <c r="X7" s="126"/>
    </row>
    <row r="8" spans="1:24">
      <c r="C8" s="71" t="s">
        <v>14</v>
      </c>
      <c r="D8" s="72"/>
      <c r="E8" s="73"/>
      <c r="F8" s="53" t="s">
        <v>15</v>
      </c>
      <c r="G8" s="74" t="s">
        <v>7</v>
      </c>
      <c r="H8" s="74" t="s">
        <v>10</v>
      </c>
      <c r="I8" s="74" t="s">
        <v>10</v>
      </c>
      <c r="J8" s="75" t="s">
        <v>12</v>
      </c>
      <c r="K8" s="76" t="s">
        <v>16</v>
      </c>
      <c r="L8" s="74" t="s">
        <v>16</v>
      </c>
      <c r="M8" s="74" t="s">
        <v>16</v>
      </c>
      <c r="N8" s="74" t="s">
        <v>4</v>
      </c>
      <c r="O8" s="53" t="s">
        <v>12</v>
      </c>
      <c r="P8" s="77" t="s">
        <v>10</v>
      </c>
      <c r="Q8" s="23"/>
    </row>
    <row r="9" spans="1:24" hidden="1">
      <c r="A9" s="237">
        <v>38306</v>
      </c>
      <c r="B9" s="25">
        <v>11</v>
      </c>
      <c r="C9" s="26" t="s">
        <v>28</v>
      </c>
      <c r="D9" s="78" t="s">
        <v>18</v>
      </c>
      <c r="E9" s="80">
        <f>E10</f>
        <v>38091.75</v>
      </c>
      <c r="F9" s="92">
        <v>0</v>
      </c>
      <c r="G9" s="89">
        <v>0</v>
      </c>
      <c r="H9" s="89">
        <v>0</v>
      </c>
      <c r="I9" s="89">
        <v>0</v>
      </c>
      <c r="J9" s="91">
        <f>IF(F10&lt;1,0,IF(F10=1,J$5,J$5-I9))</f>
        <v>0</v>
      </c>
      <c r="K9" s="82"/>
      <c r="L9" s="83"/>
      <c r="M9" s="83"/>
      <c r="N9" s="83"/>
      <c r="O9" s="84"/>
      <c r="P9" s="85"/>
      <c r="Q9" s="23"/>
    </row>
    <row r="10" spans="1:24" hidden="1">
      <c r="A10" s="237">
        <v>38336</v>
      </c>
      <c r="B10" s="25">
        <v>12</v>
      </c>
      <c r="C10" s="50" t="s">
        <v>29</v>
      </c>
      <c r="D10" s="51" t="s">
        <v>18</v>
      </c>
      <c r="E10" s="81">
        <f>E11-365.25</f>
        <v>38091.75</v>
      </c>
      <c r="F10" s="92">
        <v>0</v>
      </c>
      <c r="G10" s="89">
        <v>0</v>
      </c>
      <c r="H10" s="89">
        <v>0</v>
      </c>
      <c r="I10" s="89">
        <v>0</v>
      </c>
      <c r="J10" s="91">
        <f>IF(F11&lt;1,0,IF(F11=1,J$5,J$5-I10))</f>
        <v>0</v>
      </c>
      <c r="K10" s="86"/>
      <c r="L10" s="87"/>
      <c r="M10" s="87"/>
      <c r="N10" s="87"/>
      <c r="O10" s="87"/>
      <c r="P10" s="88"/>
      <c r="Q10" s="23"/>
    </row>
    <row r="11" spans="1:24">
      <c r="A11" s="237">
        <v>38367</v>
      </c>
      <c r="B11" s="25">
        <v>1</v>
      </c>
      <c r="C11" s="26" t="s">
        <v>17</v>
      </c>
      <c r="D11" s="78" t="s">
        <v>18</v>
      </c>
      <c r="E11" s="79">
        <f>N5</f>
        <v>38457</v>
      </c>
      <c r="F11" s="90">
        <f>IF(MAX(F$9:F10)&gt;=L$5,0,IF(B11&gt;=MONTH($N$5),F10+1,0))</f>
        <v>0</v>
      </c>
      <c r="G11" s="28">
        <f>IF(F11&gt;0,$M$5,0)</f>
        <v>0</v>
      </c>
      <c r="H11" s="29">
        <f>IF(F11&gt;0,ROUND(-IPMT(K$5/12,F11,L$5,J$5,,),2),0)</f>
        <v>0</v>
      </c>
      <c r="I11" s="29">
        <f>G11-H11</f>
        <v>0</v>
      </c>
      <c r="J11" s="30">
        <f>IF(F12&lt;1,0,IF(F12=1,J$5,J$5-I11))</f>
        <v>0</v>
      </c>
      <c r="K11" s="31"/>
      <c r="L11" s="32"/>
      <c r="M11" s="32"/>
      <c r="N11" s="32"/>
      <c r="O11" s="33"/>
      <c r="P11" s="34"/>
      <c r="Q11" s="23"/>
    </row>
    <row r="12" spans="1:24">
      <c r="A12" s="237">
        <v>38398</v>
      </c>
      <c r="B12" s="25">
        <v>2</v>
      </c>
      <c r="C12" s="35" t="s">
        <v>19</v>
      </c>
      <c r="D12" s="36" t="str">
        <f t="shared" ref="D12:E22" si="0">D11</f>
        <v>'</v>
      </c>
      <c r="E12" s="37">
        <f t="shared" si="0"/>
        <v>38457</v>
      </c>
      <c r="F12" s="6">
        <f>IF(MAX(F$9:F11)&gt;=L$5,0,IF(B12&gt;=MONTH($N$5),F11+1,0))</f>
        <v>0</v>
      </c>
      <c r="G12" s="38">
        <f t="shared" ref="G12:G75" si="1">IF((J11+H12)&lt;(M$5+H12),J11+H12,M$5)</f>
        <v>0</v>
      </c>
      <c r="H12" s="39">
        <f t="shared" ref="H12:H75" si="2">IF(F12&gt;0,IF(J11&gt;0,ROUND(-IPMT(K$5/12,F12,L$5,J$5,,),2),0),0)</f>
        <v>0</v>
      </c>
      <c r="I12" s="39">
        <f t="shared" ref="I12:I147" si="3">G12-H12</f>
        <v>0</v>
      </c>
      <c r="J12" s="40">
        <f t="shared" ref="J12:J22" si="4">IF(F13&lt;1,0,IF(F13=1,J$5,J11-I12))</f>
        <v>0</v>
      </c>
      <c r="K12" s="41"/>
      <c r="L12" s="42"/>
      <c r="M12" s="42"/>
      <c r="N12" s="42"/>
      <c r="O12" s="43"/>
      <c r="P12" s="44"/>
      <c r="Q12" s="23"/>
    </row>
    <row r="13" spans="1:24">
      <c r="A13" s="237">
        <v>38426</v>
      </c>
      <c r="B13" s="25">
        <v>3</v>
      </c>
      <c r="C13" s="35" t="s">
        <v>20</v>
      </c>
      <c r="D13" s="36" t="str">
        <f t="shared" si="0"/>
        <v>'</v>
      </c>
      <c r="E13" s="37">
        <f t="shared" si="0"/>
        <v>38457</v>
      </c>
      <c r="F13" s="6">
        <f>IF(MAX(F$9:F12)&gt;=L$5,0,IF(B13&gt;=MONTH($N$5),F12+1,0))</f>
        <v>0</v>
      </c>
      <c r="G13" s="38">
        <f t="shared" si="1"/>
        <v>0</v>
      </c>
      <c r="H13" s="39">
        <f t="shared" si="2"/>
        <v>0</v>
      </c>
      <c r="I13" s="39">
        <f t="shared" si="3"/>
        <v>0</v>
      </c>
      <c r="J13" s="40">
        <f t="shared" si="4"/>
        <v>70468</v>
      </c>
      <c r="K13" s="41"/>
      <c r="L13" s="42"/>
      <c r="M13" s="42"/>
      <c r="N13" s="42"/>
      <c r="O13" s="43"/>
      <c r="P13" s="44"/>
      <c r="Q13" s="23"/>
      <c r="T13" s="177" t="s">
        <v>127</v>
      </c>
    </row>
    <row r="14" spans="1:24">
      <c r="A14" s="237">
        <v>38457</v>
      </c>
      <c r="B14" s="25">
        <v>4</v>
      </c>
      <c r="C14" s="35" t="s">
        <v>21</v>
      </c>
      <c r="D14" s="36" t="str">
        <f t="shared" si="0"/>
        <v>'</v>
      </c>
      <c r="E14" s="37">
        <f t="shared" si="0"/>
        <v>38457</v>
      </c>
      <c r="F14" s="6">
        <f>IF(MAX(F$9:F13)&gt;=L$5,0,IF(B14&gt;=MONTH($N$5),F13+1,0))</f>
        <v>1</v>
      </c>
      <c r="G14" s="38">
        <f t="shared" si="1"/>
        <v>703.53833874966176</v>
      </c>
      <c r="H14" s="39">
        <f t="shared" si="2"/>
        <v>616.6</v>
      </c>
      <c r="I14" s="39">
        <f t="shared" si="3"/>
        <v>86.938338749661739</v>
      </c>
      <c r="J14" s="40">
        <f t="shared" si="4"/>
        <v>70381.061661250336</v>
      </c>
      <c r="K14" s="41"/>
      <c r="L14" s="42"/>
      <c r="M14" s="42"/>
      <c r="N14" s="42"/>
      <c r="O14" s="43"/>
      <c r="P14" s="44"/>
      <c r="Q14" s="23"/>
      <c r="T14" s="179" t="s">
        <v>126</v>
      </c>
    </row>
    <row r="15" spans="1:24">
      <c r="A15" s="237">
        <v>38487</v>
      </c>
      <c r="B15" s="25">
        <v>5</v>
      </c>
      <c r="C15" s="35" t="s">
        <v>22</v>
      </c>
      <c r="D15" s="36" t="str">
        <f t="shared" si="0"/>
        <v>'</v>
      </c>
      <c r="E15" s="37">
        <f t="shared" si="0"/>
        <v>38457</v>
      </c>
      <c r="F15" s="6">
        <f>IF(MAX(F$9:F14)&gt;=L$5,0,IF(B15&gt;=MONTH($N$5),F14+1,0))</f>
        <v>2</v>
      </c>
      <c r="G15" s="38">
        <f t="shared" si="1"/>
        <v>703.53833874966176</v>
      </c>
      <c r="H15" s="39">
        <f t="shared" si="2"/>
        <v>615.83000000000004</v>
      </c>
      <c r="I15" s="39">
        <f t="shared" si="3"/>
        <v>87.708338749661721</v>
      </c>
      <c r="J15" s="40">
        <f t="shared" si="4"/>
        <v>70293.353322500669</v>
      </c>
      <c r="K15" s="41"/>
      <c r="L15" s="42"/>
      <c r="M15" s="42"/>
      <c r="N15" s="42"/>
      <c r="O15" s="43"/>
      <c r="P15" s="44"/>
      <c r="Q15" s="23"/>
      <c r="T15" s="225">
        <f>N5+(365.2*10)</f>
        <v>42109</v>
      </c>
    </row>
    <row r="16" spans="1:24">
      <c r="A16" s="237">
        <v>38518</v>
      </c>
      <c r="B16" s="25">
        <v>6</v>
      </c>
      <c r="C16" s="35" t="s">
        <v>23</v>
      </c>
      <c r="D16" s="36" t="str">
        <f t="shared" si="0"/>
        <v>'</v>
      </c>
      <c r="E16" s="37">
        <f t="shared" si="0"/>
        <v>38457</v>
      </c>
      <c r="F16" s="6">
        <f>IF(MAX(F$9:F15)&gt;=L$5,0,IF(B16&gt;=MONTH($N$5),F15+1,0))</f>
        <v>3</v>
      </c>
      <c r="G16" s="38">
        <f t="shared" si="1"/>
        <v>703.53833874966176</v>
      </c>
      <c r="H16" s="39">
        <f t="shared" si="2"/>
        <v>615.07000000000005</v>
      </c>
      <c r="I16" s="39">
        <f t="shared" si="3"/>
        <v>88.468338749661712</v>
      </c>
      <c r="J16" s="40">
        <f t="shared" si="4"/>
        <v>70204.884983751006</v>
      </c>
      <c r="K16" s="41"/>
      <c r="L16" s="42"/>
      <c r="M16" s="42"/>
      <c r="N16" s="42"/>
      <c r="O16" s="43"/>
      <c r="P16" s="44"/>
      <c r="Q16" s="23"/>
      <c r="T16" s="220" t="str">
        <f ca="1">IF(NOW()&gt;=T15,"ELIGIBLE","Not Eligible")</f>
        <v>ELIGIBLE</v>
      </c>
    </row>
    <row r="17" spans="1:20">
      <c r="A17" s="237">
        <v>38548</v>
      </c>
      <c r="B17" s="25">
        <v>7</v>
      </c>
      <c r="C17" s="35" t="s">
        <v>24</v>
      </c>
      <c r="D17" s="36" t="str">
        <f t="shared" si="0"/>
        <v>'</v>
      </c>
      <c r="E17" s="37">
        <f t="shared" si="0"/>
        <v>38457</v>
      </c>
      <c r="F17" s="6">
        <f>IF(MAX(F$9:F16)&gt;=L$5,0,IF(B17&gt;=MONTH($N$5),F16+1,0))</f>
        <v>4</v>
      </c>
      <c r="G17" s="38">
        <f t="shared" si="1"/>
        <v>703.53833874966176</v>
      </c>
      <c r="H17" s="39">
        <f t="shared" si="2"/>
        <v>614.29</v>
      </c>
      <c r="I17" s="39">
        <f t="shared" si="3"/>
        <v>89.248338749661798</v>
      </c>
      <c r="J17" s="40">
        <f t="shared" si="4"/>
        <v>70115.636645001345</v>
      </c>
      <c r="K17" s="41"/>
      <c r="L17" s="42"/>
      <c r="M17" s="42"/>
      <c r="N17" s="42"/>
      <c r="O17" s="43"/>
      <c r="P17" s="44"/>
      <c r="Q17" s="23"/>
      <c r="T17" s="177" t="s">
        <v>105</v>
      </c>
    </row>
    <row r="18" spans="1:20">
      <c r="A18" s="237">
        <v>38579</v>
      </c>
      <c r="B18" s="25">
        <v>8</v>
      </c>
      <c r="C18" s="35" t="s">
        <v>25</v>
      </c>
      <c r="D18" s="36" t="str">
        <f t="shared" si="0"/>
        <v>'</v>
      </c>
      <c r="E18" s="37">
        <f t="shared" si="0"/>
        <v>38457</v>
      </c>
      <c r="F18" s="6">
        <f>IF(MAX(F$9:F17)&gt;=L$5,0,IF(B18&gt;=MONTH($N$5),F17+1,0))</f>
        <v>5</v>
      </c>
      <c r="G18" s="38">
        <f t="shared" si="1"/>
        <v>703.53833874966176</v>
      </c>
      <c r="H18" s="39">
        <f t="shared" si="2"/>
        <v>613.51</v>
      </c>
      <c r="I18" s="39">
        <f t="shared" si="3"/>
        <v>90.028338749661771</v>
      </c>
      <c r="J18" s="40">
        <f t="shared" si="4"/>
        <v>70025.608306251685</v>
      </c>
      <c r="K18" s="41"/>
      <c r="L18" s="42"/>
      <c r="M18" s="42"/>
      <c r="N18" s="42"/>
      <c r="O18" s="43"/>
      <c r="P18" s="44"/>
      <c r="Q18" s="23"/>
    </row>
    <row r="19" spans="1:20">
      <c r="A19" s="237">
        <v>38610</v>
      </c>
      <c r="B19" s="25">
        <v>9</v>
      </c>
      <c r="C19" s="35" t="s">
        <v>26</v>
      </c>
      <c r="D19" s="36" t="str">
        <f t="shared" si="0"/>
        <v>'</v>
      </c>
      <c r="E19" s="37">
        <f t="shared" si="0"/>
        <v>38457</v>
      </c>
      <c r="F19" s="6">
        <f>IF(MAX(F$9:F18)&gt;=L$5,0,IF(B19&gt;=MONTH($N$5),F18+1,0))</f>
        <v>6</v>
      </c>
      <c r="G19" s="38">
        <f t="shared" si="1"/>
        <v>703.53833874966176</v>
      </c>
      <c r="H19" s="39">
        <f t="shared" si="2"/>
        <v>612.72</v>
      </c>
      <c r="I19" s="39">
        <f t="shared" si="3"/>
        <v>90.818338749661734</v>
      </c>
      <c r="J19" s="40">
        <f t="shared" si="4"/>
        <v>69934.789967502016</v>
      </c>
      <c r="K19" s="41"/>
      <c r="L19" s="42"/>
      <c r="M19" s="42"/>
      <c r="N19" s="42"/>
      <c r="O19" s="43"/>
      <c r="P19" s="44"/>
      <c r="Q19" s="23"/>
    </row>
    <row r="20" spans="1:20">
      <c r="A20" s="237">
        <v>38640</v>
      </c>
      <c r="B20" s="25">
        <v>10</v>
      </c>
      <c r="C20" s="35" t="s">
        <v>27</v>
      </c>
      <c r="D20" s="36" t="str">
        <f t="shared" si="0"/>
        <v>'</v>
      </c>
      <c r="E20" s="37">
        <f t="shared" si="0"/>
        <v>38457</v>
      </c>
      <c r="F20" s="6">
        <f>IF(MAX(F$9:F19)&gt;=L$5,0,IF(B20&gt;=MONTH($N$5),F19+1,0))</f>
        <v>7</v>
      </c>
      <c r="G20" s="38">
        <f t="shared" si="1"/>
        <v>703.53833874966176</v>
      </c>
      <c r="H20" s="39">
        <f t="shared" si="2"/>
        <v>611.92999999999995</v>
      </c>
      <c r="I20" s="39">
        <f t="shared" si="3"/>
        <v>91.608338749661812</v>
      </c>
      <c r="J20" s="40">
        <f t="shared" si="4"/>
        <v>69843.181628752354</v>
      </c>
      <c r="K20" s="41"/>
      <c r="L20" s="42"/>
      <c r="M20" s="42"/>
      <c r="N20" s="42"/>
      <c r="O20" s="43"/>
      <c r="P20" s="44"/>
      <c r="Q20" s="23"/>
    </row>
    <row r="21" spans="1:20">
      <c r="A21" s="237">
        <v>38671</v>
      </c>
      <c r="B21" s="25">
        <v>11</v>
      </c>
      <c r="C21" s="35" t="s">
        <v>28</v>
      </c>
      <c r="D21" s="36" t="str">
        <f t="shared" si="0"/>
        <v>'</v>
      </c>
      <c r="E21" s="37">
        <f t="shared" si="0"/>
        <v>38457</v>
      </c>
      <c r="F21" s="6">
        <f>IF(MAX(F$9:F20)&gt;=L$5,0,IF(B21&gt;=MONTH($N$5),F20+1,0))</f>
        <v>8</v>
      </c>
      <c r="G21" s="38">
        <f t="shared" si="1"/>
        <v>703.53833874966176</v>
      </c>
      <c r="H21" s="39">
        <f t="shared" si="2"/>
        <v>611.13</v>
      </c>
      <c r="I21" s="39">
        <f t="shared" si="3"/>
        <v>92.408338749661766</v>
      </c>
      <c r="J21" s="40">
        <f t="shared" si="4"/>
        <v>69750.773290002689</v>
      </c>
      <c r="K21" s="41"/>
      <c r="L21" s="42"/>
      <c r="M21" s="42"/>
      <c r="N21" s="42"/>
      <c r="O21" s="43"/>
      <c r="P21" s="44"/>
      <c r="Q21" s="23"/>
    </row>
    <row r="22" spans="1:20">
      <c r="A22" s="237">
        <v>38701</v>
      </c>
      <c r="B22" s="25">
        <v>12</v>
      </c>
      <c r="C22" s="50" t="s">
        <v>29</v>
      </c>
      <c r="D22" s="51" t="str">
        <f t="shared" si="0"/>
        <v>'</v>
      </c>
      <c r="E22" s="52">
        <f t="shared" si="0"/>
        <v>38457</v>
      </c>
      <c r="F22" s="53">
        <f>IF(MAX(F$9:F21)&gt;=L$5,0,IF(B22&gt;=MONTH($N$5),F21+1,0))</f>
        <v>9</v>
      </c>
      <c r="G22" s="45">
        <f t="shared" si="1"/>
        <v>703.53833874966176</v>
      </c>
      <c r="H22" s="42">
        <f t="shared" si="2"/>
        <v>610.32000000000005</v>
      </c>
      <c r="I22" s="42">
        <f t="shared" si="3"/>
        <v>93.218338749661712</v>
      </c>
      <c r="J22" s="56">
        <f t="shared" si="4"/>
        <v>69657.554951253027</v>
      </c>
      <c r="K22" s="41">
        <f>SUM(H11:H22)</f>
        <v>5521.4000000000005</v>
      </c>
      <c r="L22" s="42">
        <f>SUM(I11:I22)</f>
        <v>810.44504874695576</v>
      </c>
      <c r="M22" s="42">
        <f>SUM(G11:G22)</f>
        <v>6331.8450487469563</v>
      </c>
      <c r="N22" s="42">
        <f>K22</f>
        <v>5521.4000000000005</v>
      </c>
      <c r="O22" s="42">
        <f>L22</f>
        <v>810.44504874695576</v>
      </c>
      <c r="P22" s="46">
        <f>M22</f>
        <v>6331.8450487469563</v>
      </c>
      <c r="Q22" s="23"/>
    </row>
    <row r="23" spans="1:20" hidden="1">
      <c r="A23" s="237">
        <v>38732</v>
      </c>
      <c r="B23" s="25">
        <v>13</v>
      </c>
      <c r="C23" s="26" t="s">
        <v>17</v>
      </c>
      <c r="D23" s="47" t="str">
        <f>D11</f>
        <v>'</v>
      </c>
      <c r="E23" s="27">
        <f>E11+366</f>
        <v>38823</v>
      </c>
      <c r="F23" s="90">
        <f>IF(MAX(F$9:F22)&gt;=L$5,0,IF(B23&gt;=MONTH($N$5),F22+1,0))</f>
        <v>10</v>
      </c>
      <c r="G23" s="28">
        <f t="shared" si="1"/>
        <v>703.53833874966176</v>
      </c>
      <c r="H23" s="29">
        <f t="shared" si="2"/>
        <v>609.5</v>
      </c>
      <c r="I23" s="29">
        <f t="shared" si="3"/>
        <v>94.038338749661762</v>
      </c>
      <c r="J23" s="30">
        <f t="shared" ref="J23:J29" si="5">J22-I23</f>
        <v>69563.516612503372</v>
      </c>
      <c r="K23" s="31"/>
      <c r="L23" s="32"/>
      <c r="M23" s="32"/>
      <c r="N23" s="32"/>
      <c r="O23" s="32"/>
      <c r="P23" s="48"/>
      <c r="Q23" s="23"/>
    </row>
    <row r="24" spans="1:20" hidden="1">
      <c r="A24" s="237">
        <v>38763</v>
      </c>
      <c r="B24" s="25">
        <v>14</v>
      </c>
      <c r="C24" s="35" t="s">
        <v>19</v>
      </c>
      <c r="D24" s="36" t="str">
        <f t="shared" ref="D24:E34" si="6">D23</f>
        <v>'</v>
      </c>
      <c r="E24" s="37">
        <f t="shared" si="6"/>
        <v>38823</v>
      </c>
      <c r="F24" s="6">
        <f>IF(MAX(F$9:F23)&gt;=L$5,0,IF(B24&gt;=MONTH($N$5),F23+1,0))</f>
        <v>11</v>
      </c>
      <c r="G24" s="38">
        <f t="shared" si="1"/>
        <v>703.53833874966176</v>
      </c>
      <c r="H24" s="39">
        <f t="shared" si="2"/>
        <v>608.67999999999995</v>
      </c>
      <c r="I24" s="39">
        <f t="shared" si="3"/>
        <v>94.858338749661812</v>
      </c>
      <c r="J24" s="40">
        <f t="shared" si="5"/>
        <v>69468.65827375371</v>
      </c>
      <c r="K24" s="41"/>
      <c r="L24" s="42"/>
      <c r="M24" s="42"/>
      <c r="N24" s="42"/>
      <c r="O24" s="42"/>
      <c r="P24" s="46"/>
      <c r="Q24" s="23"/>
    </row>
    <row r="25" spans="1:20" hidden="1">
      <c r="A25" s="237">
        <v>38791</v>
      </c>
      <c r="B25" s="25">
        <v>15</v>
      </c>
      <c r="C25" s="35" t="s">
        <v>20</v>
      </c>
      <c r="D25" s="36" t="str">
        <f t="shared" si="6"/>
        <v>'</v>
      </c>
      <c r="E25" s="37">
        <f t="shared" si="6"/>
        <v>38823</v>
      </c>
      <c r="F25" s="6">
        <f>IF(MAX(F$9:F24)&gt;=L$5,0,IF(B25&gt;=MONTH($N$5),F24+1,0))</f>
        <v>12</v>
      </c>
      <c r="G25" s="38">
        <f t="shared" si="1"/>
        <v>703.53833874966176</v>
      </c>
      <c r="H25" s="39">
        <f t="shared" si="2"/>
        <v>607.85</v>
      </c>
      <c r="I25" s="39">
        <f t="shared" si="3"/>
        <v>95.688338749661739</v>
      </c>
      <c r="J25" s="40">
        <f t="shared" si="5"/>
        <v>69372.969935004046</v>
      </c>
      <c r="K25" s="41"/>
      <c r="L25" s="42"/>
      <c r="M25" s="42"/>
      <c r="N25" s="42"/>
      <c r="O25" s="42"/>
      <c r="P25" s="46"/>
      <c r="Q25" s="23"/>
    </row>
    <row r="26" spans="1:20" hidden="1">
      <c r="A26" s="237">
        <v>38822</v>
      </c>
      <c r="B26" s="25">
        <v>16</v>
      </c>
      <c r="C26" s="35" t="s">
        <v>21</v>
      </c>
      <c r="D26" s="36" t="str">
        <f t="shared" si="6"/>
        <v>'</v>
      </c>
      <c r="E26" s="37">
        <f t="shared" si="6"/>
        <v>38823</v>
      </c>
      <c r="F26" s="6">
        <f>IF(MAX(F$9:F25)&gt;=L$5,0,IF(B26&gt;=MONTH($N$5),F25+1,0))</f>
        <v>13</v>
      </c>
      <c r="G26" s="38">
        <f t="shared" si="1"/>
        <v>703.53833874966176</v>
      </c>
      <c r="H26" s="39">
        <f t="shared" si="2"/>
        <v>607.01</v>
      </c>
      <c r="I26" s="39">
        <f t="shared" si="3"/>
        <v>96.528338749661771</v>
      </c>
      <c r="J26" s="40">
        <f t="shared" si="5"/>
        <v>69276.441596254386</v>
      </c>
      <c r="K26" s="41"/>
      <c r="L26" s="42"/>
      <c r="M26" s="42"/>
      <c r="N26" s="42"/>
      <c r="O26" s="42"/>
      <c r="P26" s="46"/>
      <c r="Q26" s="23"/>
    </row>
    <row r="27" spans="1:20" hidden="1">
      <c r="A27" s="237">
        <v>38852</v>
      </c>
      <c r="B27" s="25">
        <v>17</v>
      </c>
      <c r="C27" s="35" t="s">
        <v>22</v>
      </c>
      <c r="D27" s="36" t="str">
        <f t="shared" si="6"/>
        <v>'</v>
      </c>
      <c r="E27" s="37">
        <f t="shared" si="6"/>
        <v>38823</v>
      </c>
      <c r="F27" s="6">
        <f>IF(MAX(F$9:F26)&gt;=L$5,0,IF(B27&gt;=MONTH($N$5),F26+1,0))</f>
        <v>14</v>
      </c>
      <c r="G27" s="38">
        <f t="shared" si="1"/>
        <v>703.53833874966176</v>
      </c>
      <c r="H27" s="39">
        <f t="shared" si="2"/>
        <v>606.16999999999996</v>
      </c>
      <c r="I27" s="39">
        <f t="shared" si="3"/>
        <v>97.368338749661802</v>
      </c>
      <c r="J27" s="40">
        <f t="shared" si="5"/>
        <v>69179.07325750473</v>
      </c>
      <c r="K27" s="41"/>
      <c r="L27" s="42"/>
      <c r="M27" s="42"/>
      <c r="N27" s="42"/>
      <c r="O27" s="42"/>
      <c r="P27" s="46"/>
      <c r="Q27" s="23"/>
    </row>
    <row r="28" spans="1:20" hidden="1">
      <c r="A28" s="237">
        <v>38883</v>
      </c>
      <c r="B28" s="25">
        <v>18</v>
      </c>
      <c r="C28" s="35" t="s">
        <v>23</v>
      </c>
      <c r="D28" s="36" t="str">
        <f t="shared" si="6"/>
        <v>'</v>
      </c>
      <c r="E28" s="37">
        <f t="shared" si="6"/>
        <v>38823</v>
      </c>
      <c r="F28" s="6">
        <f>IF(MAX(F$9:F27)&gt;=L$5,0,IF(B28&gt;=MONTH($N$5),F27+1,0))</f>
        <v>15</v>
      </c>
      <c r="G28" s="38">
        <f t="shared" si="1"/>
        <v>703.53833874966176</v>
      </c>
      <c r="H28" s="39">
        <f t="shared" si="2"/>
        <v>605.32000000000005</v>
      </c>
      <c r="I28" s="39">
        <f t="shared" si="3"/>
        <v>98.218338749661712</v>
      </c>
      <c r="J28" s="40">
        <f t="shared" si="5"/>
        <v>69080.854918755067</v>
      </c>
      <c r="K28" s="41"/>
      <c r="L28" s="42"/>
      <c r="M28" s="42"/>
      <c r="N28" s="42"/>
      <c r="O28" s="42"/>
      <c r="P28" s="46"/>
      <c r="Q28" s="23"/>
    </row>
    <row r="29" spans="1:20" hidden="1">
      <c r="A29" s="237">
        <v>38913</v>
      </c>
      <c r="B29" s="25">
        <v>19</v>
      </c>
      <c r="C29" s="35" t="s">
        <v>24</v>
      </c>
      <c r="D29" s="36" t="str">
        <f t="shared" si="6"/>
        <v>'</v>
      </c>
      <c r="E29" s="37">
        <f t="shared" si="6"/>
        <v>38823</v>
      </c>
      <c r="F29" s="6">
        <f>IF(MAX(F$9:F28)&gt;=L$5,0,IF(B29&gt;=MONTH($N$5),F28+1,0))</f>
        <v>16</v>
      </c>
      <c r="G29" s="38">
        <f t="shared" si="1"/>
        <v>703.53833874966176</v>
      </c>
      <c r="H29" s="39">
        <f t="shared" si="2"/>
        <v>604.46</v>
      </c>
      <c r="I29" s="39">
        <f t="shared" si="3"/>
        <v>99.078338749661725</v>
      </c>
      <c r="J29" s="40">
        <f t="shared" si="5"/>
        <v>68981.776580005404</v>
      </c>
      <c r="K29" s="41"/>
      <c r="L29" s="42"/>
      <c r="M29" s="42"/>
      <c r="N29" s="42"/>
      <c r="O29" s="42"/>
      <c r="P29" s="46"/>
      <c r="Q29" s="23"/>
    </row>
    <row r="30" spans="1:20" hidden="1">
      <c r="A30" s="237">
        <v>38944</v>
      </c>
      <c r="B30" s="25">
        <v>20</v>
      </c>
      <c r="C30" s="35" t="s">
        <v>25</v>
      </c>
      <c r="D30" s="36" t="str">
        <f t="shared" si="6"/>
        <v>'</v>
      </c>
      <c r="E30" s="37">
        <f t="shared" si="6"/>
        <v>38823</v>
      </c>
      <c r="F30" s="6">
        <f>IF(MAX(F$9:F29)&gt;=L$5,0,IF(B30&gt;=MONTH($N$5),F29+1,0))</f>
        <v>17</v>
      </c>
      <c r="G30" s="38">
        <f t="shared" si="1"/>
        <v>703.53833874966176</v>
      </c>
      <c r="H30" s="39">
        <f t="shared" si="2"/>
        <v>603.59</v>
      </c>
      <c r="I30" s="39">
        <f t="shared" si="3"/>
        <v>99.94833874966173</v>
      </c>
      <c r="J30" s="40">
        <f>J29-I30</f>
        <v>68881.828241255746</v>
      </c>
      <c r="K30" s="41"/>
      <c r="L30" s="42"/>
      <c r="M30" s="42"/>
      <c r="N30" s="42"/>
      <c r="O30" s="42"/>
      <c r="P30" s="46"/>
      <c r="Q30" s="23"/>
    </row>
    <row r="31" spans="1:20" hidden="1">
      <c r="A31" s="237">
        <v>38975</v>
      </c>
      <c r="B31" s="25">
        <v>21</v>
      </c>
      <c r="C31" s="35" t="s">
        <v>26</v>
      </c>
      <c r="D31" s="36" t="str">
        <f t="shared" si="6"/>
        <v>'</v>
      </c>
      <c r="E31" s="37">
        <f t="shared" si="6"/>
        <v>38823</v>
      </c>
      <c r="F31" s="6">
        <f>IF(MAX(F$9:F30)&gt;=L$5,0,IF(B31&gt;=MONTH($N$5),F30+1,0))</f>
        <v>18</v>
      </c>
      <c r="G31" s="38">
        <f t="shared" si="1"/>
        <v>703.53833874966176</v>
      </c>
      <c r="H31" s="39">
        <f t="shared" si="2"/>
        <v>602.72</v>
      </c>
      <c r="I31" s="39">
        <f t="shared" si="3"/>
        <v>100.81833874966173</v>
      </c>
      <c r="J31" s="40">
        <f t="shared" ref="J31:J94" si="7">J30-I31</f>
        <v>68781.009902506077</v>
      </c>
      <c r="K31" s="41"/>
      <c r="L31" s="42"/>
      <c r="M31" s="42"/>
      <c r="N31" s="42"/>
      <c r="O31" s="42"/>
      <c r="P31" s="46"/>
      <c r="Q31" s="23"/>
    </row>
    <row r="32" spans="1:20" hidden="1">
      <c r="A32" s="237">
        <v>39005</v>
      </c>
      <c r="B32" s="25">
        <v>22</v>
      </c>
      <c r="C32" s="35" t="s">
        <v>27</v>
      </c>
      <c r="D32" s="36" t="str">
        <f t="shared" si="6"/>
        <v>'</v>
      </c>
      <c r="E32" s="37">
        <f t="shared" si="6"/>
        <v>38823</v>
      </c>
      <c r="F32" s="6">
        <f>IF(MAX(F$9:F31)&gt;=L$5,0,IF(B32&gt;=MONTH($N$5),F31+1,0))</f>
        <v>19</v>
      </c>
      <c r="G32" s="38">
        <f t="shared" si="1"/>
        <v>703.53833874966176</v>
      </c>
      <c r="H32" s="39">
        <f t="shared" si="2"/>
        <v>601.83000000000004</v>
      </c>
      <c r="I32" s="39">
        <f t="shared" si="3"/>
        <v>101.70833874966172</v>
      </c>
      <c r="J32" s="40">
        <f t="shared" si="7"/>
        <v>68679.301563756409</v>
      </c>
      <c r="K32" s="41"/>
      <c r="L32" s="42"/>
      <c r="M32" s="42"/>
      <c r="N32" s="42"/>
      <c r="O32" s="42"/>
      <c r="P32" s="46"/>
      <c r="Q32" s="23"/>
    </row>
    <row r="33" spans="1:17" hidden="1">
      <c r="A33" s="237">
        <v>39036</v>
      </c>
      <c r="B33" s="25">
        <v>23</v>
      </c>
      <c r="C33" s="35" t="s">
        <v>28</v>
      </c>
      <c r="D33" s="36" t="str">
        <f t="shared" si="6"/>
        <v>'</v>
      </c>
      <c r="E33" s="37">
        <f t="shared" si="6"/>
        <v>38823</v>
      </c>
      <c r="F33" s="6">
        <f>IF(MAX(F$9:F32)&gt;=L$5,0,IF(B33&gt;=MONTH($N$5),F32+1,0))</f>
        <v>20</v>
      </c>
      <c r="G33" s="38">
        <f t="shared" si="1"/>
        <v>703.53833874966176</v>
      </c>
      <c r="H33" s="39">
        <f t="shared" si="2"/>
        <v>600.94000000000005</v>
      </c>
      <c r="I33" s="39">
        <f t="shared" si="3"/>
        <v>102.59833874966171</v>
      </c>
      <c r="J33" s="40">
        <f t="shared" si="7"/>
        <v>68576.703225006742</v>
      </c>
      <c r="K33" s="41"/>
      <c r="L33" s="42"/>
      <c r="M33" s="42"/>
      <c r="N33" s="42"/>
      <c r="O33" s="42"/>
      <c r="P33" s="46"/>
      <c r="Q33" s="23"/>
    </row>
    <row r="34" spans="1:17" hidden="1">
      <c r="A34" s="237">
        <v>39066</v>
      </c>
      <c r="B34" s="25">
        <v>24</v>
      </c>
      <c r="C34" s="35" t="s">
        <v>29</v>
      </c>
      <c r="D34" s="36" t="str">
        <f t="shared" si="6"/>
        <v>'</v>
      </c>
      <c r="E34" s="37">
        <f t="shared" si="6"/>
        <v>38823</v>
      </c>
      <c r="F34" s="53">
        <f>IF(MAX(F$9:F33)&gt;=L$5,0,IF(B34&gt;=MONTH($N$5),F33+1,0))</f>
        <v>21</v>
      </c>
      <c r="G34" s="45">
        <f t="shared" si="1"/>
        <v>703.53833874966176</v>
      </c>
      <c r="H34" s="42">
        <f t="shared" si="2"/>
        <v>600.04999999999995</v>
      </c>
      <c r="I34" s="42">
        <f t="shared" si="3"/>
        <v>103.48833874966181</v>
      </c>
      <c r="J34" s="46">
        <f t="shared" si="7"/>
        <v>68473.214886257076</v>
      </c>
      <c r="K34" s="41">
        <f>SUM(H23:H34)</f>
        <v>7258.12</v>
      </c>
      <c r="L34" s="42">
        <f>SUM(I23:I34)</f>
        <v>1184.340064995941</v>
      </c>
      <c r="M34" s="42">
        <f>SUM(G23:G34)</f>
        <v>8442.460064995943</v>
      </c>
      <c r="N34" s="42">
        <f>K34+N22</f>
        <v>12779.52</v>
      </c>
      <c r="O34" s="42">
        <f>L34+O22</f>
        <v>1994.7851137428968</v>
      </c>
      <c r="P34" s="46">
        <f>M34+P22</f>
        <v>14774.305113742899</v>
      </c>
      <c r="Q34" s="23"/>
    </row>
    <row r="35" spans="1:17" hidden="1">
      <c r="A35" s="237">
        <v>39097</v>
      </c>
      <c r="B35" s="25">
        <v>25</v>
      </c>
      <c r="C35" s="26" t="s">
        <v>17</v>
      </c>
      <c r="D35" s="47" t="str">
        <f>D23</f>
        <v>'</v>
      </c>
      <c r="E35" s="27">
        <f>E23+365.25</f>
        <v>39188.25</v>
      </c>
      <c r="F35" s="90">
        <f>IF(MAX(F$9:F34)&gt;=L$5,0,IF(B35&gt;=MONTH($N$5),F34+1,0))</f>
        <v>22</v>
      </c>
      <c r="G35" s="28">
        <f t="shared" si="1"/>
        <v>703.53833874966176</v>
      </c>
      <c r="H35" s="29">
        <f t="shared" si="2"/>
        <v>599.14</v>
      </c>
      <c r="I35" s="29">
        <f t="shared" si="3"/>
        <v>104.39833874966178</v>
      </c>
      <c r="J35" s="30">
        <f t="shared" si="7"/>
        <v>68368.81654750742</v>
      </c>
      <c r="K35" s="31"/>
      <c r="L35" s="32"/>
      <c r="M35" s="32"/>
      <c r="N35" s="32"/>
      <c r="O35" s="32"/>
      <c r="P35" s="48"/>
      <c r="Q35" s="23"/>
    </row>
    <row r="36" spans="1:17" hidden="1">
      <c r="A36" s="237">
        <v>39128</v>
      </c>
      <c r="B36" s="25">
        <v>26</v>
      </c>
      <c r="C36" s="35" t="s">
        <v>19</v>
      </c>
      <c r="D36" s="36" t="str">
        <f t="shared" ref="D36:E46" si="8">D35</f>
        <v>'</v>
      </c>
      <c r="E36" s="37">
        <f t="shared" si="8"/>
        <v>39188.25</v>
      </c>
      <c r="F36" s="6">
        <f>IF(MAX(F$9:F35)&gt;=L$5,0,IF(B36&gt;=MONTH($N$5),F35+1,0))</f>
        <v>23</v>
      </c>
      <c r="G36" s="38">
        <f t="shared" si="1"/>
        <v>703.53833874966176</v>
      </c>
      <c r="H36" s="39">
        <f t="shared" si="2"/>
        <v>598.23</v>
      </c>
      <c r="I36" s="39">
        <f t="shared" si="3"/>
        <v>105.30833874966174</v>
      </c>
      <c r="J36" s="40">
        <f t="shared" si="7"/>
        <v>68263.508208757761</v>
      </c>
      <c r="K36" s="41"/>
      <c r="L36" s="42"/>
      <c r="M36" s="42"/>
      <c r="N36" s="42"/>
      <c r="O36" s="42"/>
      <c r="P36" s="46"/>
      <c r="Q36" s="23"/>
    </row>
    <row r="37" spans="1:17" hidden="1">
      <c r="A37" s="237">
        <v>39156</v>
      </c>
      <c r="B37" s="25">
        <v>27</v>
      </c>
      <c r="C37" s="35" t="s">
        <v>20</v>
      </c>
      <c r="D37" s="36" t="str">
        <f t="shared" si="8"/>
        <v>'</v>
      </c>
      <c r="E37" s="37">
        <f t="shared" si="8"/>
        <v>39188.25</v>
      </c>
      <c r="F37" s="6">
        <f>IF(MAX(F$9:F36)&gt;=L$5,0,IF(B37&gt;=MONTH($N$5),F36+1,0))</f>
        <v>24</v>
      </c>
      <c r="G37" s="38">
        <f t="shared" si="1"/>
        <v>703.53833874966176</v>
      </c>
      <c r="H37" s="39">
        <f t="shared" si="2"/>
        <v>597.30999999999995</v>
      </c>
      <c r="I37" s="39">
        <f t="shared" si="3"/>
        <v>106.22833874966182</v>
      </c>
      <c r="J37" s="40">
        <f t="shared" si="7"/>
        <v>68157.279870008104</v>
      </c>
      <c r="K37" s="41"/>
      <c r="L37" s="42"/>
      <c r="M37" s="42"/>
      <c r="N37" s="42"/>
      <c r="O37" s="42"/>
      <c r="P37" s="46"/>
      <c r="Q37" s="23"/>
    </row>
    <row r="38" spans="1:17" hidden="1">
      <c r="A38" s="237">
        <v>39187</v>
      </c>
      <c r="B38" s="25">
        <v>28</v>
      </c>
      <c r="C38" s="35" t="s">
        <v>21</v>
      </c>
      <c r="D38" s="36" t="str">
        <f t="shared" si="8"/>
        <v>'</v>
      </c>
      <c r="E38" s="37">
        <f t="shared" si="8"/>
        <v>39188.25</v>
      </c>
      <c r="F38" s="6">
        <f>IF(MAX(F$9:F37)&gt;=L$5,0,IF(B38&gt;=MONTH($N$5),F37+1,0))</f>
        <v>25</v>
      </c>
      <c r="G38" s="38">
        <f t="shared" si="1"/>
        <v>703.53833874966176</v>
      </c>
      <c r="H38" s="39">
        <f t="shared" si="2"/>
        <v>596.38</v>
      </c>
      <c r="I38" s="39">
        <f t="shared" si="3"/>
        <v>107.15833874966177</v>
      </c>
      <c r="J38" s="40">
        <f t="shared" si="7"/>
        <v>68050.121531258439</v>
      </c>
      <c r="K38" s="41"/>
      <c r="L38" s="42"/>
      <c r="M38" s="42"/>
      <c r="N38" s="42"/>
      <c r="O38" s="42"/>
      <c r="P38" s="46"/>
      <c r="Q38" s="23"/>
    </row>
    <row r="39" spans="1:17" hidden="1">
      <c r="A39" s="237">
        <v>39217</v>
      </c>
      <c r="B39" s="25">
        <v>29</v>
      </c>
      <c r="C39" s="35" t="s">
        <v>22</v>
      </c>
      <c r="D39" s="36" t="str">
        <f t="shared" si="8"/>
        <v>'</v>
      </c>
      <c r="E39" s="37">
        <f t="shared" si="8"/>
        <v>39188.25</v>
      </c>
      <c r="F39" s="6">
        <f>IF(MAX(F$9:F38)&gt;=L$5,0,IF(B39&gt;=MONTH($N$5),F38+1,0))</f>
        <v>26</v>
      </c>
      <c r="G39" s="38">
        <f t="shared" si="1"/>
        <v>703.53833874966176</v>
      </c>
      <c r="H39" s="39">
        <f t="shared" si="2"/>
        <v>595.44000000000005</v>
      </c>
      <c r="I39" s="39">
        <f t="shared" si="3"/>
        <v>108.09833874966171</v>
      </c>
      <c r="J39" s="40">
        <f t="shared" si="7"/>
        <v>67942.023192508772</v>
      </c>
      <c r="K39" s="41"/>
      <c r="L39" s="42"/>
      <c r="M39" s="42"/>
      <c r="N39" s="42"/>
      <c r="O39" s="42"/>
      <c r="P39" s="46"/>
      <c r="Q39" s="23"/>
    </row>
    <row r="40" spans="1:17" hidden="1">
      <c r="A40" s="237">
        <v>39248</v>
      </c>
      <c r="B40" s="25">
        <v>30</v>
      </c>
      <c r="C40" s="35" t="s">
        <v>23</v>
      </c>
      <c r="D40" s="36" t="str">
        <f t="shared" si="8"/>
        <v>'</v>
      </c>
      <c r="E40" s="37">
        <f t="shared" si="8"/>
        <v>39188.25</v>
      </c>
      <c r="F40" s="6">
        <f>IF(MAX(F$9:F39)&gt;=L$5,0,IF(B40&gt;=MONTH($N$5),F39+1,0))</f>
        <v>27</v>
      </c>
      <c r="G40" s="38">
        <f t="shared" si="1"/>
        <v>703.53833874966176</v>
      </c>
      <c r="H40" s="39">
        <f t="shared" si="2"/>
        <v>594.49</v>
      </c>
      <c r="I40" s="39">
        <f t="shared" si="3"/>
        <v>109.04833874966175</v>
      </c>
      <c r="J40" s="40">
        <f t="shared" si="7"/>
        <v>67832.974853759108</v>
      </c>
      <c r="K40" s="41"/>
      <c r="L40" s="42"/>
      <c r="M40" s="42"/>
      <c r="N40" s="42"/>
      <c r="O40" s="42"/>
      <c r="P40" s="46"/>
      <c r="Q40" s="23"/>
    </row>
    <row r="41" spans="1:17" hidden="1">
      <c r="A41" s="237">
        <v>39278</v>
      </c>
      <c r="B41" s="25">
        <v>31</v>
      </c>
      <c r="C41" s="35" t="s">
        <v>24</v>
      </c>
      <c r="D41" s="36" t="str">
        <f t="shared" si="8"/>
        <v>'</v>
      </c>
      <c r="E41" s="37">
        <f t="shared" si="8"/>
        <v>39188.25</v>
      </c>
      <c r="F41" s="6">
        <f>IF(MAX(F$9:F40)&gt;=L$5,0,IF(B41&gt;=MONTH($N$5),F40+1,0))</f>
        <v>28</v>
      </c>
      <c r="G41" s="38">
        <f t="shared" si="1"/>
        <v>703.53833874966176</v>
      </c>
      <c r="H41" s="39">
        <f t="shared" si="2"/>
        <v>593.54</v>
      </c>
      <c r="I41" s="39">
        <f t="shared" si="3"/>
        <v>109.9983387496618</v>
      </c>
      <c r="J41" s="40">
        <f t="shared" si="7"/>
        <v>67722.976515009446</v>
      </c>
      <c r="K41" s="41"/>
      <c r="L41" s="42"/>
      <c r="M41" s="42"/>
      <c r="N41" s="42"/>
      <c r="O41" s="42"/>
      <c r="P41" s="46"/>
      <c r="Q41" s="23"/>
    </row>
    <row r="42" spans="1:17" hidden="1">
      <c r="A42" s="237">
        <v>39309</v>
      </c>
      <c r="B42" s="25">
        <v>32</v>
      </c>
      <c r="C42" s="35" t="s">
        <v>25</v>
      </c>
      <c r="D42" s="36" t="str">
        <f t="shared" si="8"/>
        <v>'</v>
      </c>
      <c r="E42" s="37">
        <f t="shared" si="8"/>
        <v>39188.25</v>
      </c>
      <c r="F42" s="6">
        <f>IF(MAX(F$9:F41)&gt;=L$5,0,IF(B42&gt;=MONTH($N$5),F41+1,0))</f>
        <v>29</v>
      </c>
      <c r="G42" s="38">
        <f t="shared" si="1"/>
        <v>703.53833874966176</v>
      </c>
      <c r="H42" s="39">
        <f t="shared" si="2"/>
        <v>592.58000000000004</v>
      </c>
      <c r="I42" s="39">
        <f t="shared" si="3"/>
        <v>110.95833874966172</v>
      </c>
      <c r="J42" s="40">
        <f t="shared" si="7"/>
        <v>67612.018176259779</v>
      </c>
      <c r="K42" s="41"/>
      <c r="L42" s="42"/>
      <c r="M42" s="42"/>
      <c r="N42" s="42"/>
      <c r="O42" s="42"/>
      <c r="P42" s="46"/>
      <c r="Q42" s="23"/>
    </row>
    <row r="43" spans="1:17" hidden="1">
      <c r="A43" s="237">
        <v>39340</v>
      </c>
      <c r="B43" s="25">
        <v>33</v>
      </c>
      <c r="C43" s="35" t="s">
        <v>26</v>
      </c>
      <c r="D43" s="36" t="str">
        <f t="shared" si="8"/>
        <v>'</v>
      </c>
      <c r="E43" s="37">
        <f t="shared" si="8"/>
        <v>39188.25</v>
      </c>
      <c r="F43" s="6">
        <f>IF(MAX(F$9:F42)&gt;=L$5,0,IF(B43&gt;=MONTH($N$5),F42+1,0))</f>
        <v>30</v>
      </c>
      <c r="G43" s="38">
        <f t="shared" si="1"/>
        <v>703.53833874966176</v>
      </c>
      <c r="H43" s="39">
        <f t="shared" si="2"/>
        <v>591.61</v>
      </c>
      <c r="I43" s="39">
        <f t="shared" si="3"/>
        <v>111.92833874966175</v>
      </c>
      <c r="J43" s="40">
        <f t="shared" si="7"/>
        <v>67500.08983751011</v>
      </c>
      <c r="K43" s="41"/>
      <c r="L43" s="42"/>
      <c r="M43" s="42"/>
      <c r="N43" s="42"/>
      <c r="O43" s="42"/>
      <c r="P43" s="46"/>
      <c r="Q43" s="23"/>
    </row>
    <row r="44" spans="1:17" hidden="1">
      <c r="A44" s="237">
        <v>39370</v>
      </c>
      <c r="B44" s="25">
        <v>34</v>
      </c>
      <c r="C44" s="35" t="s">
        <v>27</v>
      </c>
      <c r="D44" s="36" t="str">
        <f t="shared" si="8"/>
        <v>'</v>
      </c>
      <c r="E44" s="37">
        <f t="shared" si="8"/>
        <v>39188.25</v>
      </c>
      <c r="F44" s="6">
        <f>IF(MAX(F$9:F43)&gt;=L$5,0,IF(B44&gt;=MONTH($N$5),F43+1,0))</f>
        <v>31</v>
      </c>
      <c r="G44" s="38">
        <f t="shared" si="1"/>
        <v>703.53833874966176</v>
      </c>
      <c r="H44" s="39">
        <f t="shared" si="2"/>
        <v>590.63</v>
      </c>
      <c r="I44" s="39">
        <f t="shared" si="3"/>
        <v>112.90833874966177</v>
      </c>
      <c r="J44" s="40">
        <f t="shared" si="7"/>
        <v>67387.181498760445</v>
      </c>
      <c r="K44" s="41"/>
      <c r="L44" s="42"/>
      <c r="M44" s="42"/>
      <c r="N44" s="42"/>
      <c r="O44" s="42"/>
      <c r="P44" s="46"/>
      <c r="Q44" s="23"/>
    </row>
    <row r="45" spans="1:17" hidden="1">
      <c r="A45" s="237">
        <v>39401</v>
      </c>
      <c r="B45" s="25">
        <v>35</v>
      </c>
      <c r="C45" s="35" t="s">
        <v>28</v>
      </c>
      <c r="D45" s="36" t="str">
        <f t="shared" si="8"/>
        <v>'</v>
      </c>
      <c r="E45" s="37">
        <f t="shared" si="8"/>
        <v>39188.25</v>
      </c>
      <c r="F45" s="6">
        <f>IF(MAX(F$9:F44)&gt;=L$5,0,IF(B45&gt;=MONTH($N$5),F44+1,0))</f>
        <v>32</v>
      </c>
      <c r="G45" s="38">
        <f t="shared" si="1"/>
        <v>703.53833874966176</v>
      </c>
      <c r="H45" s="39">
        <f t="shared" si="2"/>
        <v>589.64</v>
      </c>
      <c r="I45" s="39">
        <f t="shared" si="3"/>
        <v>113.89833874966178</v>
      </c>
      <c r="J45" s="40">
        <f t="shared" si="7"/>
        <v>67273.283160010789</v>
      </c>
      <c r="K45" s="41"/>
      <c r="L45" s="42"/>
      <c r="M45" s="42"/>
      <c r="N45" s="42"/>
      <c r="O45" s="42"/>
      <c r="P45" s="46"/>
      <c r="Q45" s="23"/>
    </row>
    <row r="46" spans="1:17" hidden="1">
      <c r="A46" s="237">
        <v>39431</v>
      </c>
      <c r="B46" s="25">
        <v>36</v>
      </c>
      <c r="C46" s="35" t="s">
        <v>29</v>
      </c>
      <c r="D46" s="36" t="str">
        <f t="shared" si="8"/>
        <v>'</v>
      </c>
      <c r="E46" s="37">
        <f t="shared" si="8"/>
        <v>39188.25</v>
      </c>
      <c r="F46" s="53">
        <f>IF(MAX(F$9:F45)&gt;=L$5,0,IF(B46&gt;=MONTH($N$5),F45+1,0))</f>
        <v>33</v>
      </c>
      <c r="G46" s="45">
        <f t="shared" si="1"/>
        <v>703.53833874966176</v>
      </c>
      <c r="H46" s="42">
        <f t="shared" si="2"/>
        <v>588.64</v>
      </c>
      <c r="I46" s="42">
        <f t="shared" si="3"/>
        <v>114.89833874966178</v>
      </c>
      <c r="J46" s="46">
        <f t="shared" si="7"/>
        <v>67158.384821261134</v>
      </c>
      <c r="K46" s="41">
        <f>SUM(H35:H46)</f>
        <v>7127.63</v>
      </c>
      <c r="L46" s="42">
        <f>SUM(I35:I46)</f>
        <v>1314.8300649959415</v>
      </c>
      <c r="M46" s="42">
        <f>SUM(G35:G46)</f>
        <v>8442.460064995943</v>
      </c>
      <c r="N46" s="42">
        <f>K46+N34</f>
        <v>19907.150000000001</v>
      </c>
      <c r="O46" s="42">
        <f>L46+O34</f>
        <v>3309.615178738838</v>
      </c>
      <c r="P46" s="46">
        <f>M46+P34</f>
        <v>23216.765178738842</v>
      </c>
      <c r="Q46" s="23"/>
    </row>
    <row r="47" spans="1:17" hidden="1">
      <c r="A47" s="237">
        <v>39462</v>
      </c>
      <c r="B47" s="25">
        <v>37</v>
      </c>
      <c r="C47" s="26" t="s">
        <v>17</v>
      </c>
      <c r="D47" s="47" t="str">
        <f>D35</f>
        <v>'</v>
      </c>
      <c r="E47" s="27">
        <f>E35+365.25</f>
        <v>39553.5</v>
      </c>
      <c r="F47" s="90">
        <f>IF(MAX(F$9:F46)&gt;=L$5,0,IF(B47&gt;=MONTH($N$5),F46+1,0))</f>
        <v>34</v>
      </c>
      <c r="G47" s="28">
        <f t="shared" si="1"/>
        <v>703.53833874966176</v>
      </c>
      <c r="H47" s="29">
        <f t="shared" si="2"/>
        <v>587.64</v>
      </c>
      <c r="I47" s="29">
        <f t="shared" si="3"/>
        <v>115.89833874966178</v>
      </c>
      <c r="J47" s="30">
        <f t="shared" si="7"/>
        <v>67042.486482511478</v>
      </c>
      <c r="K47" s="31"/>
      <c r="L47" s="32"/>
      <c r="M47" s="32"/>
      <c r="N47" s="32"/>
      <c r="O47" s="32"/>
      <c r="P47" s="48"/>
      <c r="Q47" s="23"/>
    </row>
    <row r="48" spans="1:17" hidden="1">
      <c r="A48" s="237">
        <v>39493</v>
      </c>
      <c r="B48" s="25">
        <v>38</v>
      </c>
      <c r="C48" s="35" t="s">
        <v>19</v>
      </c>
      <c r="D48" s="36" t="str">
        <f t="shared" ref="D48:E58" si="9">D47</f>
        <v>'</v>
      </c>
      <c r="E48" s="37">
        <f t="shared" si="9"/>
        <v>39553.5</v>
      </c>
      <c r="F48" s="6">
        <f>IF(MAX(F$9:F47)&gt;=L$5,0,IF(B48&gt;=MONTH($N$5),F47+1,0))</f>
        <v>35</v>
      </c>
      <c r="G48" s="38">
        <f t="shared" si="1"/>
        <v>703.53833874966176</v>
      </c>
      <c r="H48" s="39">
        <f t="shared" si="2"/>
        <v>586.62</v>
      </c>
      <c r="I48" s="39">
        <f t="shared" si="3"/>
        <v>116.91833874966176</v>
      </c>
      <c r="J48" s="40">
        <f t="shared" si="7"/>
        <v>66925.568143761819</v>
      </c>
      <c r="K48" s="41"/>
      <c r="L48" s="42"/>
      <c r="M48" s="42"/>
      <c r="N48" s="42"/>
      <c r="O48" s="42"/>
      <c r="P48" s="46"/>
      <c r="Q48" s="23"/>
    </row>
    <row r="49" spans="1:17" hidden="1">
      <c r="A49" s="237">
        <v>39522</v>
      </c>
      <c r="B49" s="25">
        <v>39</v>
      </c>
      <c r="C49" s="35" t="s">
        <v>20</v>
      </c>
      <c r="D49" s="36" t="str">
        <f t="shared" si="9"/>
        <v>'</v>
      </c>
      <c r="E49" s="37">
        <f t="shared" si="9"/>
        <v>39553.5</v>
      </c>
      <c r="F49" s="6">
        <f>IF(MAX(F$9:F48)&gt;=L$5,0,IF(B49&gt;=MONTH($N$5),F48+1,0))</f>
        <v>36</v>
      </c>
      <c r="G49" s="38">
        <f t="shared" si="1"/>
        <v>703.53833874966176</v>
      </c>
      <c r="H49" s="39">
        <f t="shared" si="2"/>
        <v>585.6</v>
      </c>
      <c r="I49" s="39">
        <f t="shared" si="3"/>
        <v>117.93833874966174</v>
      </c>
      <c r="J49" s="40">
        <f t="shared" si="7"/>
        <v>66807.629805012155</v>
      </c>
      <c r="K49" s="41"/>
      <c r="L49" s="42"/>
      <c r="M49" s="42"/>
      <c r="N49" s="42"/>
      <c r="O49" s="42"/>
      <c r="P49" s="46"/>
      <c r="Q49" s="23"/>
    </row>
    <row r="50" spans="1:17" hidden="1">
      <c r="A50" s="237">
        <v>39553</v>
      </c>
      <c r="B50" s="25">
        <v>40</v>
      </c>
      <c r="C50" s="35" t="s">
        <v>21</v>
      </c>
      <c r="D50" s="36" t="str">
        <f t="shared" si="9"/>
        <v>'</v>
      </c>
      <c r="E50" s="37">
        <f t="shared" si="9"/>
        <v>39553.5</v>
      </c>
      <c r="F50" s="6">
        <f>IF(MAX(F$9:F49)&gt;=L$5,0,IF(B50&gt;=MONTH($N$5),F49+1,0))</f>
        <v>37</v>
      </c>
      <c r="G50" s="38">
        <f t="shared" si="1"/>
        <v>703.53833874966176</v>
      </c>
      <c r="H50" s="39">
        <f t="shared" si="2"/>
        <v>584.57000000000005</v>
      </c>
      <c r="I50" s="39">
        <f t="shared" si="3"/>
        <v>118.96833874966171</v>
      </c>
      <c r="J50" s="40">
        <f t="shared" si="7"/>
        <v>66688.661466262492</v>
      </c>
      <c r="K50" s="41"/>
      <c r="L50" s="42"/>
      <c r="M50" s="42"/>
      <c r="N50" s="42"/>
      <c r="O50" s="42"/>
      <c r="P50" s="46"/>
      <c r="Q50" s="23"/>
    </row>
    <row r="51" spans="1:17" hidden="1">
      <c r="A51" s="237">
        <v>39583</v>
      </c>
      <c r="B51" s="25">
        <v>41</v>
      </c>
      <c r="C51" s="35" t="s">
        <v>22</v>
      </c>
      <c r="D51" s="36" t="str">
        <f t="shared" si="9"/>
        <v>'</v>
      </c>
      <c r="E51" s="37">
        <f t="shared" si="9"/>
        <v>39553.5</v>
      </c>
      <c r="F51" s="6">
        <f>IF(MAX(F$9:F50)&gt;=L$5,0,IF(B51&gt;=MONTH($N$5),F50+1,0))</f>
        <v>38</v>
      </c>
      <c r="G51" s="38">
        <f t="shared" si="1"/>
        <v>703.53833874966176</v>
      </c>
      <c r="H51" s="39">
        <f t="shared" si="2"/>
        <v>583.53</v>
      </c>
      <c r="I51" s="39">
        <f t="shared" si="3"/>
        <v>120.00833874966179</v>
      </c>
      <c r="J51" s="40">
        <f t="shared" si="7"/>
        <v>66568.653127512836</v>
      </c>
      <c r="K51" s="41"/>
      <c r="L51" s="42"/>
      <c r="M51" s="42"/>
      <c r="N51" s="42"/>
      <c r="O51" s="42"/>
      <c r="P51" s="46"/>
      <c r="Q51" s="23"/>
    </row>
    <row r="52" spans="1:17" hidden="1">
      <c r="A52" s="237">
        <v>39614</v>
      </c>
      <c r="B52" s="25">
        <v>42</v>
      </c>
      <c r="C52" s="35" t="s">
        <v>23</v>
      </c>
      <c r="D52" s="36" t="str">
        <f t="shared" si="9"/>
        <v>'</v>
      </c>
      <c r="E52" s="37">
        <f t="shared" si="9"/>
        <v>39553.5</v>
      </c>
      <c r="F52" s="6">
        <f>IF(MAX(F$9:F51)&gt;=L$5,0,IF(B52&gt;=MONTH($N$5),F51+1,0))</f>
        <v>39</v>
      </c>
      <c r="G52" s="38">
        <f t="shared" si="1"/>
        <v>703.53833874966176</v>
      </c>
      <c r="H52" s="39">
        <f t="shared" si="2"/>
        <v>582.48</v>
      </c>
      <c r="I52" s="39">
        <f t="shared" si="3"/>
        <v>121.05833874966174</v>
      </c>
      <c r="J52" s="40">
        <f t="shared" si="7"/>
        <v>66447.594788763177</v>
      </c>
      <c r="K52" s="41"/>
      <c r="L52" s="42"/>
      <c r="M52" s="42"/>
      <c r="N52" s="42"/>
      <c r="O52" s="42"/>
      <c r="P52" s="46"/>
      <c r="Q52" s="23"/>
    </row>
    <row r="53" spans="1:17" hidden="1">
      <c r="A53" s="237">
        <v>39644</v>
      </c>
      <c r="B53" s="25">
        <v>43</v>
      </c>
      <c r="C53" s="35" t="s">
        <v>24</v>
      </c>
      <c r="D53" s="36" t="str">
        <f t="shared" si="9"/>
        <v>'</v>
      </c>
      <c r="E53" s="37">
        <f t="shared" si="9"/>
        <v>39553.5</v>
      </c>
      <c r="F53" s="6">
        <f>IF(MAX(F$9:F52)&gt;=L$5,0,IF(B53&gt;=MONTH($N$5),F52+1,0))</f>
        <v>40</v>
      </c>
      <c r="G53" s="38">
        <f t="shared" si="1"/>
        <v>703.53833874966176</v>
      </c>
      <c r="H53" s="39">
        <f t="shared" si="2"/>
        <v>581.41999999999996</v>
      </c>
      <c r="I53" s="39">
        <f t="shared" si="3"/>
        <v>122.1183387496618</v>
      </c>
      <c r="J53" s="40">
        <f t="shared" si="7"/>
        <v>66325.476450013521</v>
      </c>
      <c r="K53" s="41"/>
      <c r="L53" s="42"/>
      <c r="M53" s="42"/>
      <c r="N53" s="42"/>
      <c r="O53" s="42"/>
      <c r="P53" s="46"/>
      <c r="Q53" s="23"/>
    </row>
    <row r="54" spans="1:17" hidden="1">
      <c r="A54" s="237">
        <v>39675</v>
      </c>
      <c r="B54" s="25">
        <v>44</v>
      </c>
      <c r="C54" s="35" t="s">
        <v>25</v>
      </c>
      <c r="D54" s="36" t="str">
        <f t="shared" si="9"/>
        <v>'</v>
      </c>
      <c r="E54" s="37">
        <f t="shared" si="9"/>
        <v>39553.5</v>
      </c>
      <c r="F54" s="6">
        <f>IF(MAX(F$9:F53)&gt;=L$5,0,IF(B54&gt;=MONTH($N$5),F53+1,0))</f>
        <v>41</v>
      </c>
      <c r="G54" s="38">
        <f t="shared" si="1"/>
        <v>703.53833874966176</v>
      </c>
      <c r="H54" s="39">
        <f t="shared" si="2"/>
        <v>580.35</v>
      </c>
      <c r="I54" s="39">
        <f t="shared" si="3"/>
        <v>123.18833874966174</v>
      </c>
      <c r="J54" s="40">
        <f t="shared" si="7"/>
        <v>66202.288111263857</v>
      </c>
      <c r="K54" s="41"/>
      <c r="L54" s="42"/>
      <c r="M54" s="42"/>
      <c r="N54" s="42"/>
      <c r="O54" s="42"/>
      <c r="P54" s="46"/>
      <c r="Q54" s="23"/>
    </row>
    <row r="55" spans="1:17" hidden="1">
      <c r="A55" s="237">
        <v>39706</v>
      </c>
      <c r="B55" s="25">
        <v>45</v>
      </c>
      <c r="C55" s="35" t="s">
        <v>26</v>
      </c>
      <c r="D55" s="36" t="str">
        <f t="shared" si="9"/>
        <v>'</v>
      </c>
      <c r="E55" s="37">
        <f t="shared" si="9"/>
        <v>39553.5</v>
      </c>
      <c r="F55" s="6">
        <f>IF(MAX(F$9:F54)&gt;=L$5,0,IF(B55&gt;=MONTH($N$5),F54+1,0))</f>
        <v>42</v>
      </c>
      <c r="G55" s="38">
        <f t="shared" si="1"/>
        <v>703.53833874966176</v>
      </c>
      <c r="H55" s="39">
        <f t="shared" si="2"/>
        <v>579.27</v>
      </c>
      <c r="I55" s="39">
        <f t="shared" si="3"/>
        <v>124.26833874966178</v>
      </c>
      <c r="J55" s="40">
        <f t="shared" si="7"/>
        <v>66078.019772514192</v>
      </c>
      <c r="K55" s="41"/>
      <c r="L55" s="42"/>
      <c r="M55" s="42"/>
      <c r="N55" s="42"/>
      <c r="O55" s="42"/>
      <c r="P55" s="46"/>
      <c r="Q55" s="23"/>
    </row>
    <row r="56" spans="1:17" hidden="1">
      <c r="A56" s="237">
        <v>39736</v>
      </c>
      <c r="B56" s="25">
        <v>46</v>
      </c>
      <c r="C56" s="35" t="s">
        <v>27</v>
      </c>
      <c r="D56" s="36" t="str">
        <f t="shared" si="9"/>
        <v>'</v>
      </c>
      <c r="E56" s="37">
        <f t="shared" si="9"/>
        <v>39553.5</v>
      </c>
      <c r="F56" s="6">
        <f>IF(MAX(F$9:F55)&gt;=L$5,0,IF(B56&gt;=MONTH($N$5),F55+1,0))</f>
        <v>43</v>
      </c>
      <c r="G56" s="38">
        <f t="shared" si="1"/>
        <v>703.53833874966176</v>
      </c>
      <c r="H56" s="39">
        <f t="shared" si="2"/>
        <v>578.17999999999995</v>
      </c>
      <c r="I56" s="39">
        <f t="shared" si="3"/>
        <v>125.35833874966181</v>
      </c>
      <c r="J56" s="40">
        <f t="shared" si="7"/>
        <v>65952.66143376453</v>
      </c>
      <c r="K56" s="41"/>
      <c r="L56" s="42"/>
      <c r="M56" s="42"/>
      <c r="N56" s="42"/>
      <c r="O56" s="42"/>
      <c r="P56" s="46"/>
      <c r="Q56" s="23"/>
    </row>
    <row r="57" spans="1:17" hidden="1">
      <c r="A57" s="237">
        <v>39767</v>
      </c>
      <c r="B57" s="25">
        <v>47</v>
      </c>
      <c r="C57" s="35" t="s">
        <v>28</v>
      </c>
      <c r="D57" s="36" t="str">
        <f t="shared" si="9"/>
        <v>'</v>
      </c>
      <c r="E57" s="37">
        <f t="shared" si="9"/>
        <v>39553.5</v>
      </c>
      <c r="F57" s="6">
        <f>IF(MAX(F$9:F56)&gt;=L$5,0,IF(B57&gt;=MONTH($N$5),F56+1,0))</f>
        <v>44</v>
      </c>
      <c r="G57" s="38">
        <f t="shared" si="1"/>
        <v>703.53833874966176</v>
      </c>
      <c r="H57" s="39">
        <f t="shared" si="2"/>
        <v>577.09</v>
      </c>
      <c r="I57" s="39">
        <f t="shared" si="3"/>
        <v>126.44833874966173</v>
      </c>
      <c r="J57" s="40">
        <f t="shared" si="7"/>
        <v>65826.213095014871</v>
      </c>
      <c r="K57" s="41"/>
      <c r="L57" s="42"/>
      <c r="M57" s="42"/>
      <c r="N57" s="42"/>
      <c r="O57" s="42"/>
      <c r="P57" s="46"/>
      <c r="Q57" s="23"/>
    </row>
    <row r="58" spans="1:17" hidden="1">
      <c r="A58" s="237">
        <v>39797</v>
      </c>
      <c r="B58" s="25">
        <v>48</v>
      </c>
      <c r="C58" s="35" t="s">
        <v>29</v>
      </c>
      <c r="D58" s="36" t="str">
        <f t="shared" si="9"/>
        <v>'</v>
      </c>
      <c r="E58" s="37">
        <f t="shared" si="9"/>
        <v>39553.5</v>
      </c>
      <c r="F58" s="53">
        <f>IF(MAX(F$9:F57)&gt;=L$5,0,IF(B58&gt;=MONTH($N$5),F57+1,0))</f>
        <v>45</v>
      </c>
      <c r="G58" s="45">
        <f t="shared" si="1"/>
        <v>703.53833874966176</v>
      </c>
      <c r="H58" s="42">
        <f t="shared" si="2"/>
        <v>575.98</v>
      </c>
      <c r="I58" s="42">
        <f t="shared" si="3"/>
        <v>127.55833874966174</v>
      </c>
      <c r="J58" s="46">
        <f t="shared" si="7"/>
        <v>65698.654756265212</v>
      </c>
      <c r="K58" s="41">
        <f>SUM(H47:H58)</f>
        <v>6982.73</v>
      </c>
      <c r="L58" s="42">
        <f>SUM(I47:I58)</f>
        <v>1459.7300649959411</v>
      </c>
      <c r="M58" s="42">
        <f>SUM(G47:G58)</f>
        <v>8442.460064995943</v>
      </c>
      <c r="N58" s="42">
        <f>K58+N46</f>
        <v>26889.88</v>
      </c>
      <c r="O58" s="42">
        <f>L58+O46</f>
        <v>4769.3452437347787</v>
      </c>
      <c r="P58" s="46">
        <f>M58+P46</f>
        <v>31659.225243734785</v>
      </c>
      <c r="Q58" s="23"/>
    </row>
    <row r="59" spans="1:17" hidden="1">
      <c r="A59" s="237">
        <v>39828</v>
      </c>
      <c r="B59" s="25">
        <v>49</v>
      </c>
      <c r="C59" s="26" t="s">
        <v>17</v>
      </c>
      <c r="D59" s="47" t="str">
        <f>D47</f>
        <v>'</v>
      </c>
      <c r="E59" s="27">
        <f>E47+365.25</f>
        <v>39918.75</v>
      </c>
      <c r="F59" s="90">
        <f>IF(MAX(F$9:F58)&gt;=L$5,0,IF(B59&gt;=MONTH($N$5),F58+1,0))</f>
        <v>46</v>
      </c>
      <c r="G59" s="28">
        <f t="shared" si="1"/>
        <v>703.53833874966176</v>
      </c>
      <c r="H59" s="29">
        <f t="shared" si="2"/>
        <v>574.86</v>
      </c>
      <c r="I59" s="29">
        <f t="shared" si="3"/>
        <v>128.67833874966175</v>
      </c>
      <c r="J59" s="30">
        <f t="shared" si="7"/>
        <v>65569.976417515543</v>
      </c>
      <c r="K59" s="31"/>
      <c r="L59" s="32"/>
      <c r="M59" s="32"/>
      <c r="N59" s="32"/>
      <c r="O59" s="32"/>
      <c r="P59" s="48"/>
      <c r="Q59" s="23"/>
    </row>
    <row r="60" spans="1:17" hidden="1">
      <c r="A60" s="237">
        <v>39859</v>
      </c>
      <c r="B60" s="25">
        <v>50</v>
      </c>
      <c r="C60" s="35" t="s">
        <v>19</v>
      </c>
      <c r="D60" s="36" t="str">
        <f t="shared" ref="D60:E70" si="10">D59</f>
        <v>'</v>
      </c>
      <c r="E60" s="37">
        <f t="shared" si="10"/>
        <v>39918.75</v>
      </c>
      <c r="F60" s="6">
        <f>IF(MAX(F$9:F59)&gt;=L$5,0,IF(B60&gt;=MONTH($N$5),F59+1,0))</f>
        <v>47</v>
      </c>
      <c r="G60" s="38">
        <f t="shared" si="1"/>
        <v>703.53833874966176</v>
      </c>
      <c r="H60" s="39">
        <f t="shared" si="2"/>
        <v>573.74</v>
      </c>
      <c r="I60" s="39">
        <f t="shared" si="3"/>
        <v>129.79833874966175</v>
      </c>
      <c r="J60" s="40">
        <f t="shared" si="7"/>
        <v>65440.178078765879</v>
      </c>
      <c r="K60" s="41"/>
      <c r="L60" s="42"/>
      <c r="M60" s="42"/>
      <c r="N60" s="42"/>
      <c r="O60" s="42"/>
      <c r="P60" s="46"/>
      <c r="Q60" s="23"/>
    </row>
    <row r="61" spans="1:17" hidden="1">
      <c r="A61" s="237">
        <v>39887</v>
      </c>
      <c r="B61" s="25">
        <v>51</v>
      </c>
      <c r="C61" s="35" t="s">
        <v>20</v>
      </c>
      <c r="D61" s="36" t="str">
        <f t="shared" si="10"/>
        <v>'</v>
      </c>
      <c r="E61" s="37">
        <f t="shared" si="10"/>
        <v>39918.75</v>
      </c>
      <c r="F61" s="6">
        <f>IF(MAX(F$9:F60)&gt;=L$5,0,IF(B61&gt;=MONTH($N$5),F60+1,0))</f>
        <v>48</v>
      </c>
      <c r="G61" s="38">
        <f t="shared" si="1"/>
        <v>703.53833874966176</v>
      </c>
      <c r="H61" s="39">
        <f t="shared" si="2"/>
        <v>572.6</v>
      </c>
      <c r="I61" s="39">
        <f t="shared" si="3"/>
        <v>130.93833874966174</v>
      </c>
      <c r="J61" s="40">
        <f t="shared" si="7"/>
        <v>65309.239740016215</v>
      </c>
      <c r="K61" s="41"/>
      <c r="L61" s="42"/>
      <c r="M61" s="42"/>
      <c r="N61" s="42"/>
      <c r="O61" s="42"/>
      <c r="P61" s="46"/>
      <c r="Q61" s="23"/>
    </row>
    <row r="62" spans="1:17" hidden="1">
      <c r="A62" s="237">
        <v>39918</v>
      </c>
      <c r="B62" s="25">
        <v>52</v>
      </c>
      <c r="C62" s="35" t="s">
        <v>21</v>
      </c>
      <c r="D62" s="36" t="str">
        <f t="shared" si="10"/>
        <v>'</v>
      </c>
      <c r="E62" s="37">
        <f t="shared" si="10"/>
        <v>39918.75</v>
      </c>
      <c r="F62" s="6">
        <f>IF(MAX(F$9:F61)&gt;=L$5,0,IF(B62&gt;=MONTH($N$5),F61+1,0))</f>
        <v>49</v>
      </c>
      <c r="G62" s="38">
        <f t="shared" si="1"/>
        <v>703.53833874966176</v>
      </c>
      <c r="H62" s="39">
        <f t="shared" si="2"/>
        <v>571.46</v>
      </c>
      <c r="I62" s="39">
        <f t="shared" si="3"/>
        <v>132.07833874966173</v>
      </c>
      <c r="J62" s="40">
        <f t="shared" si="7"/>
        <v>65177.161401266552</v>
      </c>
      <c r="K62" s="41"/>
      <c r="L62" s="42"/>
      <c r="M62" s="42"/>
      <c r="N62" s="42"/>
      <c r="O62" s="42"/>
      <c r="P62" s="46"/>
      <c r="Q62" s="23"/>
    </row>
    <row r="63" spans="1:17" hidden="1">
      <c r="A63" s="237">
        <v>39948</v>
      </c>
      <c r="B63" s="25">
        <v>53</v>
      </c>
      <c r="C63" s="35" t="s">
        <v>22</v>
      </c>
      <c r="D63" s="36" t="str">
        <f t="shared" si="10"/>
        <v>'</v>
      </c>
      <c r="E63" s="37">
        <f t="shared" si="10"/>
        <v>39918.75</v>
      </c>
      <c r="F63" s="6">
        <f>IF(MAX(F$9:F62)&gt;=L$5,0,IF(B63&gt;=MONTH($N$5),F62+1,0))</f>
        <v>50</v>
      </c>
      <c r="G63" s="38">
        <f t="shared" si="1"/>
        <v>703.53833874966176</v>
      </c>
      <c r="H63" s="39">
        <f t="shared" si="2"/>
        <v>570.29999999999995</v>
      </c>
      <c r="I63" s="39">
        <f t="shared" si="3"/>
        <v>133.23833874966181</v>
      </c>
      <c r="J63" s="40">
        <f t="shared" si="7"/>
        <v>65043.923062516893</v>
      </c>
      <c r="K63" s="41"/>
      <c r="L63" s="42"/>
      <c r="M63" s="42"/>
      <c r="N63" s="42"/>
      <c r="O63" s="42"/>
      <c r="P63" s="46"/>
      <c r="Q63" s="23"/>
    </row>
    <row r="64" spans="1:17" hidden="1">
      <c r="A64" s="237">
        <v>39979</v>
      </c>
      <c r="B64" s="25">
        <v>54</v>
      </c>
      <c r="C64" s="35" t="s">
        <v>23</v>
      </c>
      <c r="D64" s="36" t="str">
        <f t="shared" si="10"/>
        <v>'</v>
      </c>
      <c r="E64" s="37">
        <f t="shared" si="10"/>
        <v>39918.75</v>
      </c>
      <c r="F64" s="6">
        <f>IF(MAX(F$9:F63)&gt;=L$5,0,IF(B64&gt;=MONTH($N$5),F63+1,0))</f>
        <v>51</v>
      </c>
      <c r="G64" s="38">
        <f t="shared" si="1"/>
        <v>703.53833874966176</v>
      </c>
      <c r="H64" s="39">
        <f t="shared" si="2"/>
        <v>569.13</v>
      </c>
      <c r="I64" s="39">
        <f t="shared" si="3"/>
        <v>134.40833874966177</v>
      </c>
      <c r="J64" s="40">
        <f t="shared" si="7"/>
        <v>64909.514723767228</v>
      </c>
      <c r="K64" s="41"/>
      <c r="L64" s="42"/>
      <c r="M64" s="42"/>
      <c r="N64" s="42"/>
      <c r="O64" s="42"/>
      <c r="P64" s="46"/>
      <c r="Q64" s="23"/>
    </row>
    <row r="65" spans="1:17" hidden="1">
      <c r="A65" s="237">
        <v>40009</v>
      </c>
      <c r="B65" s="25">
        <v>55</v>
      </c>
      <c r="C65" s="35" t="s">
        <v>24</v>
      </c>
      <c r="D65" s="36" t="str">
        <f t="shared" si="10"/>
        <v>'</v>
      </c>
      <c r="E65" s="37">
        <f t="shared" si="10"/>
        <v>39918.75</v>
      </c>
      <c r="F65" s="6">
        <f>IF(MAX(F$9:F64)&gt;=L$5,0,IF(B65&gt;=MONTH($N$5),F64+1,0))</f>
        <v>52</v>
      </c>
      <c r="G65" s="38">
        <f t="shared" si="1"/>
        <v>703.53833874966176</v>
      </c>
      <c r="H65" s="39">
        <f t="shared" si="2"/>
        <v>567.96</v>
      </c>
      <c r="I65" s="39">
        <f t="shared" si="3"/>
        <v>135.57833874966173</v>
      </c>
      <c r="J65" s="40">
        <f t="shared" si="7"/>
        <v>64773.936385017565</v>
      </c>
      <c r="K65" s="41"/>
      <c r="L65" s="42"/>
      <c r="M65" s="42"/>
      <c r="N65" s="42"/>
      <c r="O65" s="42"/>
      <c r="P65" s="46"/>
      <c r="Q65" s="23"/>
    </row>
    <row r="66" spans="1:17" hidden="1">
      <c r="A66" s="237">
        <v>40040</v>
      </c>
      <c r="B66" s="25">
        <v>56</v>
      </c>
      <c r="C66" s="35" t="s">
        <v>25</v>
      </c>
      <c r="D66" s="36" t="str">
        <f t="shared" si="10"/>
        <v>'</v>
      </c>
      <c r="E66" s="37">
        <f t="shared" si="10"/>
        <v>39918.75</v>
      </c>
      <c r="F66" s="6">
        <f>IF(MAX(F$9:F65)&gt;=L$5,0,IF(B66&gt;=MONTH($N$5),F65+1,0))</f>
        <v>53</v>
      </c>
      <c r="G66" s="38">
        <f t="shared" si="1"/>
        <v>703.53833874966176</v>
      </c>
      <c r="H66" s="39">
        <f t="shared" si="2"/>
        <v>566.77</v>
      </c>
      <c r="I66" s="39">
        <f t="shared" si="3"/>
        <v>136.76833874966178</v>
      </c>
      <c r="J66" s="40">
        <f t="shared" si="7"/>
        <v>64637.168046267907</v>
      </c>
      <c r="K66" s="41"/>
      <c r="L66" s="42"/>
      <c r="M66" s="42"/>
      <c r="N66" s="42"/>
      <c r="O66" s="42"/>
      <c r="P66" s="46"/>
      <c r="Q66" s="23"/>
    </row>
    <row r="67" spans="1:17" hidden="1">
      <c r="A67" s="237">
        <v>40071</v>
      </c>
      <c r="B67" s="25">
        <v>57</v>
      </c>
      <c r="C67" s="35" t="s">
        <v>26</v>
      </c>
      <c r="D67" s="36" t="str">
        <f t="shared" si="10"/>
        <v>'</v>
      </c>
      <c r="E67" s="37">
        <f t="shared" si="10"/>
        <v>39918.75</v>
      </c>
      <c r="F67" s="6">
        <f>IF(MAX(F$9:F66)&gt;=L$5,0,IF(B67&gt;=MONTH($N$5),F66+1,0))</f>
        <v>54</v>
      </c>
      <c r="G67" s="38">
        <f t="shared" si="1"/>
        <v>703.53833874966176</v>
      </c>
      <c r="H67" s="39">
        <f t="shared" si="2"/>
        <v>565.57000000000005</v>
      </c>
      <c r="I67" s="39">
        <f t="shared" si="3"/>
        <v>137.96833874966171</v>
      </c>
      <c r="J67" s="40">
        <f t="shared" si="7"/>
        <v>64499.199707518244</v>
      </c>
      <c r="K67" s="41"/>
      <c r="L67" s="42"/>
      <c r="M67" s="42"/>
      <c r="N67" s="42"/>
      <c r="O67" s="42"/>
      <c r="P67" s="46"/>
      <c r="Q67" s="23"/>
    </row>
    <row r="68" spans="1:17" hidden="1">
      <c r="A68" s="237">
        <v>40101</v>
      </c>
      <c r="B68" s="25">
        <v>58</v>
      </c>
      <c r="C68" s="35" t="s">
        <v>27</v>
      </c>
      <c r="D68" s="36" t="str">
        <f t="shared" si="10"/>
        <v>'</v>
      </c>
      <c r="E68" s="37">
        <f t="shared" si="10"/>
        <v>39918.75</v>
      </c>
      <c r="F68" s="6">
        <f>IF(MAX(F$9:F67)&gt;=L$5,0,IF(B68&gt;=MONTH($N$5),F67+1,0))</f>
        <v>55</v>
      </c>
      <c r="G68" s="38">
        <f t="shared" si="1"/>
        <v>703.53833874966176</v>
      </c>
      <c r="H68" s="39">
        <f t="shared" si="2"/>
        <v>564.37</v>
      </c>
      <c r="I68" s="39">
        <f t="shared" si="3"/>
        <v>139.16833874966176</v>
      </c>
      <c r="J68" s="40">
        <f t="shared" si="7"/>
        <v>64360.031368768585</v>
      </c>
      <c r="K68" s="41"/>
      <c r="L68" s="42"/>
      <c r="M68" s="42"/>
      <c r="N68" s="42"/>
      <c r="O68" s="42"/>
      <c r="P68" s="46"/>
      <c r="Q68" s="23"/>
    </row>
    <row r="69" spans="1:17" hidden="1">
      <c r="A69" s="237">
        <v>40132</v>
      </c>
      <c r="B69" s="25">
        <v>59</v>
      </c>
      <c r="C69" s="35" t="s">
        <v>28</v>
      </c>
      <c r="D69" s="36" t="str">
        <f t="shared" si="10"/>
        <v>'</v>
      </c>
      <c r="E69" s="37">
        <f t="shared" si="10"/>
        <v>39918.75</v>
      </c>
      <c r="F69" s="6">
        <f>IF(MAX(F$9:F68)&gt;=L$5,0,IF(B69&gt;=MONTH($N$5),F68+1,0))</f>
        <v>56</v>
      </c>
      <c r="G69" s="38">
        <f t="shared" si="1"/>
        <v>703.53833874966176</v>
      </c>
      <c r="H69" s="39">
        <f t="shared" si="2"/>
        <v>563.15</v>
      </c>
      <c r="I69" s="39">
        <f t="shared" si="3"/>
        <v>140.38833874966178</v>
      </c>
      <c r="J69" s="40">
        <f t="shared" si="7"/>
        <v>64219.643030018924</v>
      </c>
      <c r="K69" s="41"/>
      <c r="L69" s="42"/>
      <c r="M69" s="42"/>
      <c r="N69" s="42"/>
      <c r="O69" s="42"/>
      <c r="P69" s="46"/>
      <c r="Q69" s="23"/>
    </row>
    <row r="70" spans="1:17" hidden="1">
      <c r="A70" s="237">
        <v>40162</v>
      </c>
      <c r="B70" s="25">
        <v>60</v>
      </c>
      <c r="C70" s="50" t="s">
        <v>29</v>
      </c>
      <c r="D70" s="51" t="str">
        <f t="shared" si="10"/>
        <v>'</v>
      </c>
      <c r="E70" s="52">
        <f t="shared" si="10"/>
        <v>39918.75</v>
      </c>
      <c r="F70" s="53">
        <f>IF(MAX(F$9:F69)&gt;=L$5,0,IF(B70&gt;=MONTH($N$5),F69+1,0))</f>
        <v>57</v>
      </c>
      <c r="G70" s="54">
        <f t="shared" si="1"/>
        <v>703.53833874966176</v>
      </c>
      <c r="H70" s="55">
        <f t="shared" si="2"/>
        <v>561.91999999999996</v>
      </c>
      <c r="I70" s="55">
        <f t="shared" si="3"/>
        <v>141.6183387496618</v>
      </c>
      <c r="J70" s="56">
        <f t="shared" si="7"/>
        <v>64078.02469126926</v>
      </c>
      <c r="K70" s="57">
        <f>SUM(H59:H70)</f>
        <v>6821.829999999999</v>
      </c>
      <c r="L70" s="55">
        <f>SUM(I59:I70)</f>
        <v>1620.6300649959408</v>
      </c>
      <c r="M70" s="55">
        <f>SUM(G59:G70)</f>
        <v>8442.460064995943</v>
      </c>
      <c r="N70" s="55">
        <f>K70+N58</f>
        <v>33711.71</v>
      </c>
      <c r="O70" s="55">
        <f>L70+O58</f>
        <v>6389.9753087307199</v>
      </c>
      <c r="P70" s="56">
        <f>M70+P58</f>
        <v>40101.685308730725</v>
      </c>
      <c r="Q70" s="23"/>
    </row>
    <row r="71" spans="1:17" hidden="1">
      <c r="A71" s="237">
        <v>40193</v>
      </c>
      <c r="B71" s="25">
        <v>25</v>
      </c>
      <c r="C71" s="26" t="s">
        <v>17</v>
      </c>
      <c r="D71" s="47" t="str">
        <f>D59</f>
        <v>'</v>
      </c>
      <c r="E71" s="27">
        <f>E59+365.25</f>
        <v>40284</v>
      </c>
      <c r="F71" s="90">
        <f>IF(MAX(F$9:F70)&gt;=L$5,0,IF(B71&gt;=MONTH($N$5),F70+1,0))</f>
        <v>58</v>
      </c>
      <c r="G71" s="28">
        <f t="shared" si="1"/>
        <v>703.53833874966176</v>
      </c>
      <c r="H71" s="29">
        <f t="shared" si="2"/>
        <v>560.67999999999995</v>
      </c>
      <c r="I71" s="29">
        <f t="shared" si="3"/>
        <v>142.85833874966181</v>
      </c>
      <c r="J71" s="30">
        <f t="shared" si="7"/>
        <v>63935.166352519598</v>
      </c>
      <c r="K71" s="31"/>
      <c r="L71" s="32"/>
      <c r="M71" s="32"/>
      <c r="N71" s="32"/>
      <c r="O71" s="32"/>
      <c r="P71" s="48"/>
      <c r="Q71" s="23"/>
    </row>
    <row r="72" spans="1:17" hidden="1">
      <c r="A72" s="237">
        <v>40224</v>
      </c>
      <c r="B72" s="25">
        <v>26</v>
      </c>
      <c r="C72" s="35" t="s">
        <v>19</v>
      </c>
      <c r="D72" s="36" t="str">
        <f t="shared" ref="D72:E82" si="11">D71</f>
        <v>'</v>
      </c>
      <c r="E72" s="37">
        <f t="shared" si="11"/>
        <v>40284</v>
      </c>
      <c r="F72" s="6">
        <f>IF(MAX(F$9:F71)&gt;=L$5,0,IF(B72&gt;=MONTH($N$5),F71+1,0))</f>
        <v>59</v>
      </c>
      <c r="G72" s="38">
        <f t="shared" si="1"/>
        <v>703.53833874966176</v>
      </c>
      <c r="H72" s="39">
        <f t="shared" si="2"/>
        <v>559.42999999999995</v>
      </c>
      <c r="I72" s="39">
        <f t="shared" si="3"/>
        <v>144.10833874966181</v>
      </c>
      <c r="J72" s="40">
        <f t="shared" si="7"/>
        <v>63791.058013769936</v>
      </c>
      <c r="K72" s="41"/>
      <c r="L72" s="42"/>
      <c r="M72" s="42"/>
      <c r="N72" s="42"/>
      <c r="O72" s="42"/>
      <c r="P72" s="46"/>
      <c r="Q72" s="23"/>
    </row>
    <row r="73" spans="1:17" hidden="1">
      <c r="A73" s="237">
        <v>40252</v>
      </c>
      <c r="B73" s="25">
        <v>27</v>
      </c>
      <c r="C73" s="35" t="s">
        <v>20</v>
      </c>
      <c r="D73" s="36" t="str">
        <f t="shared" si="11"/>
        <v>'</v>
      </c>
      <c r="E73" s="37">
        <f t="shared" si="11"/>
        <v>40284</v>
      </c>
      <c r="F73" s="6">
        <f>IF(MAX(F$9:F72)&gt;=L$5,0,IF(B73&gt;=MONTH($N$5),F72+1,0))</f>
        <v>60</v>
      </c>
      <c r="G73" s="38">
        <f t="shared" si="1"/>
        <v>703.53833874966176</v>
      </c>
      <c r="H73" s="39">
        <f t="shared" si="2"/>
        <v>558.16999999999996</v>
      </c>
      <c r="I73" s="39">
        <f t="shared" si="3"/>
        <v>145.3683387496618</v>
      </c>
      <c r="J73" s="40">
        <f t="shared" si="7"/>
        <v>63645.689675020272</v>
      </c>
      <c r="K73" s="41"/>
      <c r="L73" s="42"/>
      <c r="M73" s="42"/>
      <c r="N73" s="42"/>
      <c r="O73" s="42"/>
      <c r="P73" s="46"/>
      <c r="Q73" s="23"/>
    </row>
    <row r="74" spans="1:17" hidden="1">
      <c r="A74" s="237">
        <v>40283</v>
      </c>
      <c r="B74" s="25">
        <v>28</v>
      </c>
      <c r="C74" s="35" t="s">
        <v>21</v>
      </c>
      <c r="D74" s="36" t="str">
        <f t="shared" si="11"/>
        <v>'</v>
      </c>
      <c r="E74" s="37">
        <f t="shared" si="11"/>
        <v>40284</v>
      </c>
      <c r="F74" s="6">
        <f>IF(MAX(F$9:F73)&gt;=L$5,0,IF(B74&gt;=MONTH($N$5),F73+1,0))</f>
        <v>61</v>
      </c>
      <c r="G74" s="38">
        <f t="shared" si="1"/>
        <v>703.53833874966176</v>
      </c>
      <c r="H74" s="39">
        <f t="shared" si="2"/>
        <v>556.9</v>
      </c>
      <c r="I74" s="39">
        <f t="shared" si="3"/>
        <v>146.63833874966178</v>
      </c>
      <c r="J74" s="40">
        <f t="shared" si="7"/>
        <v>63499.051336270612</v>
      </c>
      <c r="K74" s="41"/>
      <c r="L74" s="42"/>
      <c r="M74" s="42"/>
      <c r="N74" s="42"/>
      <c r="O74" s="42"/>
      <c r="P74" s="46"/>
      <c r="Q74" s="23"/>
    </row>
    <row r="75" spans="1:17" hidden="1">
      <c r="A75" s="237">
        <v>40313</v>
      </c>
      <c r="B75" s="25">
        <v>29</v>
      </c>
      <c r="C75" s="35" t="s">
        <v>22</v>
      </c>
      <c r="D75" s="36" t="str">
        <f t="shared" si="11"/>
        <v>'</v>
      </c>
      <c r="E75" s="37">
        <f t="shared" si="11"/>
        <v>40284</v>
      </c>
      <c r="F75" s="6">
        <f>IF(MAX(F$9:F74)&gt;=L$5,0,IF(B75&gt;=MONTH($N$5),F74+1,0))</f>
        <v>62</v>
      </c>
      <c r="G75" s="38">
        <f t="shared" si="1"/>
        <v>703.53833874966176</v>
      </c>
      <c r="H75" s="39">
        <f t="shared" si="2"/>
        <v>555.62</v>
      </c>
      <c r="I75" s="39">
        <f t="shared" si="3"/>
        <v>147.91833874966176</v>
      </c>
      <c r="J75" s="40">
        <f t="shared" si="7"/>
        <v>63351.132997520952</v>
      </c>
      <c r="K75" s="41"/>
      <c r="L75" s="42"/>
      <c r="M75" s="42"/>
      <c r="N75" s="42"/>
      <c r="O75" s="42"/>
      <c r="P75" s="46"/>
      <c r="Q75" s="23"/>
    </row>
    <row r="76" spans="1:17" hidden="1">
      <c r="A76" s="237">
        <v>40344</v>
      </c>
      <c r="B76" s="25">
        <v>30</v>
      </c>
      <c r="C76" s="35" t="s">
        <v>23</v>
      </c>
      <c r="D76" s="36" t="str">
        <f t="shared" si="11"/>
        <v>'</v>
      </c>
      <c r="E76" s="37">
        <f t="shared" si="11"/>
        <v>40284</v>
      </c>
      <c r="F76" s="6">
        <f>IF(MAX(F$9:F75)&gt;=L$5,0,IF(B76&gt;=MONTH($N$5),F75+1,0))</f>
        <v>63</v>
      </c>
      <c r="G76" s="38">
        <f t="shared" ref="G76:G215" si="12">IF((J75+H76)&lt;(M$5+H76),J75+H76,M$5)</f>
        <v>703.53833874966176</v>
      </c>
      <c r="H76" s="39">
        <f t="shared" ref="H76:H215" si="13">IF(F76&gt;0,IF(J75&gt;0,ROUND(-IPMT(K$5/12,F76,L$5,J$5,,),2),0),0)</f>
        <v>554.32000000000005</v>
      </c>
      <c r="I76" s="39">
        <f t="shared" si="3"/>
        <v>149.21833874966171</v>
      </c>
      <c r="J76" s="40">
        <f t="shared" si="7"/>
        <v>63201.914658771289</v>
      </c>
      <c r="K76" s="41"/>
      <c r="L76" s="42"/>
      <c r="M76" s="42"/>
      <c r="N76" s="42"/>
      <c r="O76" s="42"/>
      <c r="P76" s="46"/>
      <c r="Q76" s="23"/>
    </row>
    <row r="77" spans="1:17" hidden="1">
      <c r="A77" s="237">
        <v>40374</v>
      </c>
      <c r="B77" s="25">
        <v>31</v>
      </c>
      <c r="C77" s="35" t="s">
        <v>24</v>
      </c>
      <c r="D77" s="36" t="str">
        <f t="shared" si="11"/>
        <v>'</v>
      </c>
      <c r="E77" s="37">
        <f t="shared" si="11"/>
        <v>40284</v>
      </c>
      <c r="F77" s="6">
        <f>IF(MAX(F$9:F76)&gt;=L$5,0,IF(B77&gt;=MONTH($N$5),F76+1,0))</f>
        <v>64</v>
      </c>
      <c r="G77" s="38">
        <f t="shared" si="12"/>
        <v>703.53833874966176</v>
      </c>
      <c r="H77" s="39">
        <f t="shared" si="13"/>
        <v>553.02</v>
      </c>
      <c r="I77" s="39">
        <f t="shared" si="3"/>
        <v>150.51833874966178</v>
      </c>
      <c r="J77" s="40">
        <f t="shared" si="7"/>
        <v>63051.396320021624</v>
      </c>
      <c r="K77" s="41"/>
      <c r="L77" s="42"/>
      <c r="M77" s="42"/>
      <c r="N77" s="42"/>
      <c r="O77" s="42"/>
      <c r="P77" s="46"/>
      <c r="Q77" s="23"/>
    </row>
    <row r="78" spans="1:17" hidden="1">
      <c r="A78" s="237">
        <v>40405</v>
      </c>
      <c r="B78" s="25">
        <v>32</v>
      </c>
      <c r="C78" s="35" t="s">
        <v>25</v>
      </c>
      <c r="D78" s="36" t="str">
        <f t="shared" si="11"/>
        <v>'</v>
      </c>
      <c r="E78" s="37">
        <f t="shared" si="11"/>
        <v>40284</v>
      </c>
      <c r="F78" s="6">
        <f>IF(MAX(F$9:F77)&gt;=L$5,0,IF(B78&gt;=MONTH($N$5),F77+1,0))</f>
        <v>65</v>
      </c>
      <c r="G78" s="38">
        <f t="shared" si="12"/>
        <v>703.53833874966176</v>
      </c>
      <c r="H78" s="39">
        <f t="shared" si="13"/>
        <v>551.70000000000005</v>
      </c>
      <c r="I78" s="39">
        <f t="shared" si="3"/>
        <v>151.83833874966172</v>
      </c>
      <c r="J78" s="40">
        <f t="shared" si="7"/>
        <v>62899.557981271959</v>
      </c>
      <c r="K78" s="41"/>
      <c r="L78" s="42"/>
      <c r="M78" s="42"/>
      <c r="N78" s="42"/>
      <c r="O78" s="42"/>
      <c r="P78" s="46"/>
      <c r="Q78" s="23"/>
    </row>
    <row r="79" spans="1:17" hidden="1">
      <c r="A79" s="237">
        <v>40436</v>
      </c>
      <c r="B79" s="25">
        <v>33</v>
      </c>
      <c r="C79" s="35" t="s">
        <v>26</v>
      </c>
      <c r="D79" s="36" t="str">
        <f t="shared" si="11"/>
        <v>'</v>
      </c>
      <c r="E79" s="37">
        <f t="shared" si="11"/>
        <v>40284</v>
      </c>
      <c r="F79" s="6">
        <f>IF(MAX(F$9:F78)&gt;=L$5,0,IF(B79&gt;=MONTH($N$5),F78+1,0))</f>
        <v>66</v>
      </c>
      <c r="G79" s="38">
        <f t="shared" si="12"/>
        <v>703.53833874966176</v>
      </c>
      <c r="H79" s="39">
        <f t="shared" si="13"/>
        <v>550.37</v>
      </c>
      <c r="I79" s="39">
        <f t="shared" si="3"/>
        <v>153.16833874966176</v>
      </c>
      <c r="J79" s="40">
        <f t="shared" si="7"/>
        <v>62746.389642522299</v>
      </c>
      <c r="K79" s="41"/>
      <c r="L79" s="42"/>
      <c r="M79" s="42"/>
      <c r="N79" s="42"/>
      <c r="O79" s="42"/>
      <c r="P79" s="46"/>
      <c r="Q79" s="23"/>
    </row>
    <row r="80" spans="1:17" hidden="1">
      <c r="A80" s="237">
        <v>40466</v>
      </c>
      <c r="B80" s="25">
        <v>34</v>
      </c>
      <c r="C80" s="35" t="s">
        <v>27</v>
      </c>
      <c r="D80" s="36" t="str">
        <f t="shared" si="11"/>
        <v>'</v>
      </c>
      <c r="E80" s="37">
        <f t="shared" si="11"/>
        <v>40284</v>
      </c>
      <c r="F80" s="6">
        <f>IF(MAX(F$9:F79)&gt;=L$5,0,IF(B80&gt;=MONTH($N$5),F79+1,0))</f>
        <v>67</v>
      </c>
      <c r="G80" s="38">
        <f t="shared" si="12"/>
        <v>703.53833874966176</v>
      </c>
      <c r="H80" s="39">
        <f t="shared" si="13"/>
        <v>549.03</v>
      </c>
      <c r="I80" s="39">
        <f t="shared" si="3"/>
        <v>154.50833874966179</v>
      </c>
      <c r="J80" s="40">
        <f t="shared" si="7"/>
        <v>62591.881303772636</v>
      </c>
      <c r="K80" s="41"/>
      <c r="L80" s="42"/>
      <c r="M80" s="42"/>
      <c r="N80" s="42"/>
      <c r="O80" s="42"/>
      <c r="P80" s="46"/>
      <c r="Q80" s="23"/>
    </row>
    <row r="81" spans="1:17" hidden="1">
      <c r="A81" s="237">
        <v>40497</v>
      </c>
      <c r="B81" s="25">
        <v>35</v>
      </c>
      <c r="C81" s="35" t="s">
        <v>28</v>
      </c>
      <c r="D81" s="36" t="str">
        <f t="shared" si="11"/>
        <v>'</v>
      </c>
      <c r="E81" s="37">
        <f t="shared" si="11"/>
        <v>40284</v>
      </c>
      <c r="F81" s="6">
        <f>IF(MAX(F$9:F80)&gt;=L$5,0,IF(B81&gt;=MONTH($N$5),F80+1,0))</f>
        <v>68</v>
      </c>
      <c r="G81" s="38">
        <f t="shared" si="12"/>
        <v>703.53833874966176</v>
      </c>
      <c r="H81" s="39">
        <f t="shared" si="13"/>
        <v>547.67999999999995</v>
      </c>
      <c r="I81" s="39">
        <f t="shared" si="3"/>
        <v>155.85833874966181</v>
      </c>
      <c r="J81" s="40">
        <f t="shared" si="7"/>
        <v>62436.022965022974</v>
      </c>
      <c r="K81" s="41"/>
      <c r="L81" s="42"/>
      <c r="M81" s="42"/>
      <c r="N81" s="42"/>
      <c r="O81" s="42"/>
      <c r="P81" s="46"/>
      <c r="Q81" s="23"/>
    </row>
    <row r="82" spans="1:17" hidden="1">
      <c r="A82" s="237">
        <v>40527</v>
      </c>
      <c r="B82" s="25">
        <v>36</v>
      </c>
      <c r="C82" s="35" t="s">
        <v>29</v>
      </c>
      <c r="D82" s="36" t="str">
        <f t="shared" si="11"/>
        <v>'</v>
      </c>
      <c r="E82" s="37">
        <f t="shared" si="11"/>
        <v>40284</v>
      </c>
      <c r="F82" s="53">
        <f>IF(MAX(F$9:F81)&gt;=L$5,0,IF(B82&gt;=MONTH($N$5),F81+1,0))</f>
        <v>69</v>
      </c>
      <c r="G82" s="45">
        <f t="shared" si="12"/>
        <v>703.53833874966176</v>
      </c>
      <c r="H82" s="42">
        <f t="shared" si="13"/>
        <v>546.30999999999995</v>
      </c>
      <c r="I82" s="42">
        <f t="shared" si="3"/>
        <v>157.22833874966182</v>
      </c>
      <c r="J82" s="46">
        <f t="shared" si="7"/>
        <v>62278.794626273309</v>
      </c>
      <c r="K82" s="41">
        <f>SUM(H71:H82)</f>
        <v>6643.23</v>
      </c>
      <c r="L82" s="42">
        <f>SUM(I71:I82)</f>
        <v>1799.2300649959411</v>
      </c>
      <c r="M82" s="42">
        <f>SUM(G71:G82)</f>
        <v>8442.460064995943</v>
      </c>
      <c r="N82" s="42">
        <f>K82+N70</f>
        <v>40354.94</v>
      </c>
      <c r="O82" s="42">
        <f>L82+O70</f>
        <v>8189.2053737266615</v>
      </c>
      <c r="P82" s="46">
        <f>M82+P70</f>
        <v>48544.145373726671</v>
      </c>
      <c r="Q82" s="23"/>
    </row>
    <row r="83" spans="1:17" hidden="1">
      <c r="A83" s="237">
        <v>40558</v>
      </c>
      <c r="B83" s="25">
        <v>37</v>
      </c>
      <c r="C83" s="26" t="s">
        <v>17</v>
      </c>
      <c r="D83" s="47" t="str">
        <f>D71</f>
        <v>'</v>
      </c>
      <c r="E83" s="27">
        <f>E71+365.25</f>
        <v>40649.25</v>
      </c>
      <c r="F83" s="90">
        <f>IF(MAX(F$9:F82)&gt;=L$5,0,IF(B83&gt;=MONTH($N$5),F82+1,0))</f>
        <v>70</v>
      </c>
      <c r="G83" s="28">
        <f t="shared" si="12"/>
        <v>703.53833874966176</v>
      </c>
      <c r="H83" s="29">
        <f t="shared" si="13"/>
        <v>544.94000000000005</v>
      </c>
      <c r="I83" s="29">
        <f t="shared" si="3"/>
        <v>158.59833874966171</v>
      </c>
      <c r="J83" s="30">
        <f t="shared" si="7"/>
        <v>62120.19628752365</v>
      </c>
      <c r="K83" s="31"/>
      <c r="L83" s="32"/>
      <c r="M83" s="32"/>
      <c r="N83" s="32"/>
      <c r="O83" s="32"/>
      <c r="P83" s="48"/>
      <c r="Q83" s="23"/>
    </row>
    <row r="84" spans="1:17" hidden="1">
      <c r="A84" s="237">
        <v>40589</v>
      </c>
      <c r="B84" s="25">
        <v>38</v>
      </c>
      <c r="C84" s="35" t="s">
        <v>19</v>
      </c>
      <c r="D84" s="36" t="str">
        <f t="shared" ref="D84:E94" si="14">D83</f>
        <v>'</v>
      </c>
      <c r="E84" s="37">
        <f t="shared" si="14"/>
        <v>40649.25</v>
      </c>
      <c r="F84" s="6">
        <f>IF(MAX(F$9:F83)&gt;=L$5,0,IF(B84&gt;=MONTH($N$5),F83+1,0))</f>
        <v>71</v>
      </c>
      <c r="G84" s="38">
        <f t="shared" si="12"/>
        <v>703.53833874966176</v>
      </c>
      <c r="H84" s="39">
        <f t="shared" si="13"/>
        <v>543.54999999999995</v>
      </c>
      <c r="I84" s="39">
        <f t="shared" si="3"/>
        <v>159.98833874966181</v>
      </c>
      <c r="J84" s="40">
        <f t="shared" si="7"/>
        <v>61960.20794877399</v>
      </c>
      <c r="K84" s="41"/>
      <c r="L84" s="42"/>
      <c r="M84" s="42"/>
      <c r="N84" s="42"/>
      <c r="O84" s="42"/>
      <c r="P84" s="46"/>
      <c r="Q84" s="23"/>
    </row>
    <row r="85" spans="1:17" hidden="1">
      <c r="A85" s="237">
        <v>40617</v>
      </c>
      <c r="B85" s="25">
        <v>39</v>
      </c>
      <c r="C85" s="35" t="s">
        <v>20</v>
      </c>
      <c r="D85" s="36" t="str">
        <f t="shared" si="14"/>
        <v>'</v>
      </c>
      <c r="E85" s="37">
        <f t="shared" si="14"/>
        <v>40649.25</v>
      </c>
      <c r="F85" s="6">
        <f>IF(MAX(F$9:F84)&gt;=L$5,0,IF(B85&gt;=MONTH($N$5),F84+1,0))</f>
        <v>72</v>
      </c>
      <c r="G85" s="38">
        <f t="shared" si="12"/>
        <v>703.53833874966176</v>
      </c>
      <c r="H85" s="39">
        <f t="shared" si="13"/>
        <v>542.15</v>
      </c>
      <c r="I85" s="39">
        <f t="shared" si="3"/>
        <v>161.38833874966178</v>
      </c>
      <c r="J85" s="40">
        <f t="shared" si="7"/>
        <v>61798.819610024329</v>
      </c>
      <c r="K85" s="41"/>
      <c r="L85" s="42"/>
      <c r="M85" s="42"/>
      <c r="N85" s="42"/>
      <c r="O85" s="42"/>
      <c r="P85" s="46"/>
      <c r="Q85" s="23"/>
    </row>
    <row r="86" spans="1:17" hidden="1">
      <c r="A86" s="237">
        <v>40648</v>
      </c>
      <c r="B86" s="25">
        <v>40</v>
      </c>
      <c r="C86" s="35" t="s">
        <v>21</v>
      </c>
      <c r="D86" s="36" t="str">
        <f t="shared" si="14"/>
        <v>'</v>
      </c>
      <c r="E86" s="37">
        <f t="shared" si="14"/>
        <v>40649.25</v>
      </c>
      <c r="F86" s="6">
        <f>IF(MAX(F$9:F85)&gt;=L$5,0,IF(B86&gt;=MONTH($N$5),F85+1,0))</f>
        <v>73</v>
      </c>
      <c r="G86" s="38">
        <f t="shared" si="12"/>
        <v>703.53833874966176</v>
      </c>
      <c r="H86" s="39">
        <f t="shared" si="13"/>
        <v>540.74</v>
      </c>
      <c r="I86" s="39">
        <f t="shared" si="3"/>
        <v>162.79833874966175</v>
      </c>
      <c r="J86" s="40">
        <f t="shared" si="7"/>
        <v>61636.021271274665</v>
      </c>
      <c r="K86" s="41"/>
      <c r="L86" s="42"/>
      <c r="M86" s="42"/>
      <c r="N86" s="42"/>
      <c r="O86" s="42"/>
      <c r="P86" s="46"/>
      <c r="Q86" s="23"/>
    </row>
    <row r="87" spans="1:17" hidden="1">
      <c r="A87" s="237">
        <v>40678</v>
      </c>
      <c r="B87" s="25">
        <v>41</v>
      </c>
      <c r="C87" s="35" t="s">
        <v>22</v>
      </c>
      <c r="D87" s="36" t="str">
        <f t="shared" si="14"/>
        <v>'</v>
      </c>
      <c r="E87" s="37">
        <f t="shared" si="14"/>
        <v>40649.25</v>
      </c>
      <c r="F87" s="6">
        <f>IF(MAX(F$9:F86)&gt;=L$5,0,IF(B87&gt;=MONTH($N$5),F86+1,0))</f>
        <v>74</v>
      </c>
      <c r="G87" s="38">
        <f t="shared" si="12"/>
        <v>703.53833874966176</v>
      </c>
      <c r="H87" s="39">
        <f t="shared" si="13"/>
        <v>539.30999999999995</v>
      </c>
      <c r="I87" s="39">
        <f t="shared" si="3"/>
        <v>164.22833874966182</v>
      </c>
      <c r="J87" s="40">
        <f t="shared" si="7"/>
        <v>61471.792932525001</v>
      </c>
      <c r="K87" s="41"/>
      <c r="L87" s="42"/>
      <c r="M87" s="42"/>
      <c r="N87" s="42"/>
      <c r="O87" s="42"/>
      <c r="P87" s="46"/>
      <c r="Q87" s="23"/>
    </row>
    <row r="88" spans="1:17" hidden="1">
      <c r="A88" s="237">
        <v>40709</v>
      </c>
      <c r="B88" s="25">
        <v>42</v>
      </c>
      <c r="C88" s="35" t="s">
        <v>23</v>
      </c>
      <c r="D88" s="36" t="str">
        <f t="shared" si="14"/>
        <v>'</v>
      </c>
      <c r="E88" s="37">
        <f t="shared" si="14"/>
        <v>40649.25</v>
      </c>
      <c r="F88" s="6">
        <f>IF(MAX(F$9:F87)&gt;=L$5,0,IF(B88&gt;=MONTH($N$5),F87+1,0))</f>
        <v>75</v>
      </c>
      <c r="G88" s="38">
        <f t="shared" si="12"/>
        <v>703.53833874966176</v>
      </c>
      <c r="H88" s="39">
        <f t="shared" si="13"/>
        <v>537.88</v>
      </c>
      <c r="I88" s="39">
        <f t="shared" si="3"/>
        <v>165.65833874966177</v>
      </c>
      <c r="J88" s="40">
        <f t="shared" si="7"/>
        <v>61306.134593775336</v>
      </c>
      <c r="K88" s="41"/>
      <c r="L88" s="42"/>
      <c r="M88" s="42"/>
      <c r="N88" s="42"/>
      <c r="O88" s="42"/>
      <c r="P88" s="46"/>
      <c r="Q88" s="23"/>
    </row>
    <row r="89" spans="1:17" hidden="1">
      <c r="A89" s="237">
        <v>40739</v>
      </c>
      <c r="B89" s="25">
        <v>43</v>
      </c>
      <c r="C89" s="35" t="s">
        <v>24</v>
      </c>
      <c r="D89" s="36" t="str">
        <f t="shared" si="14"/>
        <v>'</v>
      </c>
      <c r="E89" s="37">
        <f t="shared" si="14"/>
        <v>40649.25</v>
      </c>
      <c r="F89" s="6">
        <f>IF(MAX(F$9:F88)&gt;=L$5,0,IF(B89&gt;=MONTH($N$5),F88+1,0))</f>
        <v>76</v>
      </c>
      <c r="G89" s="38">
        <f t="shared" si="12"/>
        <v>703.53833874966176</v>
      </c>
      <c r="H89" s="39">
        <f t="shared" si="13"/>
        <v>536.42999999999995</v>
      </c>
      <c r="I89" s="39">
        <f t="shared" si="3"/>
        <v>167.10833874966181</v>
      </c>
      <c r="J89" s="40">
        <f t="shared" si="7"/>
        <v>61139.026255025674</v>
      </c>
      <c r="K89" s="41"/>
      <c r="L89" s="42"/>
      <c r="M89" s="42"/>
      <c r="N89" s="42"/>
      <c r="O89" s="42"/>
      <c r="P89" s="46"/>
      <c r="Q89" s="23"/>
    </row>
    <row r="90" spans="1:17" hidden="1">
      <c r="A90" s="237">
        <v>40770</v>
      </c>
      <c r="B90" s="25">
        <v>44</v>
      </c>
      <c r="C90" s="35" t="s">
        <v>25</v>
      </c>
      <c r="D90" s="36" t="str">
        <f t="shared" si="14"/>
        <v>'</v>
      </c>
      <c r="E90" s="37">
        <f t="shared" si="14"/>
        <v>40649.25</v>
      </c>
      <c r="F90" s="6">
        <f>IF(MAX(F$9:F89)&gt;=L$5,0,IF(B90&gt;=MONTH($N$5),F89+1,0))</f>
        <v>77</v>
      </c>
      <c r="G90" s="38">
        <f t="shared" si="12"/>
        <v>703.53833874966176</v>
      </c>
      <c r="H90" s="39">
        <f t="shared" si="13"/>
        <v>534.97</v>
      </c>
      <c r="I90" s="39">
        <f t="shared" si="3"/>
        <v>168.56833874966173</v>
      </c>
      <c r="J90" s="40">
        <f t="shared" si="7"/>
        <v>60970.457916276013</v>
      </c>
      <c r="K90" s="41"/>
      <c r="L90" s="42"/>
      <c r="M90" s="42"/>
      <c r="N90" s="42"/>
      <c r="O90" s="42"/>
      <c r="P90" s="46"/>
      <c r="Q90" s="23"/>
    </row>
    <row r="91" spans="1:17" hidden="1">
      <c r="A91" s="237">
        <v>40801</v>
      </c>
      <c r="B91" s="25">
        <v>45</v>
      </c>
      <c r="C91" s="35" t="s">
        <v>26</v>
      </c>
      <c r="D91" s="36" t="str">
        <f t="shared" si="14"/>
        <v>'</v>
      </c>
      <c r="E91" s="37">
        <f t="shared" si="14"/>
        <v>40649.25</v>
      </c>
      <c r="F91" s="6">
        <f>IF(MAX(F$9:F90)&gt;=L$5,0,IF(B91&gt;=MONTH($N$5),F90+1,0))</f>
        <v>78</v>
      </c>
      <c r="G91" s="38">
        <f t="shared" si="12"/>
        <v>703.53833874966176</v>
      </c>
      <c r="H91" s="39">
        <f t="shared" si="13"/>
        <v>533.49</v>
      </c>
      <c r="I91" s="39">
        <f t="shared" si="3"/>
        <v>170.04833874966175</v>
      </c>
      <c r="J91" s="40">
        <f t="shared" si="7"/>
        <v>60800.409577526349</v>
      </c>
      <c r="K91" s="41"/>
      <c r="L91" s="42"/>
      <c r="M91" s="42"/>
      <c r="N91" s="42"/>
      <c r="O91" s="42"/>
      <c r="P91" s="46"/>
      <c r="Q91" s="23"/>
    </row>
    <row r="92" spans="1:17" hidden="1">
      <c r="A92" s="237">
        <v>40831</v>
      </c>
      <c r="B92" s="25">
        <v>46</v>
      </c>
      <c r="C92" s="35" t="s">
        <v>27</v>
      </c>
      <c r="D92" s="36" t="str">
        <f t="shared" si="14"/>
        <v>'</v>
      </c>
      <c r="E92" s="37">
        <f t="shared" si="14"/>
        <v>40649.25</v>
      </c>
      <c r="F92" s="6">
        <f>IF(MAX(F$9:F91)&gt;=L$5,0,IF(B92&gt;=MONTH($N$5),F91+1,0))</f>
        <v>79</v>
      </c>
      <c r="G92" s="38">
        <f t="shared" si="12"/>
        <v>703.53833874966176</v>
      </c>
      <c r="H92" s="39">
        <f t="shared" si="13"/>
        <v>532</v>
      </c>
      <c r="I92" s="39">
        <f t="shared" si="3"/>
        <v>171.53833874966176</v>
      </c>
      <c r="J92" s="40">
        <f t="shared" si="7"/>
        <v>60628.871238776686</v>
      </c>
      <c r="K92" s="41"/>
      <c r="L92" s="42"/>
      <c r="M92" s="42"/>
      <c r="N92" s="42"/>
      <c r="O92" s="42"/>
      <c r="P92" s="46"/>
      <c r="Q92" s="23"/>
    </row>
    <row r="93" spans="1:17" hidden="1">
      <c r="A93" s="237">
        <v>40862</v>
      </c>
      <c r="B93" s="25">
        <v>47</v>
      </c>
      <c r="C93" s="35" t="s">
        <v>28</v>
      </c>
      <c r="D93" s="36" t="str">
        <f t="shared" si="14"/>
        <v>'</v>
      </c>
      <c r="E93" s="37">
        <f t="shared" si="14"/>
        <v>40649.25</v>
      </c>
      <c r="F93" s="6">
        <f>IF(MAX(F$9:F92)&gt;=L$5,0,IF(B93&gt;=MONTH($N$5),F92+1,0))</f>
        <v>80</v>
      </c>
      <c r="G93" s="38">
        <f t="shared" si="12"/>
        <v>703.53833874966176</v>
      </c>
      <c r="H93" s="39">
        <f t="shared" si="13"/>
        <v>530.5</v>
      </c>
      <c r="I93" s="39">
        <f t="shared" si="3"/>
        <v>173.03833874966176</v>
      </c>
      <c r="J93" s="40">
        <f t="shared" si="7"/>
        <v>60455.832900027024</v>
      </c>
      <c r="K93" s="41"/>
      <c r="L93" s="42"/>
      <c r="M93" s="42"/>
      <c r="N93" s="42"/>
      <c r="O93" s="42"/>
      <c r="P93" s="46"/>
      <c r="Q93" s="23"/>
    </row>
    <row r="94" spans="1:17" hidden="1">
      <c r="A94" s="237">
        <v>40892</v>
      </c>
      <c r="B94" s="25">
        <v>48</v>
      </c>
      <c r="C94" s="35" t="s">
        <v>29</v>
      </c>
      <c r="D94" s="36" t="str">
        <f t="shared" si="14"/>
        <v>'</v>
      </c>
      <c r="E94" s="37">
        <f t="shared" si="14"/>
        <v>40649.25</v>
      </c>
      <c r="F94" s="53">
        <f>IF(MAX(F$9:F93)&gt;=L$5,0,IF(B94&gt;=MONTH($N$5),F93+1,0))</f>
        <v>81</v>
      </c>
      <c r="G94" s="45">
        <f t="shared" si="12"/>
        <v>703.53833874966176</v>
      </c>
      <c r="H94" s="42">
        <f t="shared" si="13"/>
        <v>528.99</v>
      </c>
      <c r="I94" s="42">
        <f t="shared" si="3"/>
        <v>174.54833874966175</v>
      </c>
      <c r="J94" s="46">
        <f t="shared" si="7"/>
        <v>60281.28456127736</v>
      </c>
      <c r="K94" s="41">
        <f>SUM(H83:H94)</f>
        <v>6444.95</v>
      </c>
      <c r="L94" s="42">
        <f>SUM(I83:I94)</f>
        <v>1997.5100649959411</v>
      </c>
      <c r="M94" s="42">
        <f>SUM(G83:G94)</f>
        <v>8442.460064995943</v>
      </c>
      <c r="N94" s="42">
        <f>K94+N82</f>
        <v>46799.89</v>
      </c>
      <c r="O94" s="42">
        <f>L94+O82</f>
        <v>10186.715438722602</v>
      </c>
      <c r="P94" s="46">
        <f>M94+P82</f>
        <v>56986.605438722618</v>
      </c>
      <c r="Q94" s="23"/>
    </row>
    <row r="95" spans="1:17" hidden="1">
      <c r="A95" s="237">
        <v>40923</v>
      </c>
      <c r="B95" s="25">
        <v>49</v>
      </c>
      <c r="C95" s="26" t="s">
        <v>17</v>
      </c>
      <c r="D95" s="47" t="str">
        <f>D83</f>
        <v>'</v>
      </c>
      <c r="E95" s="27">
        <f>E83+365.25</f>
        <v>41014.5</v>
      </c>
      <c r="F95" s="90">
        <f>IF(MAX(F$9:F94)&gt;=L$5,0,IF(B95&gt;=MONTH($N$5),F94+1,0))</f>
        <v>82</v>
      </c>
      <c r="G95" s="28">
        <f t="shared" si="12"/>
        <v>703.53833874966176</v>
      </c>
      <c r="H95" s="29">
        <f t="shared" si="13"/>
        <v>527.46</v>
      </c>
      <c r="I95" s="29">
        <f t="shared" si="3"/>
        <v>176.07833874966173</v>
      </c>
      <c r="J95" s="30">
        <f t="shared" ref="J95:J194" si="15">J94-I95</f>
        <v>60105.206222527697</v>
      </c>
      <c r="K95" s="31"/>
      <c r="L95" s="32"/>
      <c r="M95" s="32"/>
      <c r="N95" s="32"/>
      <c r="O95" s="32"/>
      <c r="P95" s="48"/>
      <c r="Q95" s="23"/>
    </row>
    <row r="96" spans="1:17" hidden="1">
      <c r="A96" s="237">
        <v>40954</v>
      </c>
      <c r="B96" s="25">
        <v>50</v>
      </c>
      <c r="C96" s="35" t="s">
        <v>19</v>
      </c>
      <c r="D96" s="36" t="str">
        <f t="shared" ref="D96:E106" si="16">D95</f>
        <v>'</v>
      </c>
      <c r="E96" s="37">
        <f t="shared" si="16"/>
        <v>41014.5</v>
      </c>
      <c r="F96" s="6">
        <f>IF(MAX(F$9:F95)&gt;=L$5,0,IF(B96&gt;=MONTH($N$5),F95+1,0))</f>
        <v>83</v>
      </c>
      <c r="G96" s="38">
        <f t="shared" si="12"/>
        <v>703.53833874966176</v>
      </c>
      <c r="H96" s="39">
        <f t="shared" si="13"/>
        <v>525.91999999999996</v>
      </c>
      <c r="I96" s="39">
        <f t="shared" si="3"/>
        <v>177.6183387496618</v>
      </c>
      <c r="J96" s="40">
        <f t="shared" si="15"/>
        <v>59927.587883778033</v>
      </c>
      <c r="K96" s="41"/>
      <c r="L96" s="42"/>
      <c r="M96" s="42"/>
      <c r="N96" s="42"/>
      <c r="O96" s="42"/>
      <c r="P96" s="46"/>
      <c r="Q96" s="23"/>
    </row>
    <row r="97" spans="1:17" hidden="1">
      <c r="A97" s="237">
        <v>40983</v>
      </c>
      <c r="B97" s="25">
        <v>51</v>
      </c>
      <c r="C97" s="35" t="s">
        <v>20</v>
      </c>
      <c r="D97" s="36" t="str">
        <f t="shared" si="16"/>
        <v>'</v>
      </c>
      <c r="E97" s="37">
        <f t="shared" si="16"/>
        <v>41014.5</v>
      </c>
      <c r="F97" s="6">
        <f>IF(MAX(F$9:F96)&gt;=L$5,0,IF(B97&gt;=MONTH($N$5),F96+1,0))</f>
        <v>84</v>
      </c>
      <c r="G97" s="38">
        <f t="shared" si="12"/>
        <v>703.53833874966176</v>
      </c>
      <c r="H97" s="39">
        <f t="shared" si="13"/>
        <v>524.37</v>
      </c>
      <c r="I97" s="39">
        <f t="shared" si="3"/>
        <v>179.16833874966176</v>
      </c>
      <c r="J97" s="40">
        <f t="shared" si="15"/>
        <v>59748.419545028373</v>
      </c>
      <c r="K97" s="41"/>
      <c r="L97" s="42"/>
      <c r="M97" s="42"/>
      <c r="N97" s="42"/>
      <c r="O97" s="42"/>
      <c r="P97" s="46"/>
      <c r="Q97" s="23"/>
    </row>
    <row r="98" spans="1:17" hidden="1">
      <c r="A98" s="237">
        <v>41014</v>
      </c>
      <c r="B98" s="25">
        <v>52</v>
      </c>
      <c r="C98" s="35" t="s">
        <v>21</v>
      </c>
      <c r="D98" s="36" t="str">
        <f t="shared" si="16"/>
        <v>'</v>
      </c>
      <c r="E98" s="37">
        <f t="shared" si="16"/>
        <v>41014.5</v>
      </c>
      <c r="F98" s="6">
        <f>IF(MAX(F$9:F97)&gt;=L$5,0,IF(B98&gt;=MONTH($N$5),F97+1,0))</f>
        <v>85</v>
      </c>
      <c r="G98" s="38">
        <f t="shared" si="12"/>
        <v>703.53833874966176</v>
      </c>
      <c r="H98" s="39">
        <f t="shared" si="13"/>
        <v>522.79999999999995</v>
      </c>
      <c r="I98" s="39">
        <f t="shared" si="3"/>
        <v>180.73833874966181</v>
      </c>
      <c r="J98" s="40">
        <f t="shared" si="15"/>
        <v>59567.681206278714</v>
      </c>
      <c r="K98" s="41"/>
      <c r="L98" s="42"/>
      <c r="M98" s="42"/>
      <c r="N98" s="42"/>
      <c r="O98" s="42"/>
      <c r="P98" s="46"/>
      <c r="Q98" s="23"/>
    </row>
    <row r="99" spans="1:17" hidden="1">
      <c r="A99" s="237">
        <v>41044</v>
      </c>
      <c r="B99" s="25">
        <v>53</v>
      </c>
      <c r="C99" s="35" t="s">
        <v>22</v>
      </c>
      <c r="D99" s="36" t="str">
        <f t="shared" si="16"/>
        <v>'</v>
      </c>
      <c r="E99" s="37">
        <f t="shared" si="16"/>
        <v>41014.5</v>
      </c>
      <c r="F99" s="6">
        <f>IF(MAX(F$9:F98)&gt;=L$5,0,IF(B99&gt;=MONTH($N$5),F98+1,0))</f>
        <v>86</v>
      </c>
      <c r="G99" s="38">
        <f t="shared" si="12"/>
        <v>703.53833874966176</v>
      </c>
      <c r="H99" s="39">
        <f t="shared" si="13"/>
        <v>521.22</v>
      </c>
      <c r="I99" s="39">
        <f t="shared" si="3"/>
        <v>182.31833874966173</v>
      </c>
      <c r="J99" s="40">
        <f t="shared" si="15"/>
        <v>59385.362867529053</v>
      </c>
      <c r="K99" s="41"/>
      <c r="L99" s="42"/>
      <c r="M99" s="42"/>
      <c r="N99" s="42"/>
      <c r="O99" s="42"/>
      <c r="P99" s="46"/>
      <c r="Q99" s="23"/>
    </row>
    <row r="100" spans="1:17" hidden="1">
      <c r="A100" s="237">
        <v>41075</v>
      </c>
      <c r="B100" s="25">
        <v>54</v>
      </c>
      <c r="C100" s="35" t="s">
        <v>23</v>
      </c>
      <c r="D100" s="36" t="str">
        <f t="shared" si="16"/>
        <v>'</v>
      </c>
      <c r="E100" s="37">
        <f t="shared" si="16"/>
        <v>41014.5</v>
      </c>
      <c r="F100" s="6">
        <f>IF(MAX(F$9:F99)&gt;=L$5,0,IF(B100&gt;=MONTH($N$5),F99+1,0))</f>
        <v>87</v>
      </c>
      <c r="G100" s="38">
        <f t="shared" si="12"/>
        <v>703.53833874966176</v>
      </c>
      <c r="H100" s="39">
        <f t="shared" si="13"/>
        <v>519.62</v>
      </c>
      <c r="I100" s="39">
        <f t="shared" si="3"/>
        <v>183.91833874966176</v>
      </c>
      <c r="J100" s="40">
        <f t="shared" si="15"/>
        <v>59201.444528779393</v>
      </c>
      <c r="K100" s="41"/>
      <c r="L100" s="42"/>
      <c r="M100" s="42"/>
      <c r="N100" s="42"/>
      <c r="O100" s="42"/>
      <c r="P100" s="46"/>
      <c r="Q100" s="23"/>
    </row>
    <row r="101" spans="1:17" hidden="1">
      <c r="A101" s="237">
        <v>41105</v>
      </c>
      <c r="B101" s="25">
        <v>55</v>
      </c>
      <c r="C101" s="35" t="s">
        <v>24</v>
      </c>
      <c r="D101" s="36" t="str">
        <f t="shared" si="16"/>
        <v>'</v>
      </c>
      <c r="E101" s="37">
        <f t="shared" si="16"/>
        <v>41014.5</v>
      </c>
      <c r="F101" s="6">
        <f>IF(MAX(F$9:F100)&gt;=L$5,0,IF(B101&gt;=MONTH($N$5),F100+1,0))</f>
        <v>88</v>
      </c>
      <c r="G101" s="38">
        <f t="shared" si="12"/>
        <v>703.53833874966176</v>
      </c>
      <c r="H101" s="39">
        <f t="shared" si="13"/>
        <v>518.01</v>
      </c>
      <c r="I101" s="39">
        <f t="shared" si="3"/>
        <v>185.52833874966177</v>
      </c>
      <c r="J101" s="40">
        <f t="shared" si="15"/>
        <v>59015.916190029733</v>
      </c>
      <c r="K101" s="41"/>
      <c r="L101" s="42"/>
      <c r="M101" s="42"/>
      <c r="N101" s="42"/>
      <c r="O101" s="42"/>
      <c r="P101" s="46"/>
      <c r="Q101" s="23"/>
    </row>
    <row r="102" spans="1:17" hidden="1">
      <c r="A102" s="237">
        <v>41136</v>
      </c>
      <c r="B102" s="25">
        <v>56</v>
      </c>
      <c r="C102" s="35" t="s">
        <v>25</v>
      </c>
      <c r="D102" s="36" t="str">
        <f t="shared" si="16"/>
        <v>'</v>
      </c>
      <c r="E102" s="37">
        <f t="shared" si="16"/>
        <v>41014.5</v>
      </c>
      <c r="F102" s="6">
        <f>IF(MAX(F$9:F101)&gt;=L$5,0,IF(B102&gt;=MONTH($N$5),F101+1,0))</f>
        <v>89</v>
      </c>
      <c r="G102" s="38">
        <f t="shared" si="12"/>
        <v>703.53833874966176</v>
      </c>
      <c r="H102" s="39">
        <f t="shared" si="13"/>
        <v>516.39</v>
      </c>
      <c r="I102" s="39">
        <f t="shared" si="3"/>
        <v>187.14833874966178</v>
      </c>
      <c r="J102" s="40">
        <f t="shared" si="15"/>
        <v>58828.76785128007</v>
      </c>
      <c r="K102" s="41"/>
      <c r="L102" s="42"/>
      <c r="M102" s="42"/>
      <c r="N102" s="42"/>
      <c r="O102" s="42"/>
      <c r="P102" s="46"/>
      <c r="Q102" s="23"/>
    </row>
    <row r="103" spans="1:17" hidden="1">
      <c r="A103" s="237">
        <v>41167</v>
      </c>
      <c r="B103" s="25">
        <v>57</v>
      </c>
      <c r="C103" s="35" t="s">
        <v>26</v>
      </c>
      <c r="D103" s="36" t="str">
        <f t="shared" si="16"/>
        <v>'</v>
      </c>
      <c r="E103" s="37">
        <f t="shared" si="16"/>
        <v>41014.5</v>
      </c>
      <c r="F103" s="6">
        <f>IF(MAX(F$9:F102)&gt;=L$5,0,IF(B103&gt;=MONTH($N$5),F102+1,0))</f>
        <v>90</v>
      </c>
      <c r="G103" s="38">
        <f t="shared" si="12"/>
        <v>703.53833874966176</v>
      </c>
      <c r="H103" s="39">
        <f t="shared" si="13"/>
        <v>514.75</v>
      </c>
      <c r="I103" s="39">
        <f t="shared" si="3"/>
        <v>188.78833874966176</v>
      </c>
      <c r="J103" s="40">
        <f t="shared" si="15"/>
        <v>58639.979512530408</v>
      </c>
      <c r="K103" s="41"/>
      <c r="L103" s="42"/>
      <c r="M103" s="42"/>
      <c r="N103" s="42"/>
      <c r="O103" s="42"/>
      <c r="P103" s="46"/>
      <c r="Q103" s="23"/>
    </row>
    <row r="104" spans="1:17" hidden="1">
      <c r="A104" s="237">
        <v>41197</v>
      </c>
      <c r="B104" s="25">
        <v>58</v>
      </c>
      <c r="C104" s="35" t="s">
        <v>27</v>
      </c>
      <c r="D104" s="36" t="str">
        <f t="shared" si="16"/>
        <v>'</v>
      </c>
      <c r="E104" s="37">
        <f t="shared" si="16"/>
        <v>41014.5</v>
      </c>
      <c r="F104" s="6">
        <f>IF(MAX(F$9:F103)&gt;=L$5,0,IF(B104&gt;=MONTH($N$5),F103+1,0))</f>
        <v>91</v>
      </c>
      <c r="G104" s="38">
        <f t="shared" si="12"/>
        <v>703.53833874966176</v>
      </c>
      <c r="H104" s="39">
        <f t="shared" si="13"/>
        <v>513.1</v>
      </c>
      <c r="I104" s="39">
        <f t="shared" si="3"/>
        <v>190.43833874966174</v>
      </c>
      <c r="J104" s="40">
        <f t="shared" si="15"/>
        <v>58449.541173780744</v>
      </c>
      <c r="K104" s="41"/>
      <c r="L104" s="42"/>
      <c r="M104" s="42"/>
      <c r="N104" s="42"/>
      <c r="O104" s="42"/>
      <c r="P104" s="46"/>
      <c r="Q104" s="23"/>
    </row>
    <row r="105" spans="1:17" hidden="1">
      <c r="A105" s="237">
        <v>41228</v>
      </c>
      <c r="B105" s="25">
        <v>59</v>
      </c>
      <c r="C105" s="35" t="s">
        <v>28</v>
      </c>
      <c r="D105" s="36" t="str">
        <f t="shared" si="16"/>
        <v>'</v>
      </c>
      <c r="E105" s="37">
        <f t="shared" si="16"/>
        <v>41014.5</v>
      </c>
      <c r="F105" s="6">
        <f>IF(MAX(F$9:F104)&gt;=L$5,0,IF(B105&gt;=MONTH($N$5),F104+1,0))</f>
        <v>92</v>
      </c>
      <c r="G105" s="38">
        <f t="shared" si="12"/>
        <v>703.53833874966176</v>
      </c>
      <c r="H105" s="39">
        <f t="shared" si="13"/>
        <v>511.43</v>
      </c>
      <c r="I105" s="39">
        <f t="shared" si="3"/>
        <v>192.10833874966175</v>
      </c>
      <c r="J105" s="40">
        <f t="shared" si="15"/>
        <v>58257.432835031083</v>
      </c>
      <c r="K105" s="41"/>
      <c r="L105" s="42"/>
      <c r="M105" s="42"/>
      <c r="N105" s="42"/>
      <c r="O105" s="42"/>
      <c r="P105" s="46"/>
      <c r="Q105" s="23"/>
    </row>
    <row r="106" spans="1:17" hidden="1">
      <c r="A106" s="237">
        <v>41258</v>
      </c>
      <c r="B106" s="25">
        <v>60</v>
      </c>
      <c r="C106" s="50" t="s">
        <v>29</v>
      </c>
      <c r="D106" s="51" t="str">
        <f t="shared" si="16"/>
        <v>'</v>
      </c>
      <c r="E106" s="52">
        <f t="shared" si="16"/>
        <v>41014.5</v>
      </c>
      <c r="F106" s="53">
        <f>IF(MAX(F$9:F105)&gt;=L$5,0,IF(B106&gt;=MONTH($N$5),F105+1,0))</f>
        <v>93</v>
      </c>
      <c r="G106" s="54">
        <f t="shared" si="12"/>
        <v>703.53833874966176</v>
      </c>
      <c r="H106" s="55">
        <f t="shared" si="13"/>
        <v>509.75</v>
      </c>
      <c r="I106" s="55">
        <f t="shared" si="3"/>
        <v>193.78833874966176</v>
      </c>
      <c r="J106" s="56">
        <f t="shared" si="15"/>
        <v>58063.64449628142</v>
      </c>
      <c r="K106" s="57">
        <f>SUM(H95:H106)</f>
        <v>6224.8200000000015</v>
      </c>
      <c r="L106" s="55">
        <f>SUM(I95:I106)</f>
        <v>2217.6400649959414</v>
      </c>
      <c r="M106" s="55">
        <f>SUM(G95:G106)</f>
        <v>8442.460064995943</v>
      </c>
      <c r="N106" s="55">
        <f>K106+N94</f>
        <v>53024.71</v>
      </c>
      <c r="O106" s="55">
        <f>L106+O94</f>
        <v>12404.355503718543</v>
      </c>
      <c r="P106" s="56">
        <f>M106+P94</f>
        <v>65429.065503718564</v>
      </c>
      <c r="Q106" s="23"/>
    </row>
    <row r="107" spans="1:17" hidden="1">
      <c r="A107" s="237">
        <v>41289</v>
      </c>
      <c r="B107" s="25">
        <v>25</v>
      </c>
      <c r="C107" s="26" t="s">
        <v>17</v>
      </c>
      <c r="D107" s="47" t="str">
        <f>D95</f>
        <v>'</v>
      </c>
      <c r="E107" s="27">
        <f>E95+365.25</f>
        <v>41379.75</v>
      </c>
      <c r="F107" s="90">
        <f>IF(MAX(F$9:F106)&gt;=L$5,0,IF(B107&gt;=MONTH($N$5),F106+1,0))</f>
        <v>94</v>
      </c>
      <c r="G107" s="28">
        <f t="shared" si="12"/>
        <v>703.53833874966176</v>
      </c>
      <c r="H107" s="29">
        <f t="shared" si="13"/>
        <v>508.06</v>
      </c>
      <c r="I107" s="29">
        <f t="shared" si="3"/>
        <v>195.47833874966176</v>
      </c>
      <c r="J107" s="30">
        <f t="shared" si="15"/>
        <v>57868.166157531756</v>
      </c>
      <c r="K107" s="31"/>
      <c r="L107" s="32"/>
      <c r="M107" s="32"/>
      <c r="N107" s="32"/>
      <c r="O107" s="32"/>
      <c r="P107" s="48"/>
      <c r="Q107" s="23"/>
    </row>
    <row r="108" spans="1:17" hidden="1">
      <c r="A108" s="237">
        <v>41320</v>
      </c>
      <c r="B108" s="25">
        <v>26</v>
      </c>
      <c r="C108" s="35" t="s">
        <v>19</v>
      </c>
      <c r="D108" s="36" t="str">
        <f t="shared" ref="D108:E118" si="17">D107</f>
        <v>'</v>
      </c>
      <c r="E108" s="37">
        <f t="shared" si="17"/>
        <v>41379.75</v>
      </c>
      <c r="F108" s="6">
        <f>IF(MAX(F$9:F107)&gt;=L$5,0,IF(B108&gt;=MONTH($N$5),F107+1,0))</f>
        <v>95</v>
      </c>
      <c r="G108" s="38">
        <f t="shared" si="12"/>
        <v>703.53833874966176</v>
      </c>
      <c r="H108" s="39">
        <f t="shared" si="13"/>
        <v>506.35</v>
      </c>
      <c r="I108" s="39">
        <f t="shared" si="3"/>
        <v>197.18833874966174</v>
      </c>
      <c r="J108" s="40">
        <f t="shared" si="15"/>
        <v>57670.977818782092</v>
      </c>
      <c r="K108" s="41"/>
      <c r="L108" s="42"/>
      <c r="M108" s="42"/>
      <c r="N108" s="42"/>
      <c r="O108" s="42"/>
      <c r="P108" s="46"/>
      <c r="Q108" s="23"/>
    </row>
    <row r="109" spans="1:17" hidden="1">
      <c r="A109" s="237">
        <v>41348</v>
      </c>
      <c r="B109" s="25">
        <v>27</v>
      </c>
      <c r="C109" s="35" t="s">
        <v>20</v>
      </c>
      <c r="D109" s="36" t="str">
        <f t="shared" si="17"/>
        <v>'</v>
      </c>
      <c r="E109" s="37">
        <f t="shared" si="17"/>
        <v>41379.75</v>
      </c>
      <c r="F109" s="6">
        <f>IF(MAX(F$9:F108)&gt;=L$5,0,IF(B109&gt;=MONTH($N$5),F108+1,0))</f>
        <v>96</v>
      </c>
      <c r="G109" s="38">
        <f t="shared" si="12"/>
        <v>703.53833874966176</v>
      </c>
      <c r="H109" s="39">
        <f t="shared" si="13"/>
        <v>504.62</v>
      </c>
      <c r="I109" s="39">
        <f t="shared" si="3"/>
        <v>198.91833874966176</v>
      </c>
      <c r="J109" s="40">
        <f t="shared" si="15"/>
        <v>57472.059480032432</v>
      </c>
      <c r="K109" s="41"/>
      <c r="L109" s="42"/>
      <c r="M109" s="42"/>
      <c r="N109" s="42"/>
      <c r="O109" s="42"/>
      <c r="P109" s="46"/>
      <c r="Q109" s="23"/>
    </row>
    <row r="110" spans="1:17" hidden="1">
      <c r="A110" s="237">
        <v>41379</v>
      </c>
      <c r="B110" s="25">
        <v>28</v>
      </c>
      <c r="C110" s="35" t="s">
        <v>21</v>
      </c>
      <c r="D110" s="36" t="str">
        <f t="shared" si="17"/>
        <v>'</v>
      </c>
      <c r="E110" s="37">
        <f t="shared" si="17"/>
        <v>41379.75</v>
      </c>
      <c r="F110" s="6">
        <f>IF(MAX(F$9:F109)&gt;=L$5,0,IF(B110&gt;=MONTH($N$5),F109+1,0))</f>
        <v>97</v>
      </c>
      <c r="G110" s="38">
        <f t="shared" si="12"/>
        <v>703.53833874966176</v>
      </c>
      <c r="H110" s="39">
        <f t="shared" si="13"/>
        <v>502.88</v>
      </c>
      <c r="I110" s="39">
        <f t="shared" si="3"/>
        <v>200.65833874966177</v>
      </c>
      <c r="J110" s="40">
        <f t="shared" si="15"/>
        <v>57271.401141282768</v>
      </c>
      <c r="K110" s="41"/>
      <c r="L110" s="42"/>
      <c r="M110" s="42"/>
      <c r="N110" s="42"/>
      <c r="O110" s="42"/>
      <c r="P110" s="46"/>
      <c r="Q110" s="23"/>
    </row>
    <row r="111" spans="1:17" hidden="1">
      <c r="A111" s="237">
        <v>41409</v>
      </c>
      <c r="B111" s="25">
        <v>29</v>
      </c>
      <c r="C111" s="35" t="s">
        <v>22</v>
      </c>
      <c r="D111" s="36" t="str">
        <f t="shared" si="17"/>
        <v>'</v>
      </c>
      <c r="E111" s="37">
        <f t="shared" si="17"/>
        <v>41379.75</v>
      </c>
      <c r="F111" s="6">
        <f>IF(MAX(F$9:F110)&gt;=L$5,0,IF(B111&gt;=MONTH($N$5),F110+1,0))</f>
        <v>98</v>
      </c>
      <c r="G111" s="38">
        <f t="shared" si="12"/>
        <v>703.53833874966176</v>
      </c>
      <c r="H111" s="39">
        <f t="shared" si="13"/>
        <v>501.12</v>
      </c>
      <c r="I111" s="39">
        <f t="shared" si="3"/>
        <v>202.41833874966176</v>
      </c>
      <c r="J111" s="40">
        <f t="shared" si="15"/>
        <v>57068.982802533108</v>
      </c>
      <c r="K111" s="41"/>
      <c r="L111" s="42"/>
      <c r="M111" s="42"/>
      <c r="N111" s="42"/>
      <c r="O111" s="42"/>
      <c r="P111" s="46"/>
      <c r="Q111" s="23"/>
    </row>
    <row r="112" spans="1:17" hidden="1">
      <c r="A112" s="237">
        <v>41440</v>
      </c>
      <c r="B112" s="25">
        <v>30</v>
      </c>
      <c r="C112" s="35" t="s">
        <v>23</v>
      </c>
      <c r="D112" s="36" t="str">
        <f t="shared" si="17"/>
        <v>'</v>
      </c>
      <c r="E112" s="37">
        <f t="shared" si="17"/>
        <v>41379.75</v>
      </c>
      <c r="F112" s="6">
        <f>IF(MAX(F$9:F111)&gt;=L$5,0,IF(B112&gt;=MONTH($N$5),F111+1,0))</f>
        <v>99</v>
      </c>
      <c r="G112" s="38">
        <f t="shared" si="12"/>
        <v>703.53833874966176</v>
      </c>
      <c r="H112" s="39">
        <f t="shared" si="13"/>
        <v>499.35</v>
      </c>
      <c r="I112" s="39">
        <f t="shared" si="3"/>
        <v>204.18833874966174</v>
      </c>
      <c r="J112" s="40">
        <f t="shared" si="15"/>
        <v>56864.794463783444</v>
      </c>
      <c r="K112" s="41"/>
      <c r="L112" s="42"/>
      <c r="M112" s="42"/>
      <c r="N112" s="42"/>
      <c r="O112" s="42"/>
      <c r="P112" s="46"/>
      <c r="Q112" s="23"/>
    </row>
    <row r="113" spans="1:20" hidden="1">
      <c r="A113" s="237">
        <v>41470</v>
      </c>
      <c r="B113" s="25">
        <v>31</v>
      </c>
      <c r="C113" s="35" t="s">
        <v>24</v>
      </c>
      <c r="D113" s="36" t="str">
        <f t="shared" si="17"/>
        <v>'</v>
      </c>
      <c r="E113" s="37">
        <f t="shared" si="17"/>
        <v>41379.75</v>
      </c>
      <c r="F113" s="6">
        <f>IF(MAX(F$9:F112)&gt;=L$5,0,IF(B113&gt;=MONTH($N$5),F112+1,0))</f>
        <v>100</v>
      </c>
      <c r="G113" s="38">
        <f t="shared" si="12"/>
        <v>703.53833874966176</v>
      </c>
      <c r="H113" s="39">
        <f t="shared" si="13"/>
        <v>497.57</v>
      </c>
      <c r="I113" s="39">
        <f t="shared" si="3"/>
        <v>205.96833874966177</v>
      </c>
      <c r="J113" s="40">
        <f t="shared" si="15"/>
        <v>56658.826125033782</v>
      </c>
      <c r="K113" s="41"/>
      <c r="L113" s="42"/>
      <c r="M113" s="42"/>
      <c r="N113" s="42"/>
      <c r="O113" s="42"/>
      <c r="P113" s="46"/>
      <c r="Q113" s="23"/>
    </row>
    <row r="114" spans="1:20" hidden="1">
      <c r="A114" s="237">
        <v>41501</v>
      </c>
      <c r="B114" s="25">
        <v>32</v>
      </c>
      <c r="C114" s="35" t="s">
        <v>25</v>
      </c>
      <c r="D114" s="36" t="str">
        <f t="shared" si="17"/>
        <v>'</v>
      </c>
      <c r="E114" s="37">
        <f t="shared" si="17"/>
        <v>41379.75</v>
      </c>
      <c r="F114" s="6">
        <f>IF(MAX(F$9:F113)&gt;=L$5,0,IF(B114&gt;=MONTH($N$5),F113+1,0))</f>
        <v>101</v>
      </c>
      <c r="G114" s="38">
        <f t="shared" si="12"/>
        <v>703.53833874966176</v>
      </c>
      <c r="H114" s="39">
        <f t="shared" si="13"/>
        <v>495.76</v>
      </c>
      <c r="I114" s="39">
        <f t="shared" si="3"/>
        <v>207.77833874966177</v>
      </c>
      <c r="J114" s="40">
        <f t="shared" si="15"/>
        <v>56451.047786284122</v>
      </c>
      <c r="K114" s="41"/>
      <c r="L114" s="42"/>
      <c r="M114" s="42"/>
      <c r="N114" s="42"/>
      <c r="O114" s="42"/>
      <c r="P114" s="46"/>
      <c r="Q114" s="23"/>
    </row>
    <row r="115" spans="1:20" hidden="1">
      <c r="A115" s="237">
        <v>41532</v>
      </c>
      <c r="B115" s="25">
        <v>33</v>
      </c>
      <c r="C115" s="35" t="s">
        <v>26</v>
      </c>
      <c r="D115" s="36" t="str">
        <f t="shared" si="17"/>
        <v>'</v>
      </c>
      <c r="E115" s="37">
        <f t="shared" si="17"/>
        <v>41379.75</v>
      </c>
      <c r="F115" s="6">
        <f>IF(MAX(F$9:F114)&gt;=L$5,0,IF(B115&gt;=MONTH($N$5),F114+1,0))</f>
        <v>102</v>
      </c>
      <c r="G115" s="38">
        <f t="shared" si="12"/>
        <v>703.53833874966176</v>
      </c>
      <c r="H115" s="39">
        <f t="shared" si="13"/>
        <v>493.95</v>
      </c>
      <c r="I115" s="39">
        <f t="shared" si="3"/>
        <v>209.58833874966177</v>
      </c>
      <c r="J115" s="40">
        <f t="shared" si="15"/>
        <v>56241.459447534457</v>
      </c>
      <c r="K115" s="41"/>
      <c r="L115" s="42"/>
      <c r="M115" s="42"/>
      <c r="N115" s="42"/>
      <c r="O115" s="42"/>
      <c r="P115" s="46"/>
      <c r="Q115" s="23"/>
    </row>
    <row r="116" spans="1:20" hidden="1">
      <c r="A116" s="237">
        <v>41562</v>
      </c>
      <c r="B116" s="25">
        <v>34</v>
      </c>
      <c r="C116" s="35" t="s">
        <v>27</v>
      </c>
      <c r="D116" s="36" t="str">
        <f t="shared" si="17"/>
        <v>'</v>
      </c>
      <c r="E116" s="37">
        <f t="shared" si="17"/>
        <v>41379.75</v>
      </c>
      <c r="F116" s="6">
        <f>IF(MAX(F$9:F115)&gt;=L$5,0,IF(B116&gt;=MONTH($N$5),F115+1,0))</f>
        <v>103</v>
      </c>
      <c r="G116" s="38">
        <f t="shared" si="12"/>
        <v>703.53833874966176</v>
      </c>
      <c r="H116" s="39">
        <f t="shared" si="13"/>
        <v>492.11</v>
      </c>
      <c r="I116" s="39">
        <f t="shared" si="3"/>
        <v>211.42833874966175</v>
      </c>
      <c r="J116" s="40">
        <f t="shared" si="15"/>
        <v>56030.031108784795</v>
      </c>
      <c r="K116" s="41"/>
      <c r="L116" s="42"/>
      <c r="M116" s="42"/>
      <c r="N116" s="42"/>
      <c r="O116" s="42"/>
      <c r="P116" s="46"/>
      <c r="Q116" s="23"/>
    </row>
    <row r="117" spans="1:20" hidden="1">
      <c r="A117" s="237">
        <v>41593</v>
      </c>
      <c r="B117" s="25">
        <v>35</v>
      </c>
      <c r="C117" s="35" t="s">
        <v>28</v>
      </c>
      <c r="D117" s="36" t="str">
        <f t="shared" si="17"/>
        <v>'</v>
      </c>
      <c r="E117" s="37">
        <f t="shared" si="17"/>
        <v>41379.75</v>
      </c>
      <c r="F117" s="6">
        <f>IF(MAX(F$9:F116)&gt;=L$5,0,IF(B117&gt;=MONTH($N$5),F116+1,0))</f>
        <v>104</v>
      </c>
      <c r="G117" s="38">
        <f t="shared" si="12"/>
        <v>703.53833874966176</v>
      </c>
      <c r="H117" s="39">
        <f t="shared" si="13"/>
        <v>490.26</v>
      </c>
      <c r="I117" s="39">
        <f t="shared" si="3"/>
        <v>213.27833874966177</v>
      </c>
      <c r="J117" s="40">
        <f t="shared" si="15"/>
        <v>55816.752770035135</v>
      </c>
      <c r="K117" s="41"/>
      <c r="L117" s="42"/>
      <c r="M117" s="42"/>
      <c r="N117" s="42"/>
      <c r="O117" s="42"/>
      <c r="P117" s="46"/>
      <c r="Q117" s="23"/>
    </row>
    <row r="118" spans="1:20" hidden="1">
      <c r="A118" s="237">
        <v>41623</v>
      </c>
      <c r="B118" s="25">
        <v>36</v>
      </c>
      <c r="C118" s="50" t="s">
        <v>29</v>
      </c>
      <c r="D118" s="51" t="str">
        <f t="shared" si="17"/>
        <v>'</v>
      </c>
      <c r="E118" s="52">
        <f t="shared" si="17"/>
        <v>41379.75</v>
      </c>
      <c r="F118" s="53">
        <f>IF(MAX(F$9:F117)&gt;=L$5,0,IF(B118&gt;=MONTH($N$5),F117+1,0))</f>
        <v>105</v>
      </c>
      <c r="G118" s="54">
        <f t="shared" si="12"/>
        <v>703.53833874966176</v>
      </c>
      <c r="H118" s="55">
        <f t="shared" si="13"/>
        <v>488.4</v>
      </c>
      <c r="I118" s="55">
        <f t="shared" si="3"/>
        <v>215.13833874966178</v>
      </c>
      <c r="J118" s="56">
        <f t="shared" si="15"/>
        <v>55601.614431285474</v>
      </c>
      <c r="K118" s="57">
        <f>SUM(H107:H118)</f>
        <v>5980.4299999999994</v>
      </c>
      <c r="L118" s="55">
        <f>SUM(I107:I118)</f>
        <v>2462.0300649959408</v>
      </c>
      <c r="M118" s="55">
        <f>SUM(G107:G118)</f>
        <v>8442.460064995943</v>
      </c>
      <c r="N118" s="127">
        <f>K118+N106</f>
        <v>59005.14</v>
      </c>
      <c r="O118" s="42">
        <f>L118+O106</f>
        <v>14866.385568714484</v>
      </c>
      <c r="P118" s="46">
        <f>M118+P106</f>
        <v>73871.525568714511</v>
      </c>
      <c r="Q118" s="23"/>
    </row>
    <row r="119" spans="1:20" hidden="1">
      <c r="A119" s="237">
        <v>41654</v>
      </c>
      <c r="B119" s="25">
        <v>37</v>
      </c>
      <c r="C119" s="128" t="s">
        <v>17</v>
      </c>
      <c r="D119" s="129" t="str">
        <f>D107</f>
        <v>'</v>
      </c>
      <c r="E119" s="130">
        <f>E107+365.25</f>
        <v>41745</v>
      </c>
      <c r="F119" s="131">
        <f>IF(MAX(F$9:F118)&gt;=L$5,0,IF(B119&gt;=MONTH($N$5),F118+1,0))</f>
        <v>106</v>
      </c>
      <c r="G119" s="132">
        <f t="shared" si="12"/>
        <v>703.53833874966176</v>
      </c>
      <c r="H119" s="133">
        <f t="shared" si="13"/>
        <v>486.51</v>
      </c>
      <c r="I119" s="133">
        <f t="shared" si="3"/>
        <v>217.02833874966177</v>
      </c>
      <c r="J119" s="134">
        <f t="shared" si="15"/>
        <v>55384.586092535814</v>
      </c>
      <c r="K119" s="251" t="s">
        <v>119</v>
      </c>
      <c r="L119" s="32"/>
      <c r="M119" s="32"/>
      <c r="N119" s="135"/>
      <c r="O119" s="42"/>
      <c r="P119" s="46"/>
      <c r="Q119" s="23"/>
      <c r="R119" s="160" t="s">
        <v>89</v>
      </c>
      <c r="S119" s="161" t="s">
        <v>90</v>
      </c>
      <c r="T119" s="100"/>
    </row>
    <row r="120" spans="1:20" ht="9" hidden="1" thickBot="1">
      <c r="A120" s="237">
        <v>41685</v>
      </c>
      <c r="B120" s="25">
        <v>38</v>
      </c>
      <c r="C120" s="35" t="s">
        <v>19</v>
      </c>
      <c r="D120" s="36" t="str">
        <f t="shared" ref="D120:E130" si="18">D119</f>
        <v>'</v>
      </c>
      <c r="E120" s="37">
        <f t="shared" si="18"/>
        <v>41745</v>
      </c>
      <c r="F120" s="6">
        <f>IF(MAX(F$9:F119)&gt;=L$5,0,IF(B120&gt;=MONTH($N$5),F119+1,0))</f>
        <v>107</v>
      </c>
      <c r="G120" s="115">
        <f t="shared" si="12"/>
        <v>703.53833874966176</v>
      </c>
      <c r="H120" s="107">
        <f t="shared" si="13"/>
        <v>484.61</v>
      </c>
      <c r="I120" s="107">
        <f t="shared" si="3"/>
        <v>218.92833874966175</v>
      </c>
      <c r="J120" s="122">
        <f t="shared" si="15"/>
        <v>55165.657753786152</v>
      </c>
      <c r="K120" s="250" t="s">
        <v>66</v>
      </c>
      <c r="L120" s="108"/>
      <c r="M120" s="108"/>
      <c r="N120" s="108"/>
      <c r="O120" s="108"/>
      <c r="P120" s="109"/>
      <c r="Q120" s="110"/>
      <c r="R120" s="111">
        <f>SUM(H121:H490)</f>
        <v>38404.98000000001</v>
      </c>
      <c r="S120" s="112">
        <f>SUM(I121:I490)</f>
        <v>55165.657753786138</v>
      </c>
      <c r="T120" s="113"/>
    </row>
    <row r="121" spans="1:20" hidden="1">
      <c r="A121" s="237">
        <v>41713</v>
      </c>
      <c r="B121" s="25">
        <v>39</v>
      </c>
      <c r="C121" s="35" t="s">
        <v>20</v>
      </c>
      <c r="D121" s="36" t="str">
        <f t="shared" si="18"/>
        <v>'</v>
      </c>
      <c r="E121" s="37">
        <f t="shared" si="18"/>
        <v>41745</v>
      </c>
      <c r="F121" s="6">
        <f>IF(MAX(F$9:F120)&gt;=L$5,0,IF(B121&gt;=MONTH($N$5),F120+1,0))</f>
        <v>108</v>
      </c>
      <c r="G121" s="38">
        <f t="shared" si="12"/>
        <v>703.53833874966176</v>
      </c>
      <c r="H121" s="39">
        <f t="shared" si="13"/>
        <v>482.7</v>
      </c>
      <c r="I121" s="39">
        <f t="shared" si="3"/>
        <v>220.83833874966177</v>
      </c>
      <c r="J121" s="40">
        <f t="shared" si="15"/>
        <v>54944.819415036487</v>
      </c>
      <c r="K121" s="41"/>
      <c r="L121" s="42"/>
      <c r="M121" s="42"/>
      <c r="N121" s="42"/>
      <c r="O121" s="42"/>
      <c r="P121" s="46"/>
      <c r="Q121" s="23"/>
      <c r="R121" s="223">
        <f>S120*T121</f>
        <v>5516.5657753786145</v>
      </c>
      <c r="S121" s="104" t="s">
        <v>65</v>
      </c>
      <c r="T121" s="106">
        <v>0.1</v>
      </c>
    </row>
    <row r="122" spans="1:20" hidden="1">
      <c r="A122" s="237">
        <v>41744</v>
      </c>
      <c r="B122" s="25">
        <v>40</v>
      </c>
      <c r="C122" s="35" t="s">
        <v>21</v>
      </c>
      <c r="D122" s="36" t="str">
        <f t="shared" si="18"/>
        <v>'</v>
      </c>
      <c r="E122" s="37">
        <f t="shared" si="18"/>
        <v>41745</v>
      </c>
      <c r="F122" s="6">
        <f>IF(MAX(F$9:F121)&gt;=L$5,0,IF(B122&gt;=MONTH($N$5),F121+1,0))</f>
        <v>109</v>
      </c>
      <c r="G122" s="38">
        <f t="shared" si="12"/>
        <v>703.53833874966176</v>
      </c>
      <c r="H122" s="39">
        <f t="shared" si="13"/>
        <v>480.77</v>
      </c>
      <c r="I122" s="39">
        <f t="shared" si="3"/>
        <v>222.76833874966178</v>
      </c>
      <c r="J122" s="40">
        <f t="shared" si="15"/>
        <v>54722.051076286822</v>
      </c>
      <c r="K122" s="41"/>
      <c r="L122" s="42"/>
      <c r="M122" s="42"/>
      <c r="N122" s="42"/>
      <c r="O122" s="42"/>
      <c r="P122" s="46"/>
      <c r="Q122" s="23"/>
      <c r="R122" s="114">
        <f>R120-R121</f>
        <v>32888.414224621396</v>
      </c>
      <c r="S122" s="163">
        <f>S120+R121</f>
        <v>60682.223529164752</v>
      </c>
      <c r="T122" s="186">
        <f>R122/S122</f>
        <v>0.54197773766175117</v>
      </c>
    </row>
    <row r="123" spans="1:20" hidden="1">
      <c r="A123" s="237">
        <v>41774</v>
      </c>
      <c r="B123" s="25">
        <v>41</v>
      </c>
      <c r="C123" s="35" t="s">
        <v>22</v>
      </c>
      <c r="D123" s="36" t="str">
        <f t="shared" si="18"/>
        <v>'</v>
      </c>
      <c r="E123" s="37">
        <f t="shared" si="18"/>
        <v>41745</v>
      </c>
      <c r="F123" s="6">
        <f>IF(MAX(F$9:F122)&gt;=L$5,0,IF(B123&gt;=MONTH($N$5),F122+1,0))</f>
        <v>110</v>
      </c>
      <c r="G123" s="38">
        <f t="shared" si="12"/>
        <v>703.53833874966176</v>
      </c>
      <c r="H123" s="39">
        <f t="shared" si="13"/>
        <v>478.82</v>
      </c>
      <c r="I123" s="39">
        <f t="shared" si="3"/>
        <v>224.71833874966177</v>
      </c>
      <c r="J123" s="40">
        <f t="shared" si="15"/>
        <v>54497.332737537159</v>
      </c>
      <c r="K123" s="41"/>
      <c r="L123" s="42"/>
      <c r="M123" s="42"/>
      <c r="N123" s="42"/>
      <c r="O123" s="42"/>
      <c r="P123" s="46"/>
      <c r="Q123" s="23"/>
      <c r="R123" s="162" t="s">
        <v>91</v>
      </c>
      <c r="S123" s="164" t="s">
        <v>101</v>
      </c>
      <c r="T123" s="165" t="s">
        <v>94</v>
      </c>
    </row>
    <row r="124" spans="1:20" hidden="1">
      <c r="A124" s="237">
        <v>41805</v>
      </c>
      <c r="B124" s="25">
        <v>42</v>
      </c>
      <c r="C124" s="35" t="s">
        <v>23</v>
      </c>
      <c r="D124" s="36" t="str">
        <f t="shared" si="18"/>
        <v>'</v>
      </c>
      <c r="E124" s="37">
        <f t="shared" si="18"/>
        <v>41745</v>
      </c>
      <c r="F124" s="6">
        <f>IF(MAX(F$9:F123)&gt;=L$5,0,IF(B124&gt;=MONTH($N$5),F123+1,0))</f>
        <v>111</v>
      </c>
      <c r="G124" s="38">
        <f t="shared" si="12"/>
        <v>703.53833874966176</v>
      </c>
      <c r="H124" s="39">
        <f t="shared" si="13"/>
        <v>476.85</v>
      </c>
      <c r="I124" s="39">
        <f t="shared" si="3"/>
        <v>226.68833874966174</v>
      </c>
      <c r="J124" s="40">
        <f t="shared" si="15"/>
        <v>54270.644398787495</v>
      </c>
      <c r="K124" s="41"/>
      <c r="L124" s="42"/>
      <c r="M124" s="42"/>
      <c r="N124" s="42"/>
      <c r="O124" s="42"/>
      <c r="P124" s="46"/>
      <c r="Q124" s="23"/>
      <c r="R124" s="162" t="s">
        <v>92</v>
      </c>
      <c r="S124" s="164" t="s">
        <v>10</v>
      </c>
      <c r="T124" s="165" t="s">
        <v>95</v>
      </c>
    </row>
    <row r="125" spans="1:20" hidden="1">
      <c r="A125" s="237">
        <v>41835</v>
      </c>
      <c r="B125" s="25">
        <v>43</v>
      </c>
      <c r="C125" s="35" t="s">
        <v>24</v>
      </c>
      <c r="D125" s="36" t="str">
        <f t="shared" si="18"/>
        <v>'</v>
      </c>
      <c r="E125" s="37">
        <f t="shared" si="18"/>
        <v>41745</v>
      </c>
      <c r="F125" s="6">
        <f>IF(MAX(F$9:F124)&gt;=L$5,0,IF(B125&gt;=MONTH($N$5),F124+1,0))</f>
        <v>112</v>
      </c>
      <c r="G125" s="38">
        <f t="shared" si="12"/>
        <v>703.53833874966176</v>
      </c>
      <c r="H125" s="39">
        <f t="shared" si="13"/>
        <v>474.87</v>
      </c>
      <c r="I125" s="39">
        <f t="shared" si="3"/>
        <v>228.66833874966176</v>
      </c>
      <c r="J125" s="40">
        <f t="shared" si="15"/>
        <v>54041.976060037836</v>
      </c>
      <c r="K125" s="41"/>
      <c r="L125" s="42"/>
      <c r="M125" s="42"/>
      <c r="N125" s="42"/>
      <c r="O125" s="42"/>
      <c r="P125" s="46"/>
      <c r="Q125" s="23"/>
      <c r="R125" s="157" t="s">
        <v>87</v>
      </c>
      <c r="S125" s="157"/>
      <c r="T125" s="157"/>
    </row>
    <row r="126" spans="1:20" hidden="1">
      <c r="A126" s="237">
        <v>41866</v>
      </c>
      <c r="B126" s="25">
        <v>44</v>
      </c>
      <c r="C126" s="35" t="s">
        <v>25</v>
      </c>
      <c r="D126" s="36" t="str">
        <f t="shared" si="18"/>
        <v>'</v>
      </c>
      <c r="E126" s="37">
        <f t="shared" si="18"/>
        <v>41745</v>
      </c>
      <c r="F126" s="6">
        <f>IF(MAX(F$9:F125)&gt;=L$5,0,IF(B126&gt;=MONTH($N$5),F125+1,0))</f>
        <v>113</v>
      </c>
      <c r="G126" s="38">
        <f t="shared" si="12"/>
        <v>703.53833874966176</v>
      </c>
      <c r="H126" s="39">
        <f t="shared" si="13"/>
        <v>472.87</v>
      </c>
      <c r="I126" s="39">
        <f t="shared" si="3"/>
        <v>230.66833874966176</v>
      </c>
      <c r="J126" s="40">
        <f t="shared" si="15"/>
        <v>53811.307721288176</v>
      </c>
      <c r="K126" s="41"/>
      <c r="L126" s="42"/>
      <c r="M126" s="42"/>
      <c r="N126" s="42"/>
      <c r="O126" s="42"/>
      <c r="P126" s="46"/>
      <c r="Q126" s="23"/>
      <c r="R126" s="215" t="s">
        <v>98</v>
      </c>
      <c r="S126" s="216">
        <f>SUM($I$11:$I120)</f>
        <v>15302.342246213808</v>
      </c>
    </row>
    <row r="127" spans="1:20" hidden="1">
      <c r="A127" s="237">
        <v>41897</v>
      </c>
      <c r="B127" s="25">
        <v>45</v>
      </c>
      <c r="C127" s="35" t="s">
        <v>26</v>
      </c>
      <c r="D127" s="36" t="str">
        <f t="shared" si="18"/>
        <v>'</v>
      </c>
      <c r="E127" s="37">
        <f t="shared" si="18"/>
        <v>41745</v>
      </c>
      <c r="F127" s="6">
        <f>IF(MAX(F$9:F126)&gt;=L$5,0,IF(B127&gt;=MONTH($N$5),F126+1,0))</f>
        <v>114</v>
      </c>
      <c r="G127" s="38">
        <f t="shared" si="12"/>
        <v>703.53833874966176</v>
      </c>
      <c r="H127" s="39">
        <f t="shared" si="13"/>
        <v>470.85</v>
      </c>
      <c r="I127" s="39">
        <f t="shared" si="3"/>
        <v>232.68833874966174</v>
      </c>
      <c r="J127" s="40">
        <f t="shared" si="15"/>
        <v>53578.619382538513</v>
      </c>
      <c r="K127" s="41"/>
      <c r="L127" s="42"/>
      <c r="M127" s="42"/>
      <c r="N127" s="42"/>
      <c r="O127" s="42"/>
      <c r="P127" s="46"/>
      <c r="Q127" s="23"/>
      <c r="R127" s="215" t="s">
        <v>97</v>
      </c>
      <c r="S127" s="216">
        <f>SUM($H$11:$H120)</f>
        <v>59976.259999999987</v>
      </c>
      <c r="T127" s="183" t="s">
        <v>115</v>
      </c>
    </row>
    <row r="128" spans="1:20" hidden="1">
      <c r="A128" s="237">
        <v>41927</v>
      </c>
      <c r="B128" s="25">
        <v>46</v>
      </c>
      <c r="C128" s="35" t="s">
        <v>27</v>
      </c>
      <c r="D128" s="36" t="str">
        <f t="shared" si="18"/>
        <v>'</v>
      </c>
      <c r="E128" s="37">
        <f t="shared" si="18"/>
        <v>41745</v>
      </c>
      <c r="F128" s="6">
        <f>IF(MAX(F$9:F127)&gt;=L$5,0,IF(B128&gt;=MONTH($N$5),F127+1,0))</f>
        <v>115</v>
      </c>
      <c r="G128" s="38">
        <f t="shared" si="12"/>
        <v>703.53833874966176</v>
      </c>
      <c r="H128" s="39">
        <f t="shared" si="13"/>
        <v>468.81</v>
      </c>
      <c r="I128" s="39">
        <f t="shared" si="3"/>
        <v>234.72833874966176</v>
      </c>
      <c r="J128" s="40">
        <f t="shared" si="15"/>
        <v>53343.891043788848</v>
      </c>
      <c r="K128" s="41"/>
      <c r="L128" s="42"/>
      <c r="M128" s="42"/>
      <c r="N128" s="42"/>
      <c r="O128" s="42"/>
      <c r="P128" s="46"/>
      <c r="Q128" s="23"/>
      <c r="R128" s="184" t="s">
        <v>99</v>
      </c>
      <c r="S128" s="185">
        <f>K491</f>
        <v>98381.24</v>
      </c>
      <c r="T128" s="183" t="s">
        <v>88</v>
      </c>
    </row>
    <row r="129" spans="1:20" hidden="1">
      <c r="A129" s="237">
        <v>41958</v>
      </c>
      <c r="B129" s="25">
        <v>47</v>
      </c>
      <c r="C129" s="35" t="s">
        <v>28</v>
      </c>
      <c r="D129" s="36" t="str">
        <f t="shared" si="18"/>
        <v>'</v>
      </c>
      <c r="E129" s="37">
        <f t="shared" si="18"/>
        <v>41745</v>
      </c>
      <c r="F129" s="6">
        <f>IF(MAX(F$9:F128)&gt;=L$5,0,IF(B129&gt;=MONTH($N$5),F128+1,0))</f>
        <v>116</v>
      </c>
      <c r="G129" s="38">
        <f t="shared" si="12"/>
        <v>703.53833874966176</v>
      </c>
      <c r="H129" s="39">
        <f t="shared" si="13"/>
        <v>466.76</v>
      </c>
      <c r="I129" s="39">
        <f t="shared" si="3"/>
        <v>236.77833874966177</v>
      </c>
      <c r="J129" s="40">
        <f t="shared" si="15"/>
        <v>53107.112705039188</v>
      </c>
      <c r="K129" s="41"/>
      <c r="L129" s="42"/>
      <c r="M129" s="42"/>
      <c r="N129" s="42"/>
      <c r="O129" s="42"/>
      <c r="P129" s="46"/>
      <c r="Q129" s="23"/>
      <c r="R129" s="217" t="s">
        <v>102</v>
      </c>
      <c r="S129" s="216">
        <f>S128-S127</f>
        <v>38404.980000000018</v>
      </c>
      <c r="T129" s="156">
        <f>T159-T122</f>
        <v>-0.19448589788935827</v>
      </c>
    </row>
    <row r="130" spans="1:20" hidden="1">
      <c r="A130" s="237">
        <v>41988</v>
      </c>
      <c r="B130" s="25">
        <v>48</v>
      </c>
      <c r="C130" s="35" t="s">
        <v>29</v>
      </c>
      <c r="D130" s="36" t="str">
        <f t="shared" si="18"/>
        <v>'</v>
      </c>
      <c r="E130" s="37">
        <f t="shared" si="18"/>
        <v>41745</v>
      </c>
      <c r="F130" s="53">
        <f>IF(MAX(F$9:F129)&gt;=L$5,0,IF(B130&gt;=MONTH($N$5),F129+1,0))</f>
        <v>117</v>
      </c>
      <c r="G130" s="45">
        <f t="shared" si="12"/>
        <v>703.53833874966176</v>
      </c>
      <c r="H130" s="42">
        <f t="shared" si="13"/>
        <v>464.69</v>
      </c>
      <c r="I130" s="42">
        <f t="shared" si="3"/>
        <v>238.84833874966176</v>
      </c>
      <c r="J130" s="46">
        <f t="shared" si="15"/>
        <v>52868.264366289528</v>
      </c>
      <c r="K130" s="41">
        <f>SUM(H119:H130)</f>
        <v>5709.11</v>
      </c>
      <c r="L130" s="42">
        <f>SUM(I119:I130)</f>
        <v>2733.3500649959415</v>
      </c>
      <c r="M130" s="42">
        <f>SUM(G119:G130)</f>
        <v>8442.460064995943</v>
      </c>
      <c r="N130" s="42">
        <f>K130+N118</f>
        <v>64714.25</v>
      </c>
      <c r="O130" s="42">
        <f>L130+O118</f>
        <v>17599.735633710425</v>
      </c>
      <c r="P130" s="46">
        <f>M130+P118</f>
        <v>82313.985633710457</v>
      </c>
      <c r="Q130" s="23"/>
    </row>
    <row r="131" spans="1:20" hidden="1">
      <c r="A131" s="237">
        <v>42019</v>
      </c>
      <c r="B131" s="25">
        <v>49</v>
      </c>
      <c r="C131" s="26" t="s">
        <v>17</v>
      </c>
      <c r="D131" s="47" t="str">
        <f>D119</f>
        <v>'</v>
      </c>
      <c r="E131" s="27">
        <f>E119+365.25</f>
        <v>42110.25</v>
      </c>
      <c r="F131" s="90">
        <f>IF(MAX(F$9:F130)&gt;=L$5,0,IF(B131&gt;=MONTH($N$5),F130+1,0))</f>
        <v>118</v>
      </c>
      <c r="G131" s="28">
        <f t="shared" si="12"/>
        <v>703.53833874966176</v>
      </c>
      <c r="H131" s="29">
        <f t="shared" si="13"/>
        <v>462.6</v>
      </c>
      <c r="I131" s="29">
        <f t="shared" si="3"/>
        <v>240.93833874966174</v>
      </c>
      <c r="J131" s="30">
        <f t="shared" si="15"/>
        <v>52627.326027539864</v>
      </c>
      <c r="K131" s="31"/>
      <c r="L131" s="32"/>
      <c r="M131" s="32"/>
      <c r="N131" s="32"/>
      <c r="O131" s="32"/>
      <c r="P131" s="48"/>
      <c r="Q131" s="23"/>
    </row>
    <row r="132" spans="1:20" hidden="1">
      <c r="A132" s="237">
        <v>42050</v>
      </c>
      <c r="B132" s="25">
        <v>50</v>
      </c>
      <c r="C132" s="35" t="s">
        <v>19</v>
      </c>
      <c r="D132" s="36" t="str">
        <f t="shared" ref="D132:E142" si="19">D131</f>
        <v>'</v>
      </c>
      <c r="E132" s="37">
        <f t="shared" si="19"/>
        <v>42110.25</v>
      </c>
      <c r="F132" s="6">
        <f>IF(MAX(F$9:F131)&gt;=L$5,0,IF(B132&gt;=MONTH($N$5),F131+1,0))</f>
        <v>119</v>
      </c>
      <c r="G132" s="38">
        <f t="shared" si="12"/>
        <v>703.53833874966176</v>
      </c>
      <c r="H132" s="39">
        <f t="shared" si="13"/>
        <v>460.49</v>
      </c>
      <c r="I132" s="39">
        <f t="shared" si="3"/>
        <v>243.04833874966175</v>
      </c>
      <c r="J132" s="40">
        <f t="shared" si="15"/>
        <v>52384.2776887902</v>
      </c>
      <c r="K132" s="41"/>
      <c r="L132" s="42"/>
      <c r="M132" s="42"/>
      <c r="N132" s="42"/>
      <c r="O132" s="42"/>
      <c r="P132" s="46"/>
      <c r="Q132" s="23"/>
    </row>
    <row r="133" spans="1:20" hidden="1">
      <c r="A133" s="237">
        <v>42078</v>
      </c>
      <c r="B133" s="25">
        <v>51</v>
      </c>
      <c r="C133" s="35" t="s">
        <v>20</v>
      </c>
      <c r="D133" s="36" t="str">
        <f t="shared" si="19"/>
        <v>'</v>
      </c>
      <c r="E133" s="37">
        <f t="shared" si="19"/>
        <v>42110.25</v>
      </c>
      <c r="F133" s="6">
        <f>IF(MAX(F$9:F132)&gt;=L$5,0,IF(B133&gt;=MONTH($N$5),F132+1,0))</f>
        <v>120</v>
      </c>
      <c r="G133" s="38">
        <f t="shared" si="12"/>
        <v>703.53833874966176</v>
      </c>
      <c r="H133" s="39">
        <f t="shared" si="13"/>
        <v>458.36</v>
      </c>
      <c r="I133" s="39">
        <f t="shared" si="3"/>
        <v>245.17833874966175</v>
      </c>
      <c r="J133" s="40">
        <f t="shared" si="15"/>
        <v>52139.099350040538</v>
      </c>
      <c r="K133" s="41"/>
      <c r="L133" s="42"/>
      <c r="M133" s="42"/>
      <c r="N133" s="42"/>
      <c r="O133" s="42"/>
      <c r="P133" s="46"/>
      <c r="Q133" s="23"/>
    </row>
    <row r="134" spans="1:20" hidden="1">
      <c r="A134" s="237">
        <v>42109</v>
      </c>
      <c r="B134" s="25">
        <v>52</v>
      </c>
      <c r="C134" s="35" t="s">
        <v>21</v>
      </c>
      <c r="D134" s="36" t="str">
        <f t="shared" si="19"/>
        <v>'</v>
      </c>
      <c r="E134" s="37">
        <f t="shared" si="19"/>
        <v>42110.25</v>
      </c>
      <c r="F134" s="6">
        <f>IF(MAX(F$9:F133)&gt;=L$5,0,IF(B134&gt;=MONTH($N$5),F133+1,0))</f>
        <v>121</v>
      </c>
      <c r="G134" s="38">
        <f t="shared" si="12"/>
        <v>703.53833874966176</v>
      </c>
      <c r="H134" s="39">
        <f t="shared" si="13"/>
        <v>456.22</v>
      </c>
      <c r="I134" s="39">
        <f t="shared" si="3"/>
        <v>247.31833874966173</v>
      </c>
      <c r="J134" s="40">
        <f t="shared" si="15"/>
        <v>51891.781011290877</v>
      </c>
      <c r="K134" s="41"/>
      <c r="L134" s="42"/>
      <c r="M134" s="42"/>
      <c r="N134" s="42"/>
      <c r="O134" s="42"/>
      <c r="P134" s="46"/>
      <c r="Q134" s="23"/>
    </row>
    <row r="135" spans="1:20" hidden="1">
      <c r="A135" s="237">
        <v>42139</v>
      </c>
      <c r="B135" s="25">
        <v>53</v>
      </c>
      <c r="C135" s="35" t="s">
        <v>22</v>
      </c>
      <c r="D135" s="36" t="str">
        <f t="shared" si="19"/>
        <v>'</v>
      </c>
      <c r="E135" s="37">
        <f t="shared" si="19"/>
        <v>42110.25</v>
      </c>
      <c r="F135" s="6">
        <f>IF(MAX(F$9:F134)&gt;=L$5,0,IF(B135&gt;=MONTH($N$5),F134+1,0))</f>
        <v>122</v>
      </c>
      <c r="G135" s="38">
        <f t="shared" si="12"/>
        <v>703.53833874966176</v>
      </c>
      <c r="H135" s="39">
        <f t="shared" si="13"/>
        <v>454.05</v>
      </c>
      <c r="I135" s="39">
        <f t="shared" si="3"/>
        <v>249.48833874966175</v>
      </c>
      <c r="J135" s="40">
        <f t="shared" si="15"/>
        <v>51642.292672541218</v>
      </c>
      <c r="K135" s="41"/>
      <c r="L135" s="42"/>
      <c r="M135" s="42"/>
      <c r="N135" s="42"/>
      <c r="O135" s="42"/>
      <c r="P135" s="46"/>
      <c r="Q135" s="23"/>
    </row>
    <row r="136" spans="1:20" hidden="1">
      <c r="A136" s="237">
        <v>42170</v>
      </c>
      <c r="B136" s="25">
        <v>54</v>
      </c>
      <c r="C136" s="35" t="s">
        <v>23</v>
      </c>
      <c r="D136" s="36" t="str">
        <f t="shared" si="19"/>
        <v>'</v>
      </c>
      <c r="E136" s="37">
        <f t="shared" si="19"/>
        <v>42110.25</v>
      </c>
      <c r="F136" s="6">
        <f>IF(MAX(F$9:F135)&gt;=L$5,0,IF(B136&gt;=MONTH($N$5),F135+1,0))</f>
        <v>123</v>
      </c>
      <c r="G136" s="38">
        <f t="shared" si="12"/>
        <v>703.53833874966176</v>
      </c>
      <c r="H136" s="39">
        <f t="shared" si="13"/>
        <v>451.87</v>
      </c>
      <c r="I136" s="39">
        <f t="shared" si="3"/>
        <v>251.66833874966176</v>
      </c>
      <c r="J136" s="40">
        <f t="shared" si="15"/>
        <v>51390.624333791558</v>
      </c>
      <c r="K136" s="41"/>
      <c r="L136" s="42"/>
      <c r="M136" s="42"/>
      <c r="N136" s="42"/>
      <c r="O136" s="42"/>
      <c r="P136" s="46"/>
      <c r="Q136" s="23"/>
    </row>
    <row r="137" spans="1:20" hidden="1">
      <c r="A137" s="237">
        <v>42200</v>
      </c>
      <c r="B137" s="25">
        <v>55</v>
      </c>
      <c r="C137" s="35" t="s">
        <v>24</v>
      </c>
      <c r="D137" s="36" t="str">
        <f t="shared" si="19"/>
        <v>'</v>
      </c>
      <c r="E137" s="37">
        <f t="shared" si="19"/>
        <v>42110.25</v>
      </c>
      <c r="F137" s="6">
        <f>IF(MAX(F$9:F136)&gt;=L$5,0,IF(B137&gt;=MONTH($N$5),F136+1,0))</f>
        <v>124</v>
      </c>
      <c r="G137" s="38">
        <f t="shared" si="12"/>
        <v>703.53833874966176</v>
      </c>
      <c r="H137" s="39">
        <f t="shared" si="13"/>
        <v>449.67</v>
      </c>
      <c r="I137" s="39">
        <f t="shared" si="3"/>
        <v>253.86833874966175</v>
      </c>
      <c r="J137" s="40">
        <f t="shared" si="15"/>
        <v>51136.755995041894</v>
      </c>
      <c r="K137" s="41"/>
      <c r="L137" s="42"/>
      <c r="M137" s="42"/>
      <c r="N137" s="42"/>
      <c r="O137" s="42"/>
      <c r="P137" s="46"/>
      <c r="Q137" s="23"/>
    </row>
    <row r="138" spans="1:20" hidden="1">
      <c r="A138" s="237">
        <v>42231</v>
      </c>
      <c r="B138" s="25">
        <v>56</v>
      </c>
      <c r="C138" s="35" t="s">
        <v>25</v>
      </c>
      <c r="D138" s="36" t="str">
        <f t="shared" si="19"/>
        <v>'</v>
      </c>
      <c r="E138" s="37">
        <f t="shared" si="19"/>
        <v>42110.25</v>
      </c>
      <c r="F138" s="6">
        <f>IF(MAX(F$9:F137)&gt;=L$5,0,IF(B138&gt;=MONTH($N$5),F137+1,0))</f>
        <v>125</v>
      </c>
      <c r="G138" s="38">
        <f t="shared" si="12"/>
        <v>703.53833874966176</v>
      </c>
      <c r="H138" s="39">
        <f t="shared" si="13"/>
        <v>447.45</v>
      </c>
      <c r="I138" s="39">
        <f t="shared" si="3"/>
        <v>256.08833874966177</v>
      </c>
      <c r="J138" s="40">
        <f t="shared" si="15"/>
        <v>50880.667656292229</v>
      </c>
      <c r="K138" s="41"/>
      <c r="L138" s="42"/>
      <c r="M138" s="42"/>
      <c r="N138" s="42"/>
      <c r="O138" s="42"/>
      <c r="P138" s="46"/>
      <c r="Q138" s="23"/>
    </row>
    <row r="139" spans="1:20" hidden="1">
      <c r="A139" s="237">
        <v>42262</v>
      </c>
      <c r="B139" s="25">
        <v>57</v>
      </c>
      <c r="C139" s="35" t="s">
        <v>26</v>
      </c>
      <c r="D139" s="36" t="str">
        <f t="shared" si="19"/>
        <v>'</v>
      </c>
      <c r="E139" s="37">
        <f t="shared" si="19"/>
        <v>42110.25</v>
      </c>
      <c r="F139" s="6">
        <f>IF(MAX(F$9:F138)&gt;=L$5,0,IF(B139&gt;=MONTH($N$5),F138+1,0))</f>
        <v>126</v>
      </c>
      <c r="G139" s="38">
        <f t="shared" si="12"/>
        <v>703.53833874966176</v>
      </c>
      <c r="H139" s="39">
        <f t="shared" si="13"/>
        <v>445.21</v>
      </c>
      <c r="I139" s="39">
        <f t="shared" si="3"/>
        <v>258.32833874966178</v>
      </c>
      <c r="J139" s="40">
        <f t="shared" si="15"/>
        <v>50622.339317542566</v>
      </c>
      <c r="K139" s="41"/>
      <c r="L139" s="42"/>
      <c r="M139" s="42"/>
      <c r="N139" s="42"/>
      <c r="O139" s="42"/>
      <c r="P139" s="46"/>
      <c r="Q139" s="23"/>
    </row>
    <row r="140" spans="1:20" hidden="1">
      <c r="A140" s="237">
        <v>42292</v>
      </c>
      <c r="B140" s="25">
        <v>58</v>
      </c>
      <c r="C140" s="35" t="s">
        <v>27</v>
      </c>
      <c r="D140" s="36" t="str">
        <f t="shared" si="19"/>
        <v>'</v>
      </c>
      <c r="E140" s="37">
        <f t="shared" si="19"/>
        <v>42110.25</v>
      </c>
      <c r="F140" s="6">
        <f>IF(MAX(F$9:F139)&gt;=L$5,0,IF(B140&gt;=MONTH($N$5),F139+1,0))</f>
        <v>127</v>
      </c>
      <c r="G140" s="38">
        <f t="shared" si="12"/>
        <v>703.53833874966176</v>
      </c>
      <c r="H140" s="39">
        <f t="shared" si="13"/>
        <v>442.94</v>
      </c>
      <c r="I140" s="39">
        <f t="shared" si="3"/>
        <v>260.59833874966176</v>
      </c>
      <c r="J140" s="40">
        <f t="shared" si="15"/>
        <v>50361.740978792906</v>
      </c>
      <c r="K140" s="41"/>
      <c r="L140" s="42"/>
      <c r="M140" s="42"/>
      <c r="N140" s="42"/>
      <c r="O140" s="42"/>
      <c r="P140" s="46"/>
      <c r="Q140" s="23"/>
    </row>
    <row r="141" spans="1:20" hidden="1">
      <c r="A141" s="237">
        <v>42323</v>
      </c>
      <c r="B141" s="25">
        <v>59</v>
      </c>
      <c r="C141" s="35" t="s">
        <v>28</v>
      </c>
      <c r="D141" s="36" t="str">
        <f t="shared" si="19"/>
        <v>'</v>
      </c>
      <c r="E141" s="37">
        <f t="shared" si="19"/>
        <v>42110.25</v>
      </c>
      <c r="F141" s="6">
        <f>IF(MAX(F$9:F140)&gt;=L$5,0,IF(B141&gt;=MONTH($N$5),F140+1,0))</f>
        <v>128</v>
      </c>
      <c r="G141" s="38">
        <f t="shared" si="12"/>
        <v>703.53833874966176</v>
      </c>
      <c r="H141" s="39">
        <f t="shared" si="13"/>
        <v>440.66</v>
      </c>
      <c r="I141" s="39">
        <f t="shared" si="3"/>
        <v>262.87833874966174</v>
      </c>
      <c r="J141" s="40">
        <f t="shared" si="15"/>
        <v>50098.862640043248</v>
      </c>
      <c r="K141" s="41"/>
      <c r="L141" s="42"/>
      <c r="M141" s="42"/>
      <c r="N141" s="42"/>
      <c r="O141" s="42"/>
      <c r="P141" s="46"/>
      <c r="Q141" s="23"/>
    </row>
    <row r="142" spans="1:20" hidden="1">
      <c r="A142" s="237">
        <v>42353</v>
      </c>
      <c r="B142" s="25">
        <v>60</v>
      </c>
      <c r="C142" s="50" t="s">
        <v>29</v>
      </c>
      <c r="D142" s="51" t="str">
        <f t="shared" si="19"/>
        <v>'</v>
      </c>
      <c r="E142" s="52">
        <f t="shared" si="19"/>
        <v>42110.25</v>
      </c>
      <c r="F142" s="53">
        <f>IF(MAX(F$9:F141)&gt;=L$5,0,IF(B142&gt;=MONTH($N$5),F141+1,0))</f>
        <v>129</v>
      </c>
      <c r="G142" s="54">
        <f t="shared" si="12"/>
        <v>703.53833874966176</v>
      </c>
      <c r="H142" s="55">
        <f t="shared" si="13"/>
        <v>438.36</v>
      </c>
      <c r="I142" s="55">
        <f t="shared" si="3"/>
        <v>265.17833874966175</v>
      </c>
      <c r="J142" s="56">
        <f t="shared" si="15"/>
        <v>49833.684301293586</v>
      </c>
      <c r="K142" s="57">
        <f>SUM(H131:H142)</f>
        <v>5407.8799999999992</v>
      </c>
      <c r="L142" s="55">
        <f>SUM(I131:I142)</f>
        <v>3034.580064995941</v>
      </c>
      <c r="M142" s="55">
        <f>SUM(G131:G142)</f>
        <v>8442.460064995943</v>
      </c>
      <c r="N142" s="55">
        <f>K142+N130</f>
        <v>70122.13</v>
      </c>
      <c r="O142" s="55">
        <f>L142+O130</f>
        <v>20634.315698706367</v>
      </c>
      <c r="P142" s="56">
        <f>M142+P130</f>
        <v>90756.445698706404</v>
      </c>
      <c r="Q142" s="23"/>
    </row>
    <row r="143" spans="1:20" ht="8.25" hidden="1" customHeight="1">
      <c r="A143" s="237">
        <v>42384</v>
      </c>
      <c r="B143" s="25">
        <v>49</v>
      </c>
      <c r="C143" s="26" t="s">
        <v>17</v>
      </c>
      <c r="D143" s="47" t="str">
        <f>D131</f>
        <v>'</v>
      </c>
      <c r="E143" s="27">
        <f>E131+365.25</f>
        <v>42475.5</v>
      </c>
      <c r="F143" s="90">
        <f>IF(MAX(F$9:F142)&gt;=L$5,0,IF(B143&gt;=MONTH($N$5),F142+1,0))</f>
        <v>130</v>
      </c>
      <c r="G143" s="28">
        <f t="shared" si="12"/>
        <v>703.53833874966176</v>
      </c>
      <c r="H143" s="29">
        <f t="shared" si="13"/>
        <v>436.04</v>
      </c>
      <c r="I143" s="29">
        <f t="shared" si="3"/>
        <v>267.49833874966174</v>
      </c>
      <c r="J143" s="30">
        <f t="shared" si="15"/>
        <v>49566.185962543925</v>
      </c>
      <c r="K143" s="31"/>
      <c r="L143" s="32"/>
      <c r="M143" s="32"/>
      <c r="N143" s="32"/>
      <c r="O143" s="32"/>
      <c r="P143" s="48"/>
      <c r="Q143" s="23"/>
    </row>
    <row r="144" spans="1:20" ht="8.25" hidden="1" customHeight="1">
      <c r="A144" s="237">
        <v>42415</v>
      </c>
      <c r="B144" s="25">
        <v>62</v>
      </c>
      <c r="C144" s="35" t="s">
        <v>19</v>
      </c>
      <c r="D144" s="36" t="str">
        <f t="shared" ref="D144:E154" si="20">D143</f>
        <v>'</v>
      </c>
      <c r="E144" s="37">
        <f t="shared" si="20"/>
        <v>42475.5</v>
      </c>
      <c r="F144" s="6">
        <f>IF(MAX(F$9:F143)&gt;=L$5,0,IF(B144&gt;=MONTH($N$5),F143+1,0))</f>
        <v>131</v>
      </c>
      <c r="G144" s="38">
        <f t="shared" si="12"/>
        <v>703.53833874966176</v>
      </c>
      <c r="H144" s="39">
        <f t="shared" si="13"/>
        <v>433.7</v>
      </c>
      <c r="I144" s="39">
        <f t="shared" si="3"/>
        <v>269.83833874966177</v>
      </c>
      <c r="J144" s="40">
        <f t="shared" si="15"/>
        <v>49296.34762379426</v>
      </c>
      <c r="K144" s="41"/>
      <c r="L144" s="42"/>
      <c r="M144" s="42"/>
      <c r="N144" s="42"/>
      <c r="O144" s="42"/>
      <c r="P144" s="46"/>
      <c r="Q144" s="23"/>
    </row>
    <row r="145" spans="1:24" ht="8.25" hidden="1" customHeight="1">
      <c r="A145" s="237">
        <v>42444</v>
      </c>
      <c r="B145" s="25">
        <v>63</v>
      </c>
      <c r="C145" s="35" t="s">
        <v>20</v>
      </c>
      <c r="D145" s="36" t="str">
        <f t="shared" si="20"/>
        <v>'</v>
      </c>
      <c r="E145" s="37">
        <f t="shared" si="20"/>
        <v>42475.5</v>
      </c>
      <c r="F145" s="6">
        <f>IF(MAX(F$9:F144)&gt;=L$5,0,IF(B145&gt;=MONTH($N$5),F144+1,0))</f>
        <v>132</v>
      </c>
      <c r="G145" s="38">
        <f t="shared" si="12"/>
        <v>703.53833874966176</v>
      </c>
      <c r="H145" s="39">
        <f t="shared" si="13"/>
        <v>431.34</v>
      </c>
      <c r="I145" s="39">
        <f t="shared" si="3"/>
        <v>272.19833874966179</v>
      </c>
      <c r="J145" s="40">
        <f t="shared" si="15"/>
        <v>49024.149285044601</v>
      </c>
      <c r="K145" s="41"/>
      <c r="L145" s="42"/>
      <c r="M145" s="42"/>
      <c r="N145" s="42"/>
      <c r="O145" s="42"/>
      <c r="P145" s="46"/>
      <c r="Q145" s="23"/>
    </row>
    <row r="146" spans="1:24" ht="8.25" hidden="1" customHeight="1">
      <c r="A146" s="237">
        <v>42475</v>
      </c>
      <c r="B146" s="25">
        <v>64</v>
      </c>
      <c r="C146" s="35" t="s">
        <v>21</v>
      </c>
      <c r="D146" s="36" t="str">
        <f t="shared" si="20"/>
        <v>'</v>
      </c>
      <c r="E146" s="37">
        <f t="shared" si="20"/>
        <v>42475.5</v>
      </c>
      <c r="F146" s="6">
        <f>IF(MAX(F$9:F145)&gt;=L$5,0,IF(B146&gt;=MONTH($N$5),F145+1,0))</f>
        <v>133</v>
      </c>
      <c r="G146" s="38">
        <f t="shared" si="12"/>
        <v>703.53833874966176</v>
      </c>
      <c r="H146" s="39">
        <f t="shared" si="13"/>
        <v>428.96</v>
      </c>
      <c r="I146" s="39">
        <f t="shared" si="3"/>
        <v>274.57833874966178</v>
      </c>
      <c r="J146" s="40">
        <f t="shared" si="15"/>
        <v>48749.570946294938</v>
      </c>
      <c r="K146" s="41"/>
      <c r="L146" s="42"/>
      <c r="M146" s="42"/>
      <c r="N146" s="42"/>
      <c r="O146" s="42"/>
      <c r="P146" s="46"/>
      <c r="Q146" s="23"/>
    </row>
    <row r="147" spans="1:24" ht="8.25" hidden="1" customHeight="1">
      <c r="A147" s="237">
        <v>42505</v>
      </c>
      <c r="B147" s="25">
        <v>65</v>
      </c>
      <c r="C147" s="35" t="s">
        <v>22</v>
      </c>
      <c r="D147" s="36" t="str">
        <f t="shared" si="20"/>
        <v>'</v>
      </c>
      <c r="E147" s="37">
        <f t="shared" si="20"/>
        <v>42475.5</v>
      </c>
      <c r="F147" s="6">
        <f>IF(MAX(F$9:F146)&gt;=L$5,0,IF(B147&gt;=MONTH($N$5),F146+1,0))</f>
        <v>134</v>
      </c>
      <c r="G147" s="38">
        <f t="shared" si="12"/>
        <v>703.53833874966176</v>
      </c>
      <c r="H147" s="39">
        <f t="shared" si="13"/>
        <v>426.56</v>
      </c>
      <c r="I147" s="39">
        <f t="shared" si="3"/>
        <v>276.97833874966176</v>
      </c>
      <c r="J147" s="40">
        <f t="shared" si="15"/>
        <v>48472.592607545273</v>
      </c>
      <c r="K147" s="41"/>
      <c r="L147" s="42"/>
      <c r="M147" s="42"/>
      <c r="N147" s="42"/>
      <c r="O147" s="42"/>
      <c r="P147" s="46"/>
      <c r="Q147" s="23"/>
    </row>
    <row r="148" spans="1:24" ht="8.25" hidden="1" customHeight="1">
      <c r="A148" s="237">
        <v>42536</v>
      </c>
      <c r="B148" s="25">
        <v>66</v>
      </c>
      <c r="C148" s="35" t="s">
        <v>23</v>
      </c>
      <c r="D148" s="36" t="str">
        <f t="shared" si="20"/>
        <v>'</v>
      </c>
      <c r="E148" s="37">
        <f t="shared" si="20"/>
        <v>42475.5</v>
      </c>
      <c r="F148" s="6">
        <f>IF(MAX(F$9:F147)&gt;=L$5,0,IF(B148&gt;=MONTH($N$5),F147+1,0))</f>
        <v>135</v>
      </c>
      <c r="G148" s="38">
        <f t="shared" si="12"/>
        <v>703.53833874966176</v>
      </c>
      <c r="H148" s="39">
        <f t="shared" si="13"/>
        <v>424.13</v>
      </c>
      <c r="I148" s="39">
        <f t="shared" ref="I148:I238" si="21">G148-H148</f>
        <v>279.40833874966177</v>
      </c>
      <c r="J148" s="40">
        <f t="shared" si="15"/>
        <v>48193.184268795609</v>
      </c>
      <c r="K148" s="41"/>
      <c r="L148" s="42"/>
      <c r="M148" s="42"/>
      <c r="N148" s="42"/>
      <c r="O148" s="42"/>
      <c r="P148" s="46"/>
      <c r="Q148" s="23"/>
    </row>
    <row r="149" spans="1:24" ht="8.25" hidden="1" customHeight="1">
      <c r="A149" s="237">
        <v>42566</v>
      </c>
      <c r="B149" s="25">
        <v>67</v>
      </c>
      <c r="C149" s="35" t="s">
        <v>24</v>
      </c>
      <c r="D149" s="36" t="str">
        <f t="shared" si="20"/>
        <v>'</v>
      </c>
      <c r="E149" s="37">
        <f t="shared" si="20"/>
        <v>42475.5</v>
      </c>
      <c r="F149" s="6">
        <f>IF(MAX(F$9:F148)&gt;=L$5,0,IF(B149&gt;=MONTH($N$5),F148+1,0))</f>
        <v>136</v>
      </c>
      <c r="G149" s="38">
        <f t="shared" si="12"/>
        <v>703.53833874966176</v>
      </c>
      <c r="H149" s="39">
        <f t="shared" si="13"/>
        <v>421.69</v>
      </c>
      <c r="I149" s="39">
        <f t="shared" si="21"/>
        <v>281.84833874966176</v>
      </c>
      <c r="J149" s="40">
        <f t="shared" si="15"/>
        <v>47911.335930045949</v>
      </c>
      <c r="K149" s="41"/>
      <c r="L149" s="42"/>
      <c r="M149" s="42"/>
      <c r="N149" s="42"/>
      <c r="O149" s="42"/>
      <c r="P149" s="46"/>
      <c r="Q149" s="23"/>
    </row>
    <row r="150" spans="1:24" ht="8.25" hidden="1" customHeight="1">
      <c r="A150" s="237">
        <v>42597</v>
      </c>
      <c r="B150" s="25">
        <v>68</v>
      </c>
      <c r="C150" s="35" t="s">
        <v>25</v>
      </c>
      <c r="D150" s="36" t="str">
        <f t="shared" si="20"/>
        <v>'</v>
      </c>
      <c r="E150" s="37">
        <f t="shared" si="20"/>
        <v>42475.5</v>
      </c>
      <c r="F150" s="6">
        <f>IF(MAX(F$9:F149)&gt;=L$5,0,IF(B150&gt;=MONTH($N$5),F149+1,0))</f>
        <v>137</v>
      </c>
      <c r="G150" s="38">
        <f t="shared" si="12"/>
        <v>703.53833874966176</v>
      </c>
      <c r="H150" s="39">
        <f t="shared" si="13"/>
        <v>419.22</v>
      </c>
      <c r="I150" s="39">
        <f t="shared" si="21"/>
        <v>284.31833874966173</v>
      </c>
      <c r="J150" s="40">
        <f t="shared" si="15"/>
        <v>47627.017591296288</v>
      </c>
      <c r="K150" s="41"/>
      <c r="L150" s="42"/>
      <c r="M150" s="42"/>
      <c r="N150" s="42"/>
      <c r="O150" s="42"/>
      <c r="P150" s="46"/>
      <c r="Q150" s="23"/>
    </row>
    <row r="151" spans="1:24" ht="8.25" hidden="1" customHeight="1">
      <c r="A151" s="237">
        <v>42628</v>
      </c>
      <c r="B151" s="25">
        <v>69</v>
      </c>
      <c r="C151" s="35" t="s">
        <v>26</v>
      </c>
      <c r="D151" s="36" t="str">
        <f t="shared" si="20"/>
        <v>'</v>
      </c>
      <c r="E151" s="37">
        <f t="shared" si="20"/>
        <v>42475.5</v>
      </c>
      <c r="F151" s="6">
        <f>IF(MAX(F$9:F150)&gt;=L$5,0,IF(B151&gt;=MONTH($N$5),F150+1,0))</f>
        <v>138</v>
      </c>
      <c r="G151" s="38">
        <f t="shared" si="12"/>
        <v>703.53833874966176</v>
      </c>
      <c r="H151" s="39">
        <f t="shared" si="13"/>
        <v>416.74</v>
      </c>
      <c r="I151" s="39">
        <f t="shared" si="21"/>
        <v>286.79833874966175</v>
      </c>
      <c r="J151" s="40">
        <f t="shared" si="15"/>
        <v>47340.219252546623</v>
      </c>
      <c r="K151" s="41"/>
      <c r="L151" s="42"/>
      <c r="M151" s="42"/>
      <c r="N151" s="42"/>
      <c r="O151" s="42"/>
      <c r="P151" s="46"/>
      <c r="Q151" s="23"/>
    </row>
    <row r="152" spans="1:24" ht="8.25" hidden="1" customHeight="1">
      <c r="A152" s="237">
        <v>42658</v>
      </c>
      <c r="B152" s="25">
        <v>70</v>
      </c>
      <c r="C152" s="35" t="s">
        <v>27</v>
      </c>
      <c r="D152" s="36" t="str">
        <f t="shared" si="20"/>
        <v>'</v>
      </c>
      <c r="E152" s="37">
        <f t="shared" si="20"/>
        <v>42475.5</v>
      </c>
      <c r="F152" s="6">
        <f>IF(MAX(F$9:F151)&gt;=L$5,0,IF(B152&gt;=MONTH($N$5),F151+1,0))</f>
        <v>139</v>
      </c>
      <c r="G152" s="38">
        <f t="shared" si="12"/>
        <v>703.53833874966176</v>
      </c>
      <c r="H152" s="39">
        <f t="shared" si="13"/>
        <v>414.23</v>
      </c>
      <c r="I152" s="39">
        <f t="shared" si="21"/>
        <v>289.30833874966174</v>
      </c>
      <c r="J152" s="40">
        <f t="shared" si="15"/>
        <v>47050.910913796964</v>
      </c>
      <c r="K152" s="41"/>
      <c r="L152" s="42"/>
      <c r="M152" s="42"/>
      <c r="N152" s="42"/>
      <c r="O152" s="42"/>
      <c r="P152" s="46"/>
      <c r="Q152" s="23"/>
    </row>
    <row r="153" spans="1:24" ht="8.25" hidden="1" customHeight="1">
      <c r="A153" s="237">
        <v>42689</v>
      </c>
      <c r="B153" s="25">
        <v>71</v>
      </c>
      <c r="C153" s="35" t="s">
        <v>28</v>
      </c>
      <c r="D153" s="36" t="str">
        <f t="shared" si="20"/>
        <v>'</v>
      </c>
      <c r="E153" s="37">
        <f t="shared" si="20"/>
        <v>42475.5</v>
      </c>
      <c r="F153" s="6">
        <f>IF(MAX(F$9:F152)&gt;=L$5,0,IF(B153&gt;=MONTH($N$5),F152+1,0))</f>
        <v>140</v>
      </c>
      <c r="G153" s="38">
        <f t="shared" si="12"/>
        <v>703.53833874966176</v>
      </c>
      <c r="H153" s="39">
        <f t="shared" si="13"/>
        <v>411.7</v>
      </c>
      <c r="I153" s="39">
        <f t="shared" si="21"/>
        <v>291.83833874966177</v>
      </c>
      <c r="J153" s="40">
        <f t="shared" si="15"/>
        <v>46759.072575047299</v>
      </c>
      <c r="K153" s="41"/>
      <c r="L153" s="42"/>
      <c r="M153" s="42"/>
      <c r="N153" s="42"/>
      <c r="O153" s="42"/>
      <c r="P153" s="46"/>
      <c r="Q153" s="23"/>
    </row>
    <row r="154" spans="1:24" ht="8.25" hidden="1" customHeight="1">
      <c r="A154" s="237">
        <v>42719</v>
      </c>
      <c r="B154" s="25">
        <v>72</v>
      </c>
      <c r="C154" s="35" t="s">
        <v>29</v>
      </c>
      <c r="D154" s="36" t="str">
        <f t="shared" si="20"/>
        <v>'</v>
      </c>
      <c r="E154" s="37">
        <f t="shared" si="20"/>
        <v>42475.5</v>
      </c>
      <c r="F154" s="6">
        <f>IF(MAX(F$9:F153)&gt;=L$5,0,IF(B154&gt;=MONTH($N$5),F153+1,0))</f>
        <v>141</v>
      </c>
      <c r="G154" s="45">
        <f t="shared" si="12"/>
        <v>703.53833874966176</v>
      </c>
      <c r="H154" s="42">
        <f t="shared" si="13"/>
        <v>409.14</v>
      </c>
      <c r="I154" s="42">
        <f t="shared" si="21"/>
        <v>294.39833874966178</v>
      </c>
      <c r="J154" s="46">
        <f t="shared" si="15"/>
        <v>46464.674236297637</v>
      </c>
      <c r="K154" s="41">
        <f>SUM(H143:H154)</f>
        <v>5073.4500000000007</v>
      </c>
      <c r="L154" s="42">
        <f>SUM(I143:I154)</f>
        <v>3369.0100649959409</v>
      </c>
      <c r="M154" s="42">
        <f>SUM(G143:G154)</f>
        <v>8442.460064995943</v>
      </c>
      <c r="N154" s="42">
        <f>K154+N70</f>
        <v>38785.160000000003</v>
      </c>
      <c r="O154" s="42">
        <f>L154+O70</f>
        <v>9758.9853737266603</v>
      </c>
      <c r="P154" s="46">
        <f>M154+P70</f>
        <v>48544.145373726671</v>
      </c>
      <c r="Q154" s="23"/>
    </row>
    <row r="155" spans="1:24">
      <c r="A155" s="237">
        <v>42750</v>
      </c>
      <c r="B155" s="25">
        <v>37</v>
      </c>
      <c r="C155" s="26" t="s">
        <v>17</v>
      </c>
      <c r="D155" s="47" t="str">
        <f>D143</f>
        <v>'</v>
      </c>
      <c r="E155" s="27">
        <f>E143+365.25</f>
        <v>42840.75</v>
      </c>
      <c r="F155" s="90">
        <f>IF(MAX(F$9:F154)&gt;=L$5,0,IF(B155&gt;=MONTH($N$5),F154+1,0))</f>
        <v>142</v>
      </c>
      <c r="G155" s="28">
        <f t="shared" ref="G155:G190" si="22">IF((J154+H155)&lt;(M$5+H155),J154+H155,M$5)</f>
        <v>703.53833874966176</v>
      </c>
      <c r="H155" s="29">
        <f t="shared" ref="H155:H190" si="23">IF(F155&gt;0,IF(J154&gt;0,ROUND(-IPMT(K$5/12,F155,L$5,J$5,,),2),0),0)</f>
        <v>406.57</v>
      </c>
      <c r="I155" s="29">
        <f t="shared" si="21"/>
        <v>296.96833874966177</v>
      </c>
      <c r="J155" s="30">
        <f t="shared" ref="J155:J190" si="24">J154-I155</f>
        <v>46167.705897547974</v>
      </c>
      <c r="K155" s="31"/>
      <c r="L155" s="32"/>
      <c r="M155" s="32"/>
      <c r="N155" s="32"/>
      <c r="O155" s="32"/>
      <c r="P155" s="48"/>
      <c r="Q155" s="23"/>
      <c r="R155" s="157" t="s">
        <v>129</v>
      </c>
      <c r="S155" s="157"/>
      <c r="T155" s="157"/>
      <c r="V155" s="236" t="s">
        <v>13</v>
      </c>
      <c r="W155" s="236"/>
      <c r="X155" s="236"/>
    </row>
    <row r="156" spans="1:24">
      <c r="A156" s="237">
        <v>42781</v>
      </c>
      <c r="B156" s="25">
        <v>38</v>
      </c>
      <c r="C156" s="116" t="s">
        <v>19</v>
      </c>
      <c r="D156" s="117" t="str">
        <f t="shared" ref="D156:E156" si="25">D155</f>
        <v>'</v>
      </c>
      <c r="E156" s="118">
        <f t="shared" si="25"/>
        <v>42840.75</v>
      </c>
      <c r="F156" s="119">
        <f>IF(MAX(F$9:F155)&gt;=L$5,0,IF(B156&gt;=MONTH($N$5),F155+1,0))</f>
        <v>143</v>
      </c>
      <c r="G156" s="264">
        <f t="shared" si="22"/>
        <v>703.53833874966176</v>
      </c>
      <c r="H156" s="103">
        <f t="shared" si="23"/>
        <v>403.97</v>
      </c>
      <c r="I156" s="103">
        <f t="shared" si="21"/>
        <v>299.56833874966173</v>
      </c>
      <c r="J156" s="120">
        <f t="shared" si="24"/>
        <v>45868.137558798313</v>
      </c>
      <c r="K156" s="249" t="s">
        <v>119</v>
      </c>
      <c r="L156" s="42"/>
      <c r="M156" s="42"/>
      <c r="N156" s="42"/>
      <c r="O156" s="42"/>
      <c r="P156" s="46"/>
      <c r="Q156" s="23"/>
      <c r="R156" s="160" t="s">
        <v>89</v>
      </c>
      <c r="S156" s="161" t="s">
        <v>90</v>
      </c>
      <c r="T156" s="100"/>
      <c r="V156" s="7" t="s">
        <v>91</v>
      </c>
      <c r="X156" s="7" t="s">
        <v>4</v>
      </c>
    </row>
    <row r="157" spans="1:24" ht="9" thickBot="1">
      <c r="A157" s="237">
        <v>42809</v>
      </c>
      <c r="B157" s="25">
        <v>39</v>
      </c>
      <c r="C157" s="258" t="s">
        <v>20</v>
      </c>
      <c r="D157" s="259" t="str">
        <f t="shared" ref="D157:E157" si="26">D156</f>
        <v>'</v>
      </c>
      <c r="E157" s="260">
        <f t="shared" si="26"/>
        <v>42840.75</v>
      </c>
      <c r="F157" s="262">
        <f>IF(MAX(F$9:F156)&gt;=L$5,0,IF(B157&gt;=MONTH($N$5),F156+1,0))</f>
        <v>144</v>
      </c>
      <c r="G157" s="115">
        <f t="shared" si="22"/>
        <v>703.53833874966176</v>
      </c>
      <c r="H157" s="107">
        <f t="shared" si="23"/>
        <v>401.35</v>
      </c>
      <c r="I157" s="107">
        <f t="shared" si="21"/>
        <v>302.18833874966174</v>
      </c>
      <c r="J157" s="122">
        <f t="shared" si="24"/>
        <v>45565.949220048649</v>
      </c>
      <c r="K157" s="250" t="s">
        <v>66</v>
      </c>
      <c r="L157" s="108"/>
      <c r="M157" s="108"/>
      <c r="N157" s="108"/>
      <c r="O157" s="108"/>
      <c r="P157" s="109"/>
      <c r="Q157" s="110"/>
      <c r="R157" s="111">
        <f>SUM(H158:H490)</f>
        <v>21973.770000000011</v>
      </c>
      <c r="S157" s="112">
        <f>SUM(I158:I490)</f>
        <v>45565.949220048642</v>
      </c>
      <c r="T157" s="113"/>
      <c r="V157" s="224" t="s">
        <v>116</v>
      </c>
      <c r="X157" s="224" t="s">
        <v>117</v>
      </c>
    </row>
    <row r="158" spans="1:24">
      <c r="A158" s="237">
        <v>42840</v>
      </c>
      <c r="B158" s="25">
        <v>40</v>
      </c>
      <c r="C158" s="35" t="s">
        <v>21</v>
      </c>
      <c r="D158" s="36" t="str">
        <f t="shared" ref="D158:E158" si="27">D157</f>
        <v>'</v>
      </c>
      <c r="E158" s="37">
        <f t="shared" si="27"/>
        <v>42840.75</v>
      </c>
      <c r="F158" s="6">
        <f>IF(MAX(F$9:F157)&gt;=L$5,0,IF(B158&gt;=MONTH($N$5),F157+1,0))</f>
        <v>145</v>
      </c>
      <c r="G158" s="38">
        <f t="shared" si="22"/>
        <v>703.53833874966176</v>
      </c>
      <c r="H158" s="39">
        <f t="shared" si="23"/>
        <v>398.7</v>
      </c>
      <c r="I158" s="39">
        <f t="shared" si="21"/>
        <v>304.83833874966177</v>
      </c>
      <c r="J158" s="40">
        <f t="shared" si="24"/>
        <v>45261.110881298984</v>
      </c>
      <c r="K158" s="41"/>
      <c r="L158" s="42"/>
      <c r="M158" s="42"/>
      <c r="N158" s="42"/>
      <c r="O158" s="42"/>
      <c r="P158" s="46"/>
      <c r="Q158" s="23"/>
      <c r="R158" s="223">
        <f>S157*T158</f>
        <v>4556.5949220048642</v>
      </c>
      <c r="S158" s="104" t="s">
        <v>65</v>
      </c>
      <c r="T158" s="106">
        <v>0.1</v>
      </c>
      <c r="V158" s="221">
        <f>SUM(H$158:H158)-R$158</f>
        <v>-4157.8949220048644</v>
      </c>
      <c r="X158" s="176">
        <f>SUM(H$158:H158)</f>
        <v>398.7</v>
      </c>
    </row>
    <row r="159" spans="1:24">
      <c r="A159" s="237">
        <v>42870</v>
      </c>
      <c r="B159" s="25">
        <v>41</v>
      </c>
      <c r="C159" s="35" t="s">
        <v>22</v>
      </c>
      <c r="D159" s="36" t="str">
        <f t="shared" ref="D159:E159" si="28">D158</f>
        <v>'</v>
      </c>
      <c r="E159" s="37">
        <f t="shared" si="28"/>
        <v>42840.75</v>
      </c>
      <c r="F159" s="6">
        <f>IF(MAX(F$9:F158)&gt;=L$5,0,IF(B159&gt;=MONTH($N$5),F158+1,0))</f>
        <v>146</v>
      </c>
      <c r="G159" s="38">
        <f t="shared" si="22"/>
        <v>703.53833874966176</v>
      </c>
      <c r="H159" s="39">
        <f t="shared" si="23"/>
        <v>396.03</v>
      </c>
      <c r="I159" s="39">
        <f t="shared" si="21"/>
        <v>307.50833874966179</v>
      </c>
      <c r="J159" s="40">
        <f t="shared" si="24"/>
        <v>44953.602542549321</v>
      </c>
      <c r="K159" s="41"/>
      <c r="L159" s="42"/>
      <c r="M159" s="42"/>
      <c r="N159" s="42"/>
      <c r="O159" s="42"/>
      <c r="P159" s="46"/>
      <c r="Q159" s="23"/>
      <c r="R159" s="114">
        <f>R157-R158</f>
        <v>17417.175077995147</v>
      </c>
      <c r="S159" s="163">
        <f>S157+R158</f>
        <v>50122.544142053506</v>
      </c>
      <c r="T159" s="186">
        <f>R159/S159</f>
        <v>0.3474918397723929</v>
      </c>
      <c r="V159" s="221">
        <f>SUM(H$158:H159)-R$158</f>
        <v>-3761.8649220048642</v>
      </c>
      <c r="X159" s="176">
        <f>SUM(H$158:H159)</f>
        <v>794.73</v>
      </c>
    </row>
    <row r="160" spans="1:24">
      <c r="A160" s="237">
        <v>42901</v>
      </c>
      <c r="B160" s="25">
        <v>42</v>
      </c>
      <c r="C160" s="35" t="s">
        <v>23</v>
      </c>
      <c r="D160" s="36" t="str">
        <f t="shared" ref="D160:E160" si="29">D159</f>
        <v>'</v>
      </c>
      <c r="E160" s="37">
        <f t="shared" si="29"/>
        <v>42840.75</v>
      </c>
      <c r="F160" s="6">
        <f>IF(MAX(F$9:F159)&gt;=L$5,0,IF(B160&gt;=MONTH($N$5),F159+1,0))</f>
        <v>147</v>
      </c>
      <c r="G160" s="38">
        <f t="shared" si="22"/>
        <v>703.53833874966176</v>
      </c>
      <c r="H160" s="39">
        <f t="shared" si="23"/>
        <v>393.34</v>
      </c>
      <c r="I160" s="39">
        <f t="shared" si="21"/>
        <v>310.19833874966179</v>
      </c>
      <c r="J160" s="40">
        <f t="shared" si="24"/>
        <v>44643.404203799662</v>
      </c>
      <c r="K160" s="41"/>
      <c r="L160" s="42"/>
      <c r="M160" s="42"/>
      <c r="N160" s="42"/>
      <c r="O160" s="42"/>
      <c r="P160" s="46"/>
      <c r="Q160" s="23"/>
      <c r="R160" s="162" t="s">
        <v>91</v>
      </c>
      <c r="S160" s="164" t="s">
        <v>101</v>
      </c>
      <c r="T160" s="165" t="s">
        <v>94</v>
      </c>
      <c r="V160" s="221">
        <f>SUM(H$158:H160)-R$158</f>
        <v>-3368.5249220048645</v>
      </c>
      <c r="X160" s="176">
        <f>SUM(H$158:H160)</f>
        <v>1188.07</v>
      </c>
    </row>
    <row r="161" spans="1:24">
      <c r="A161" s="237">
        <v>42931</v>
      </c>
      <c r="B161" s="25">
        <v>43</v>
      </c>
      <c r="C161" s="35" t="s">
        <v>24</v>
      </c>
      <c r="D161" s="36" t="str">
        <f t="shared" ref="D161:E161" si="30">D160</f>
        <v>'</v>
      </c>
      <c r="E161" s="37">
        <f t="shared" si="30"/>
        <v>42840.75</v>
      </c>
      <c r="F161" s="6">
        <f>IF(MAX(F$9:F160)&gt;=L$5,0,IF(B161&gt;=MONTH($N$5),F160+1,0))</f>
        <v>148</v>
      </c>
      <c r="G161" s="38">
        <f t="shared" si="22"/>
        <v>703.53833874966176</v>
      </c>
      <c r="H161" s="39">
        <f t="shared" si="23"/>
        <v>390.63</v>
      </c>
      <c r="I161" s="39">
        <f t="shared" si="21"/>
        <v>312.90833874966177</v>
      </c>
      <c r="J161" s="40">
        <f t="shared" si="24"/>
        <v>44330.495865049998</v>
      </c>
      <c r="K161" s="41"/>
      <c r="L161" s="42"/>
      <c r="M161" s="42"/>
      <c r="N161" s="42"/>
      <c r="O161" s="42"/>
      <c r="P161" s="46"/>
      <c r="Q161" s="23"/>
      <c r="R161" s="162" t="s">
        <v>92</v>
      </c>
      <c r="S161" s="164" t="s">
        <v>10</v>
      </c>
      <c r="T161" s="165" t="s">
        <v>95</v>
      </c>
      <c r="V161" s="221">
        <f>SUM(H$158:H161)-R$158</f>
        <v>-2977.8949220048644</v>
      </c>
      <c r="X161" s="176">
        <f>SUM(H$158:H161)</f>
        <v>1578.6999999999998</v>
      </c>
    </row>
    <row r="162" spans="1:24">
      <c r="A162" s="237">
        <v>42962</v>
      </c>
      <c r="B162" s="25">
        <v>44</v>
      </c>
      <c r="C162" s="35" t="s">
        <v>25</v>
      </c>
      <c r="D162" s="36" t="str">
        <f t="shared" ref="D162:E162" si="31">D161</f>
        <v>'</v>
      </c>
      <c r="E162" s="37">
        <f t="shared" si="31"/>
        <v>42840.75</v>
      </c>
      <c r="F162" s="6">
        <f>IF(MAX(F$9:F161)&gt;=L$5,0,IF(B162&gt;=MONTH($N$5),F161+1,0))</f>
        <v>149</v>
      </c>
      <c r="G162" s="38">
        <f t="shared" si="22"/>
        <v>703.53833874966176</v>
      </c>
      <c r="H162" s="39">
        <f t="shared" si="23"/>
        <v>387.89</v>
      </c>
      <c r="I162" s="39">
        <f t="shared" si="21"/>
        <v>315.64833874966178</v>
      </c>
      <c r="J162" s="40">
        <f t="shared" si="24"/>
        <v>44014.847526300335</v>
      </c>
      <c r="K162" s="41"/>
      <c r="L162" s="42"/>
      <c r="M162" s="42"/>
      <c r="N162" s="42"/>
      <c r="O162" s="42"/>
      <c r="P162" s="46"/>
      <c r="Q162" s="23"/>
      <c r="R162" s="214"/>
      <c r="S162" s="9"/>
      <c r="V162" s="221">
        <f>SUM(H$158:H162)-R$158</f>
        <v>-2590.0049220048645</v>
      </c>
      <c r="X162" s="176">
        <f>SUM(H$158:H162)</f>
        <v>1966.5899999999997</v>
      </c>
    </row>
    <row r="163" spans="1:24">
      <c r="A163" s="237">
        <v>42993</v>
      </c>
      <c r="B163" s="25">
        <v>45</v>
      </c>
      <c r="C163" s="35" t="s">
        <v>26</v>
      </c>
      <c r="D163" s="36" t="str">
        <f t="shared" ref="D163:E163" si="32">D162</f>
        <v>'</v>
      </c>
      <c r="E163" s="37">
        <f t="shared" si="32"/>
        <v>42840.75</v>
      </c>
      <c r="F163" s="6">
        <f>IF(MAX(F$9:F162)&gt;=L$5,0,IF(B163&gt;=MONTH($N$5),F162+1,0))</f>
        <v>150</v>
      </c>
      <c r="G163" s="38">
        <f t="shared" si="22"/>
        <v>703.53833874966176</v>
      </c>
      <c r="H163" s="39">
        <f t="shared" si="23"/>
        <v>385.13</v>
      </c>
      <c r="I163" s="39">
        <f t="shared" si="21"/>
        <v>318.40833874966177</v>
      </c>
      <c r="J163" s="40">
        <f t="shared" si="24"/>
        <v>43696.43918755067</v>
      </c>
      <c r="K163" s="41"/>
      <c r="L163" s="42"/>
      <c r="M163" s="42"/>
      <c r="N163" s="42"/>
      <c r="O163" s="42"/>
      <c r="P163" s="46"/>
      <c r="Q163" s="23"/>
      <c r="R163" s="215" t="s">
        <v>98</v>
      </c>
      <c r="S163" s="216">
        <f>SUM($I$11:$I157)</f>
        <v>24902.050779951292</v>
      </c>
      <c r="T163" s="1" t="s">
        <v>100</v>
      </c>
      <c r="V163" s="221">
        <f>SUM(H$158:H163)-R$158</f>
        <v>-2204.8749220048644</v>
      </c>
      <c r="X163" s="176">
        <f>SUM(H$158:H163)</f>
        <v>2351.7199999999998</v>
      </c>
    </row>
    <row r="164" spans="1:24">
      <c r="A164" s="237">
        <v>43023</v>
      </c>
      <c r="B164" s="25">
        <v>46</v>
      </c>
      <c r="C164" s="35" t="s">
        <v>27</v>
      </c>
      <c r="D164" s="36" t="str">
        <f t="shared" ref="D164:E164" si="33">D163</f>
        <v>'</v>
      </c>
      <c r="E164" s="37">
        <f t="shared" si="33"/>
        <v>42840.75</v>
      </c>
      <c r="F164" s="6">
        <f>IF(MAX(F$9:F163)&gt;=L$5,0,IF(B164&gt;=MONTH($N$5),F163+1,0))</f>
        <v>151</v>
      </c>
      <c r="G164" s="38">
        <f t="shared" si="22"/>
        <v>703.53833874966176</v>
      </c>
      <c r="H164" s="39">
        <f t="shared" si="23"/>
        <v>382.34</v>
      </c>
      <c r="I164" s="39">
        <f t="shared" si="21"/>
        <v>321.19833874966179</v>
      </c>
      <c r="J164" s="40">
        <f t="shared" si="24"/>
        <v>43375.240848801011</v>
      </c>
      <c r="K164" s="41"/>
      <c r="L164" s="42"/>
      <c r="M164" s="42"/>
      <c r="N164" s="42"/>
      <c r="O164" s="42"/>
      <c r="P164" s="46"/>
      <c r="Q164" s="23"/>
      <c r="R164" s="215" t="s">
        <v>97</v>
      </c>
      <c r="S164" s="216">
        <f>SUM($H$11:$H157)</f>
        <v>76407.47</v>
      </c>
      <c r="T164" s="1" t="s">
        <v>100</v>
      </c>
      <c r="V164" s="221">
        <f>SUM(H$158:H164)-R$158</f>
        <v>-1822.5349220048643</v>
      </c>
      <c r="X164" s="176">
        <f>SUM(H$158:H164)</f>
        <v>2734.06</v>
      </c>
    </row>
    <row r="165" spans="1:24">
      <c r="A165" s="237">
        <v>43054</v>
      </c>
      <c r="B165" s="25">
        <v>47</v>
      </c>
      <c r="C165" s="35" t="s">
        <v>28</v>
      </c>
      <c r="D165" s="36" t="str">
        <f t="shared" ref="D165:E165" si="34">D164</f>
        <v>'</v>
      </c>
      <c r="E165" s="37">
        <f t="shared" si="34"/>
        <v>42840.75</v>
      </c>
      <c r="F165" s="6">
        <f>IF(MAX(F$9:F164)&gt;=L$5,0,IF(B165&gt;=MONTH($N$5),F164+1,0))</f>
        <v>152</v>
      </c>
      <c r="G165" s="38">
        <f t="shared" si="22"/>
        <v>703.53833874966176</v>
      </c>
      <c r="H165" s="39">
        <f t="shared" si="23"/>
        <v>379.53</v>
      </c>
      <c r="I165" s="39">
        <f t="shared" si="21"/>
        <v>324.00833874966179</v>
      </c>
      <c r="J165" s="40">
        <f t="shared" si="24"/>
        <v>43051.232510051348</v>
      </c>
      <c r="K165" s="41"/>
      <c r="L165" s="42"/>
      <c r="M165" s="42"/>
      <c r="N165" s="42"/>
      <c r="O165" s="42"/>
      <c r="P165" s="46"/>
      <c r="Q165" s="23"/>
      <c r="R165" s="217" t="s">
        <v>102</v>
      </c>
      <c r="S165" s="234">
        <f>S128-S164</f>
        <v>21973.770000000004</v>
      </c>
      <c r="T165" s="1" t="s">
        <v>103</v>
      </c>
      <c r="V165" s="221">
        <f>SUM(H$158:H165)-R$158</f>
        <v>-1443.0049220048641</v>
      </c>
      <c r="X165" s="176">
        <f>SUM(H$158:H165)</f>
        <v>3113.59</v>
      </c>
    </row>
    <row r="166" spans="1:24">
      <c r="A166" s="237">
        <v>43084</v>
      </c>
      <c r="B166" s="25">
        <v>48</v>
      </c>
      <c r="C166" s="35" t="s">
        <v>29</v>
      </c>
      <c r="D166" s="36" t="str">
        <f t="shared" ref="D166:E166" si="35">D165</f>
        <v>'</v>
      </c>
      <c r="E166" s="37">
        <f t="shared" si="35"/>
        <v>42840.75</v>
      </c>
      <c r="F166" s="53">
        <f>IF(MAX(F$9:F165)&gt;=L$5,0,IF(B166&gt;=MONTH($N$5),F165+1,0))</f>
        <v>153</v>
      </c>
      <c r="G166" s="45">
        <f t="shared" si="22"/>
        <v>703.53833874966176</v>
      </c>
      <c r="H166" s="42">
        <f t="shared" si="23"/>
        <v>376.7</v>
      </c>
      <c r="I166" s="42">
        <f t="shared" si="21"/>
        <v>326.83833874966177</v>
      </c>
      <c r="J166" s="46">
        <f t="shared" si="24"/>
        <v>42724.394171301683</v>
      </c>
      <c r="K166" s="41">
        <f>SUM(H155:H166)</f>
        <v>4702.18</v>
      </c>
      <c r="L166" s="42">
        <f>SUM(I155:I166)</f>
        <v>3740.2800649959413</v>
      </c>
      <c r="M166" s="42">
        <f>SUM(G155:G166)</f>
        <v>8442.460064995943</v>
      </c>
      <c r="N166" s="42">
        <f>K166+N154</f>
        <v>43487.340000000004</v>
      </c>
      <c r="O166" s="42">
        <f>L166+O154</f>
        <v>13499.265438722601</v>
      </c>
      <c r="P166" s="46">
        <f>M166+P154</f>
        <v>56986.605438722618</v>
      </c>
      <c r="Q166" s="23"/>
      <c r="V166" s="221">
        <f>SUM(H$158:H166)-R$158</f>
        <v>-1066.3049220048642</v>
      </c>
      <c r="X166" s="176">
        <f>SUM(H$158:H166)</f>
        <v>3490.29</v>
      </c>
    </row>
    <row r="167" spans="1:24">
      <c r="A167" s="237">
        <v>43115</v>
      </c>
      <c r="B167" s="25">
        <v>49</v>
      </c>
      <c r="C167" s="26" t="s">
        <v>17</v>
      </c>
      <c r="D167" s="47" t="str">
        <f>D155</f>
        <v>'</v>
      </c>
      <c r="E167" s="27">
        <f>E155+365.25</f>
        <v>43206</v>
      </c>
      <c r="F167" s="90">
        <f>IF(MAX(F$9:F166)&gt;=L$5,0,IF(B167&gt;=MONTH($N$5),F166+1,0))</f>
        <v>154</v>
      </c>
      <c r="G167" s="28">
        <f t="shared" si="22"/>
        <v>703.53833874966176</v>
      </c>
      <c r="H167" s="29">
        <f t="shared" si="23"/>
        <v>373.84</v>
      </c>
      <c r="I167" s="29">
        <f t="shared" si="21"/>
        <v>329.69833874966179</v>
      </c>
      <c r="J167" s="30">
        <f t="shared" si="24"/>
        <v>42394.695832552025</v>
      </c>
      <c r="K167" s="31"/>
      <c r="L167" s="32"/>
      <c r="M167" s="32"/>
      <c r="N167" s="32"/>
      <c r="O167" s="32"/>
      <c r="P167" s="48"/>
      <c r="Q167" s="23"/>
      <c r="V167" s="221">
        <f>SUM(H$158:H167)-R$158</f>
        <v>-692.46492200486409</v>
      </c>
      <c r="X167" s="176">
        <f>SUM(H$158:H167)</f>
        <v>3864.13</v>
      </c>
    </row>
    <row r="168" spans="1:24">
      <c r="A168" s="237">
        <v>43146</v>
      </c>
      <c r="B168" s="25">
        <v>50</v>
      </c>
      <c r="C168" s="35" t="s">
        <v>19</v>
      </c>
      <c r="D168" s="36" t="str">
        <f t="shared" ref="D168:E168" si="36">D167</f>
        <v>'</v>
      </c>
      <c r="E168" s="37">
        <f t="shared" si="36"/>
        <v>43206</v>
      </c>
      <c r="F168" s="6">
        <f>IF(MAX(F$9:F167)&gt;=L$5,0,IF(B168&gt;=MONTH($N$5),F167+1,0))</f>
        <v>155</v>
      </c>
      <c r="G168" s="38">
        <f t="shared" si="22"/>
        <v>703.53833874966176</v>
      </c>
      <c r="H168" s="39">
        <f t="shared" si="23"/>
        <v>370.95</v>
      </c>
      <c r="I168" s="39">
        <f t="shared" si="21"/>
        <v>332.58833874966177</v>
      </c>
      <c r="J168" s="40">
        <f t="shared" si="24"/>
        <v>42062.107493802359</v>
      </c>
      <c r="K168" s="41"/>
      <c r="L168" s="42"/>
      <c r="M168" s="42"/>
      <c r="N168" s="42"/>
      <c r="O168" s="42"/>
      <c r="P168" s="46"/>
      <c r="Q168" s="23"/>
      <c r="V168" s="221">
        <f>SUM(H$158:H168)-R$158</f>
        <v>-321.51492200486427</v>
      </c>
      <c r="X168" s="176">
        <f>SUM(H$158:H168)</f>
        <v>4235.08</v>
      </c>
    </row>
    <row r="169" spans="1:24">
      <c r="A169" s="237">
        <v>43174</v>
      </c>
      <c r="B169" s="25">
        <v>51</v>
      </c>
      <c r="C169" s="243" t="s">
        <v>20</v>
      </c>
      <c r="D169" s="244" t="str">
        <f t="shared" ref="D169:E169" si="37">D168</f>
        <v>'</v>
      </c>
      <c r="E169" s="245">
        <f t="shared" si="37"/>
        <v>43206</v>
      </c>
      <c r="F169" s="246">
        <f>IF(MAX(F$9:F168)&gt;=L$5,0,IF(B169&gt;=MONTH($N$5),F168+1,0))</f>
        <v>156</v>
      </c>
      <c r="G169" s="38">
        <f t="shared" si="22"/>
        <v>703.53833874966176</v>
      </c>
      <c r="H169" s="241">
        <f t="shared" si="23"/>
        <v>368.04</v>
      </c>
      <c r="I169" s="241">
        <f t="shared" si="21"/>
        <v>335.49833874966174</v>
      </c>
      <c r="J169" s="242">
        <f t="shared" si="24"/>
        <v>41726.609155052698</v>
      </c>
      <c r="K169" s="252" t="s">
        <v>118</v>
      </c>
      <c r="L169" s="42"/>
      <c r="M169" s="42"/>
      <c r="N169" s="42"/>
      <c r="O169" s="42"/>
      <c r="P169" s="46"/>
      <c r="Q169" s="238"/>
      <c r="R169" s="247" t="s">
        <v>124</v>
      </c>
      <c r="S169" s="248"/>
      <c r="T169" s="248"/>
      <c r="U169" s="239"/>
      <c r="V169" s="240">
        <f>SUM(H$158:H169)-R$158</f>
        <v>46.525077995135689</v>
      </c>
      <c r="X169" s="176">
        <f>SUM(H$158:H169)</f>
        <v>4603.12</v>
      </c>
    </row>
    <row r="170" spans="1:24">
      <c r="A170" s="237">
        <v>43205</v>
      </c>
      <c r="B170" s="25">
        <v>52</v>
      </c>
      <c r="C170" s="35" t="s">
        <v>21</v>
      </c>
      <c r="D170" s="36" t="str">
        <f t="shared" ref="D170:E170" si="38">D169</f>
        <v>'</v>
      </c>
      <c r="E170" s="37">
        <f t="shared" si="38"/>
        <v>43206</v>
      </c>
      <c r="F170" s="6">
        <f>IF(MAX(F$9:F169)&gt;=L$5,0,IF(B170&gt;=MONTH($N$5),F169+1,0))</f>
        <v>157</v>
      </c>
      <c r="G170" s="38">
        <f t="shared" si="22"/>
        <v>703.53833874966176</v>
      </c>
      <c r="H170" s="39">
        <f t="shared" si="23"/>
        <v>365.11</v>
      </c>
      <c r="I170" s="39">
        <f t="shared" si="21"/>
        <v>338.42833874966175</v>
      </c>
      <c r="J170" s="40">
        <f t="shared" si="24"/>
        <v>41388.180816303036</v>
      </c>
      <c r="K170" s="41"/>
      <c r="L170" s="42"/>
      <c r="M170" s="42"/>
      <c r="N170" s="42"/>
      <c r="O170" s="42"/>
      <c r="P170" s="46"/>
      <c r="Q170" s="23"/>
      <c r="V170" s="221">
        <f>SUM(H$158:H170)-R$158</f>
        <v>411.63507799513536</v>
      </c>
      <c r="X170" s="176">
        <f>SUM(H$158:H170)</f>
        <v>4968.2299999999996</v>
      </c>
    </row>
    <row r="171" spans="1:24">
      <c r="A171" s="237">
        <v>43235</v>
      </c>
      <c r="B171" s="25">
        <v>53</v>
      </c>
      <c r="C171" s="35" t="s">
        <v>22</v>
      </c>
      <c r="D171" s="36" t="str">
        <f t="shared" ref="D171:E171" si="39">D170</f>
        <v>'</v>
      </c>
      <c r="E171" s="37">
        <f t="shared" si="39"/>
        <v>43206</v>
      </c>
      <c r="F171" s="6">
        <f>IF(MAX(F$9:F170)&gt;=L$5,0,IF(B171&gt;=MONTH($N$5),F170+1,0))</f>
        <v>158</v>
      </c>
      <c r="G171" s="38">
        <f t="shared" si="22"/>
        <v>703.53833874966176</v>
      </c>
      <c r="H171" s="39">
        <f t="shared" si="23"/>
        <v>362.15</v>
      </c>
      <c r="I171" s="39">
        <f t="shared" si="21"/>
        <v>341.38833874966178</v>
      </c>
      <c r="J171" s="40">
        <f t="shared" si="24"/>
        <v>41046.792477553376</v>
      </c>
      <c r="K171" s="41"/>
      <c r="L171" s="42"/>
      <c r="M171" s="42"/>
      <c r="N171" s="42"/>
      <c r="O171" s="42"/>
      <c r="P171" s="46"/>
      <c r="Q171" s="23"/>
      <c r="V171" s="221">
        <f>SUM(H$158:H171)-R$158</f>
        <v>773.785077995135</v>
      </c>
      <c r="X171" s="176">
        <f>SUM(H$158:H171)</f>
        <v>5330.3799999999992</v>
      </c>
    </row>
    <row r="172" spans="1:24">
      <c r="A172" s="237">
        <v>43266</v>
      </c>
      <c r="B172" s="25">
        <v>54</v>
      </c>
      <c r="C172" s="35" t="s">
        <v>23</v>
      </c>
      <c r="D172" s="36" t="str">
        <f t="shared" ref="D172:E172" si="40">D171</f>
        <v>'</v>
      </c>
      <c r="E172" s="37">
        <f t="shared" si="40"/>
        <v>43206</v>
      </c>
      <c r="F172" s="6">
        <f>IF(MAX(F$9:F171)&gt;=L$5,0,IF(B172&gt;=MONTH($N$5),F171+1,0))</f>
        <v>159</v>
      </c>
      <c r="G172" s="38">
        <f t="shared" si="22"/>
        <v>703.53833874966176</v>
      </c>
      <c r="H172" s="39">
        <f t="shared" si="23"/>
        <v>359.16</v>
      </c>
      <c r="I172" s="39">
        <f t="shared" si="21"/>
        <v>344.37833874966174</v>
      </c>
      <c r="J172" s="40">
        <f t="shared" si="24"/>
        <v>40702.414138803717</v>
      </c>
      <c r="K172" s="41"/>
      <c r="L172" s="42"/>
      <c r="M172" s="42"/>
      <c r="N172" s="42"/>
      <c r="O172" s="42"/>
      <c r="P172" s="46"/>
      <c r="Q172" s="23"/>
      <c r="V172" s="221">
        <f>SUM(H$158:H172)-R$158</f>
        <v>1132.9450779951349</v>
      </c>
      <c r="X172" s="176">
        <f>SUM(H$158:H172)</f>
        <v>5689.5399999999991</v>
      </c>
    </row>
    <row r="173" spans="1:24">
      <c r="A173" s="237">
        <v>43296</v>
      </c>
      <c r="B173" s="25">
        <v>55</v>
      </c>
      <c r="C173" s="35" t="s">
        <v>24</v>
      </c>
      <c r="D173" s="36" t="str">
        <f t="shared" ref="D173:E173" si="41">D172</f>
        <v>'</v>
      </c>
      <c r="E173" s="37">
        <f t="shared" si="41"/>
        <v>43206</v>
      </c>
      <c r="F173" s="6">
        <f>IF(MAX(F$9:F172)&gt;=L$5,0,IF(B173&gt;=MONTH($N$5),F172+1,0))</f>
        <v>160</v>
      </c>
      <c r="G173" s="38">
        <f t="shared" si="22"/>
        <v>703.53833874966176</v>
      </c>
      <c r="H173" s="39">
        <f t="shared" si="23"/>
        <v>356.15</v>
      </c>
      <c r="I173" s="39">
        <f t="shared" si="21"/>
        <v>347.38833874966178</v>
      </c>
      <c r="J173" s="40">
        <f t="shared" si="24"/>
        <v>40355.025800054056</v>
      </c>
      <c r="K173" s="41"/>
      <c r="L173" s="42"/>
      <c r="M173" s="42"/>
      <c r="N173" s="42"/>
      <c r="O173" s="42"/>
      <c r="P173" s="46"/>
      <c r="Q173" s="23"/>
      <c r="V173" s="221">
        <f>SUM(H$158:H173)-R$158</f>
        <v>1489.0950779951345</v>
      </c>
      <c r="X173" s="176">
        <f>SUM(H$158:H173)</f>
        <v>6045.6899999999987</v>
      </c>
    </row>
    <row r="174" spans="1:24">
      <c r="A174" s="237">
        <v>43327</v>
      </c>
      <c r="B174" s="25">
        <v>56</v>
      </c>
      <c r="C174" s="35" t="s">
        <v>25</v>
      </c>
      <c r="D174" s="36" t="str">
        <f t="shared" ref="D174:E174" si="42">D173</f>
        <v>'</v>
      </c>
      <c r="E174" s="37">
        <f t="shared" si="42"/>
        <v>43206</v>
      </c>
      <c r="F174" s="6">
        <f>IF(MAX(F$9:F173)&gt;=L$5,0,IF(B174&gt;=MONTH($N$5),F173+1,0))</f>
        <v>161</v>
      </c>
      <c r="G174" s="38">
        <f t="shared" si="22"/>
        <v>703.53833874966176</v>
      </c>
      <c r="H174" s="39">
        <f t="shared" si="23"/>
        <v>353.11</v>
      </c>
      <c r="I174" s="39">
        <f t="shared" si="21"/>
        <v>350.42833874966175</v>
      </c>
      <c r="J174" s="40">
        <f t="shared" si="24"/>
        <v>40004.597461304395</v>
      </c>
      <c r="K174" s="41"/>
      <c r="L174" s="42"/>
      <c r="M174" s="42"/>
      <c r="N174" s="42"/>
      <c r="O174" s="42"/>
      <c r="P174" s="46"/>
      <c r="Q174" s="23"/>
      <c r="V174" s="221">
        <f>SUM(H$158:H174)-R$158</f>
        <v>1842.2050779951342</v>
      </c>
      <c r="X174" s="176">
        <f>SUM(H$158:H174)</f>
        <v>6398.7999999999984</v>
      </c>
    </row>
    <row r="175" spans="1:24">
      <c r="A175" s="237">
        <v>43358</v>
      </c>
      <c r="B175" s="25">
        <v>57</v>
      </c>
      <c r="C175" s="35" t="s">
        <v>26</v>
      </c>
      <c r="D175" s="36" t="str">
        <f t="shared" ref="D175:E175" si="43">D174</f>
        <v>'</v>
      </c>
      <c r="E175" s="37">
        <f t="shared" si="43"/>
        <v>43206</v>
      </c>
      <c r="F175" s="6">
        <f>IF(MAX(F$9:F174)&gt;=L$5,0,IF(B175&gt;=MONTH($N$5),F174+1,0))</f>
        <v>162</v>
      </c>
      <c r="G175" s="38">
        <f t="shared" si="22"/>
        <v>703.53833874966176</v>
      </c>
      <c r="H175" s="39">
        <f t="shared" si="23"/>
        <v>350.04</v>
      </c>
      <c r="I175" s="39">
        <f t="shared" si="21"/>
        <v>353.49833874966174</v>
      </c>
      <c r="J175" s="40">
        <f t="shared" si="24"/>
        <v>39651.099122554733</v>
      </c>
      <c r="K175" s="41"/>
      <c r="L175" s="42"/>
      <c r="M175" s="42"/>
      <c r="N175" s="42"/>
      <c r="O175" s="42"/>
      <c r="P175" s="46"/>
      <c r="Q175" s="23"/>
      <c r="V175" s="221">
        <f>SUM(H$158:H175)-R$158</f>
        <v>2192.2450779951341</v>
      </c>
      <c r="X175" s="176">
        <f>SUM(H$158:H175)</f>
        <v>6748.8399999999983</v>
      </c>
    </row>
    <row r="176" spans="1:24">
      <c r="A176" s="237">
        <v>43388</v>
      </c>
      <c r="B176" s="25">
        <v>58</v>
      </c>
      <c r="C176" s="35" t="s">
        <v>27</v>
      </c>
      <c r="D176" s="36" t="str">
        <f t="shared" ref="D176:E176" si="44">D175</f>
        <v>'</v>
      </c>
      <c r="E176" s="37">
        <f t="shared" si="44"/>
        <v>43206</v>
      </c>
      <c r="F176" s="6">
        <f>IF(MAX(F$9:F175)&gt;=L$5,0,IF(B176&gt;=MONTH($N$5),F175+1,0))</f>
        <v>163</v>
      </c>
      <c r="G176" s="38">
        <f t="shared" si="22"/>
        <v>703.53833874966176</v>
      </c>
      <c r="H176" s="39">
        <f t="shared" si="23"/>
        <v>346.95</v>
      </c>
      <c r="I176" s="39">
        <f t="shared" si="21"/>
        <v>356.58833874966177</v>
      </c>
      <c r="J176" s="40">
        <f t="shared" si="24"/>
        <v>39294.510783805068</v>
      </c>
      <c r="K176" s="41"/>
      <c r="L176" s="42"/>
      <c r="M176" s="42"/>
      <c r="N176" s="42"/>
      <c r="O176" s="42"/>
      <c r="P176" s="46"/>
      <c r="Q176" s="23"/>
      <c r="V176" s="221">
        <f>SUM(H$158:H176)-R$158</f>
        <v>2539.1950779951339</v>
      </c>
      <c r="X176" s="176">
        <f>SUM(H$158:H176)</f>
        <v>7095.7899999999981</v>
      </c>
    </row>
    <row r="177" spans="1:24">
      <c r="A177" s="237">
        <v>43419</v>
      </c>
      <c r="B177" s="25">
        <v>59</v>
      </c>
      <c r="C177" s="35" t="s">
        <v>28</v>
      </c>
      <c r="D177" s="36" t="str">
        <f t="shared" ref="D177:E177" si="45">D176</f>
        <v>'</v>
      </c>
      <c r="E177" s="37">
        <f t="shared" si="45"/>
        <v>43206</v>
      </c>
      <c r="F177" s="6">
        <f>IF(MAX(F$9:F176)&gt;=L$5,0,IF(B177&gt;=MONTH($N$5),F176+1,0))</f>
        <v>164</v>
      </c>
      <c r="G177" s="38">
        <f t="shared" si="22"/>
        <v>703.53833874966176</v>
      </c>
      <c r="H177" s="39">
        <f t="shared" si="23"/>
        <v>343.83</v>
      </c>
      <c r="I177" s="39">
        <f t="shared" si="21"/>
        <v>359.70833874966178</v>
      </c>
      <c r="J177" s="40">
        <f t="shared" si="24"/>
        <v>38934.802445055408</v>
      </c>
      <c r="K177" s="41"/>
      <c r="L177" s="42"/>
      <c r="M177" s="42"/>
      <c r="N177" s="42"/>
      <c r="O177" s="42"/>
      <c r="P177" s="46"/>
      <c r="Q177" s="23"/>
      <c r="V177" s="221">
        <f>SUM(H$158:H177)-R$158</f>
        <v>2883.0250779951339</v>
      </c>
      <c r="X177" s="176">
        <f>SUM(H$158:H177)</f>
        <v>7439.6199999999981</v>
      </c>
    </row>
    <row r="178" spans="1:24">
      <c r="A178" s="237">
        <v>43449</v>
      </c>
      <c r="B178" s="25">
        <v>60</v>
      </c>
      <c r="C178" s="50" t="s">
        <v>29</v>
      </c>
      <c r="D178" s="51" t="str">
        <f t="shared" ref="D178:E178" si="46">D177</f>
        <v>'</v>
      </c>
      <c r="E178" s="52">
        <f t="shared" si="46"/>
        <v>43206</v>
      </c>
      <c r="F178" s="53">
        <f>IF(MAX(F$9:F177)&gt;=L$5,0,IF(B178&gt;=MONTH($N$5),F177+1,0))</f>
        <v>165</v>
      </c>
      <c r="G178" s="54">
        <f t="shared" si="22"/>
        <v>703.53833874966176</v>
      </c>
      <c r="H178" s="55">
        <f t="shared" si="23"/>
        <v>340.68</v>
      </c>
      <c r="I178" s="55">
        <f t="shared" si="21"/>
        <v>362.85833874966175</v>
      </c>
      <c r="J178" s="56">
        <f t="shared" si="24"/>
        <v>38571.944106305746</v>
      </c>
      <c r="K178" s="57">
        <f>SUM(H167:H178)</f>
        <v>4290.01</v>
      </c>
      <c r="L178" s="55">
        <f>SUM(I167:I178)</f>
        <v>4152.4500649959409</v>
      </c>
      <c r="M178" s="55">
        <f>SUM(G167:G178)</f>
        <v>8442.460064995943</v>
      </c>
      <c r="N178" s="55">
        <f>K178+N166</f>
        <v>47777.350000000006</v>
      </c>
      <c r="O178" s="55">
        <f>L178+O166</f>
        <v>17651.715503718544</v>
      </c>
      <c r="P178" s="56">
        <f>M178+P166</f>
        <v>65429.065503718564</v>
      </c>
      <c r="Q178" s="23"/>
      <c r="V178" s="221">
        <f>SUM(H$158:H178)-R$158</f>
        <v>3223.7050779951342</v>
      </c>
      <c r="X178" s="176">
        <f>SUM(H$158:H178)</f>
        <v>7780.2999999999984</v>
      </c>
    </row>
    <row r="179" spans="1:24" hidden="1">
      <c r="A179" s="237">
        <v>43480</v>
      </c>
      <c r="B179" s="25">
        <v>49</v>
      </c>
      <c r="C179" s="26" t="s">
        <v>17</v>
      </c>
      <c r="D179" s="47" t="str">
        <f>D167</f>
        <v>'</v>
      </c>
      <c r="E179" s="27">
        <f>E167+365.25</f>
        <v>43571.25</v>
      </c>
      <c r="F179" s="90">
        <f>IF(MAX(F$9:F178)&gt;=L$5,0,IF(B179&gt;=MONTH($N$5),F178+1,0))</f>
        <v>166</v>
      </c>
      <c r="G179" s="28">
        <f t="shared" si="22"/>
        <v>703.53833874966176</v>
      </c>
      <c r="H179" s="29">
        <f t="shared" si="23"/>
        <v>337.5</v>
      </c>
      <c r="I179" s="29">
        <f t="shared" si="21"/>
        <v>366.03833874966176</v>
      </c>
      <c r="J179" s="30">
        <f t="shared" si="24"/>
        <v>38205.905767556083</v>
      </c>
      <c r="K179" s="31"/>
      <c r="L179" s="32"/>
      <c r="M179" s="32"/>
      <c r="N179" s="32"/>
      <c r="O179" s="32"/>
      <c r="P179" s="48"/>
      <c r="Q179" s="23"/>
      <c r="V179" s="221">
        <f>SUM(H$158:H179)-R$158</f>
        <v>3561.2050779951342</v>
      </c>
      <c r="X179" s="176">
        <f>SUM(H$158:H179)</f>
        <v>8117.7999999999984</v>
      </c>
    </row>
    <row r="180" spans="1:24" hidden="1">
      <c r="A180" s="237">
        <v>43511</v>
      </c>
      <c r="B180" s="25">
        <v>62</v>
      </c>
      <c r="C180" s="35" t="s">
        <v>19</v>
      </c>
      <c r="D180" s="36" t="str">
        <f t="shared" ref="D180:E180" si="47">D179</f>
        <v>'</v>
      </c>
      <c r="E180" s="37">
        <f t="shared" si="47"/>
        <v>43571.25</v>
      </c>
      <c r="F180" s="6">
        <f>IF(MAX(F$9:F179)&gt;=L$5,0,IF(B180&gt;=MONTH($N$5),F179+1,0))</f>
        <v>167</v>
      </c>
      <c r="G180" s="38">
        <f t="shared" si="22"/>
        <v>703.53833874966176</v>
      </c>
      <c r="H180" s="39">
        <f t="shared" si="23"/>
        <v>334.3</v>
      </c>
      <c r="I180" s="39">
        <f t="shared" si="21"/>
        <v>369.23833874966175</v>
      </c>
      <c r="J180" s="40">
        <f t="shared" si="24"/>
        <v>37836.667428806424</v>
      </c>
      <c r="K180" s="41"/>
      <c r="L180" s="42"/>
      <c r="M180" s="42"/>
      <c r="N180" s="42"/>
      <c r="O180" s="42"/>
      <c r="P180" s="46"/>
      <c r="Q180" s="23"/>
      <c r="V180" s="221">
        <f>SUM(H$158:H180)-R$158</f>
        <v>3895.5050779951343</v>
      </c>
      <c r="X180" s="176">
        <f>SUM(H$158:H180)</f>
        <v>8452.0999999999985</v>
      </c>
    </row>
    <row r="181" spans="1:24" hidden="1">
      <c r="A181" s="237">
        <v>43539</v>
      </c>
      <c r="B181" s="25">
        <v>63</v>
      </c>
      <c r="C181" s="35" t="s">
        <v>20</v>
      </c>
      <c r="D181" s="36" t="str">
        <f t="shared" ref="D181:E181" si="48">D180</f>
        <v>'</v>
      </c>
      <c r="E181" s="37">
        <f t="shared" si="48"/>
        <v>43571.25</v>
      </c>
      <c r="F181" s="6">
        <f>IF(MAX(F$9:F180)&gt;=L$5,0,IF(B181&gt;=MONTH($N$5),F180+1,0))</f>
        <v>168</v>
      </c>
      <c r="G181" s="38">
        <f t="shared" si="22"/>
        <v>703.53833874966176</v>
      </c>
      <c r="H181" s="39">
        <f t="shared" si="23"/>
        <v>331.07</v>
      </c>
      <c r="I181" s="39">
        <f t="shared" si="21"/>
        <v>372.46833874966177</v>
      </c>
      <c r="J181" s="40">
        <f t="shared" si="24"/>
        <v>37464.199090056762</v>
      </c>
      <c r="K181" s="41"/>
      <c r="L181" s="42"/>
      <c r="M181" s="42"/>
      <c r="N181" s="42"/>
      <c r="O181" s="42"/>
      <c r="P181" s="46"/>
      <c r="Q181" s="23"/>
      <c r="V181" s="221">
        <f>SUM(H$158:H181)-R$158</f>
        <v>4226.5750779951341</v>
      </c>
      <c r="X181" s="176">
        <f>SUM(H$158:H181)</f>
        <v>8783.1699999999983</v>
      </c>
    </row>
    <row r="182" spans="1:24" hidden="1">
      <c r="A182" s="237">
        <v>43570</v>
      </c>
      <c r="B182" s="25">
        <v>64</v>
      </c>
      <c r="C182" s="35" t="s">
        <v>21</v>
      </c>
      <c r="D182" s="36" t="str">
        <f t="shared" ref="D182:E182" si="49">D181</f>
        <v>'</v>
      </c>
      <c r="E182" s="37">
        <f t="shared" si="49"/>
        <v>43571.25</v>
      </c>
      <c r="F182" s="6">
        <f>IF(MAX(F$9:F181)&gt;=L$5,0,IF(B182&gt;=MONTH($N$5),F181+1,0))</f>
        <v>169</v>
      </c>
      <c r="G182" s="38">
        <f t="shared" si="22"/>
        <v>703.53833874966176</v>
      </c>
      <c r="H182" s="39">
        <f t="shared" si="23"/>
        <v>327.81</v>
      </c>
      <c r="I182" s="39">
        <f t="shared" si="21"/>
        <v>375.72833874966176</v>
      </c>
      <c r="J182" s="40">
        <f t="shared" si="24"/>
        <v>37088.470751307097</v>
      </c>
      <c r="K182" s="41"/>
      <c r="L182" s="42"/>
      <c r="M182" s="42"/>
      <c r="N182" s="42"/>
      <c r="O182" s="42"/>
      <c r="P182" s="46"/>
      <c r="Q182" s="23"/>
      <c r="V182" s="221">
        <f>SUM(H$158:H182)-R$158</f>
        <v>4554.3850779951335</v>
      </c>
      <c r="X182" s="176">
        <f>SUM(H$158:H182)</f>
        <v>9110.9799999999977</v>
      </c>
    </row>
    <row r="183" spans="1:24" hidden="1">
      <c r="A183" s="237">
        <v>43600</v>
      </c>
      <c r="B183" s="25">
        <v>65</v>
      </c>
      <c r="C183" s="35" t="s">
        <v>22</v>
      </c>
      <c r="D183" s="36" t="str">
        <f t="shared" ref="D183:E183" si="50">D182</f>
        <v>'</v>
      </c>
      <c r="E183" s="37">
        <f t="shared" si="50"/>
        <v>43571.25</v>
      </c>
      <c r="F183" s="6">
        <f>IF(MAX(F$9:F182)&gt;=L$5,0,IF(B183&gt;=MONTH($N$5),F182+1,0))</f>
        <v>170</v>
      </c>
      <c r="G183" s="38">
        <f t="shared" si="22"/>
        <v>703.53833874966176</v>
      </c>
      <c r="H183" s="39">
        <f t="shared" si="23"/>
        <v>324.52</v>
      </c>
      <c r="I183" s="39">
        <f t="shared" si="21"/>
        <v>379.01833874966178</v>
      </c>
      <c r="J183" s="40">
        <f t="shared" si="24"/>
        <v>36709.452412557439</v>
      </c>
      <c r="K183" s="41"/>
      <c r="L183" s="42"/>
      <c r="M183" s="42"/>
      <c r="N183" s="42"/>
      <c r="O183" s="42"/>
      <c r="P183" s="46"/>
      <c r="Q183" s="23"/>
      <c r="V183" s="221">
        <f>SUM(H$158:H183)-R$158</f>
        <v>4878.905077995134</v>
      </c>
      <c r="X183" s="176">
        <f>SUM(H$158:H183)</f>
        <v>9435.4999999999982</v>
      </c>
    </row>
    <row r="184" spans="1:24" hidden="1">
      <c r="A184" s="237">
        <v>43631</v>
      </c>
      <c r="B184" s="25">
        <v>66</v>
      </c>
      <c r="C184" s="35" t="s">
        <v>23</v>
      </c>
      <c r="D184" s="36" t="str">
        <f t="shared" ref="D184:E184" si="51">D183</f>
        <v>'</v>
      </c>
      <c r="E184" s="37">
        <f t="shared" si="51"/>
        <v>43571.25</v>
      </c>
      <c r="F184" s="6">
        <f>IF(MAX(F$9:F183)&gt;=L$5,0,IF(B184&gt;=MONTH($N$5),F183+1,0))</f>
        <v>171</v>
      </c>
      <c r="G184" s="38">
        <f t="shared" si="22"/>
        <v>703.53833874966176</v>
      </c>
      <c r="H184" s="39">
        <f t="shared" si="23"/>
        <v>321.20999999999998</v>
      </c>
      <c r="I184" s="39">
        <f t="shared" ref="I184:I191" si="52">G184-H184</f>
        <v>382.32833874966178</v>
      </c>
      <c r="J184" s="40">
        <f t="shared" si="24"/>
        <v>36327.124073807776</v>
      </c>
      <c r="K184" s="41"/>
      <c r="L184" s="42"/>
      <c r="M184" s="42"/>
      <c r="N184" s="42"/>
      <c r="O184" s="42"/>
      <c r="P184" s="46"/>
      <c r="Q184" s="23"/>
      <c r="V184" s="221">
        <f>SUM(H$158:H184)-R$158</f>
        <v>5200.1150779951331</v>
      </c>
      <c r="X184" s="176">
        <f>SUM(H$158:H184)</f>
        <v>9756.7099999999973</v>
      </c>
    </row>
    <row r="185" spans="1:24" hidden="1">
      <c r="A185" s="237">
        <v>43661</v>
      </c>
      <c r="B185" s="25">
        <v>67</v>
      </c>
      <c r="C185" s="35" t="s">
        <v>24</v>
      </c>
      <c r="D185" s="36" t="str">
        <f t="shared" ref="D185:E185" si="53">D184</f>
        <v>'</v>
      </c>
      <c r="E185" s="37">
        <f t="shared" si="53"/>
        <v>43571.25</v>
      </c>
      <c r="F185" s="6">
        <f>IF(MAX(F$9:F184)&gt;=L$5,0,IF(B185&gt;=MONTH($N$5),F184+1,0))</f>
        <v>172</v>
      </c>
      <c r="G185" s="38">
        <f t="shared" si="22"/>
        <v>703.53833874966176</v>
      </c>
      <c r="H185" s="39">
        <f t="shared" si="23"/>
        <v>317.86</v>
      </c>
      <c r="I185" s="39">
        <f t="shared" si="52"/>
        <v>385.67833874966175</v>
      </c>
      <c r="J185" s="40">
        <f t="shared" si="24"/>
        <v>35941.445735058114</v>
      </c>
      <c r="K185" s="41"/>
      <c r="L185" s="42"/>
      <c r="M185" s="42"/>
      <c r="N185" s="42"/>
      <c r="O185" s="42"/>
      <c r="P185" s="46"/>
      <c r="Q185" s="23"/>
      <c r="V185" s="221">
        <f>SUM(H$158:H185)-R$158</f>
        <v>5517.9750779951337</v>
      </c>
      <c r="X185" s="176">
        <f>SUM(H$158:H185)</f>
        <v>10074.569999999998</v>
      </c>
    </row>
    <row r="186" spans="1:24" hidden="1">
      <c r="A186" s="237">
        <v>43692</v>
      </c>
      <c r="B186" s="25">
        <v>68</v>
      </c>
      <c r="C186" s="35" t="s">
        <v>25</v>
      </c>
      <c r="D186" s="36" t="str">
        <f t="shared" ref="D186:E186" si="54">D185</f>
        <v>'</v>
      </c>
      <c r="E186" s="37">
        <f t="shared" si="54"/>
        <v>43571.25</v>
      </c>
      <c r="F186" s="6">
        <f>IF(MAX(F$9:F185)&gt;=L$5,0,IF(B186&gt;=MONTH($N$5),F185+1,0))</f>
        <v>173</v>
      </c>
      <c r="G186" s="38">
        <f t="shared" si="22"/>
        <v>703.53833874966176</v>
      </c>
      <c r="H186" s="39">
        <f t="shared" si="23"/>
        <v>314.49</v>
      </c>
      <c r="I186" s="39">
        <f t="shared" si="52"/>
        <v>389.04833874966175</v>
      </c>
      <c r="J186" s="40">
        <f t="shared" si="24"/>
        <v>35552.39739630845</v>
      </c>
      <c r="K186" s="41"/>
      <c r="L186" s="42"/>
      <c r="M186" s="42"/>
      <c r="N186" s="42"/>
      <c r="O186" s="42"/>
      <c r="P186" s="46"/>
      <c r="Q186" s="23"/>
      <c r="V186" s="221">
        <f>SUM(H$158:H186)-R$158</f>
        <v>5832.4650779951335</v>
      </c>
      <c r="X186" s="176">
        <f>SUM(H$158:H186)</f>
        <v>10389.059999999998</v>
      </c>
    </row>
    <row r="187" spans="1:24" hidden="1">
      <c r="A187" s="237">
        <v>43723</v>
      </c>
      <c r="B187" s="25">
        <v>69</v>
      </c>
      <c r="C187" s="35" t="s">
        <v>26</v>
      </c>
      <c r="D187" s="36" t="str">
        <f t="shared" ref="D187:E187" si="55">D186</f>
        <v>'</v>
      </c>
      <c r="E187" s="37">
        <f t="shared" si="55"/>
        <v>43571.25</v>
      </c>
      <c r="F187" s="6">
        <f>IF(MAX(F$9:F186)&gt;=L$5,0,IF(B187&gt;=MONTH($N$5),F186+1,0))</f>
        <v>174</v>
      </c>
      <c r="G187" s="38">
        <f t="shared" si="22"/>
        <v>703.53833874966176</v>
      </c>
      <c r="H187" s="39">
        <f t="shared" si="23"/>
        <v>311.08</v>
      </c>
      <c r="I187" s="39">
        <f t="shared" si="52"/>
        <v>392.45833874966178</v>
      </c>
      <c r="J187" s="40">
        <f t="shared" si="24"/>
        <v>35159.93905755879</v>
      </c>
      <c r="K187" s="41"/>
      <c r="L187" s="42"/>
      <c r="M187" s="42"/>
      <c r="N187" s="42"/>
      <c r="O187" s="42"/>
      <c r="P187" s="46"/>
      <c r="Q187" s="23"/>
      <c r="V187" s="221">
        <f>SUM(H$158:H187)-R$158</f>
        <v>6143.5450779951334</v>
      </c>
      <c r="X187" s="176">
        <f>SUM(H$158:H187)</f>
        <v>10700.139999999998</v>
      </c>
    </row>
    <row r="188" spans="1:24" hidden="1">
      <c r="A188" s="237">
        <v>43753</v>
      </c>
      <c r="B188" s="25">
        <v>70</v>
      </c>
      <c r="C188" s="35" t="s">
        <v>27</v>
      </c>
      <c r="D188" s="36" t="str">
        <f t="shared" ref="D188:E188" si="56">D187</f>
        <v>'</v>
      </c>
      <c r="E188" s="37">
        <f t="shared" si="56"/>
        <v>43571.25</v>
      </c>
      <c r="F188" s="6">
        <f>IF(MAX(F$9:F187)&gt;=L$5,0,IF(B188&gt;=MONTH($N$5),F187+1,0))</f>
        <v>175</v>
      </c>
      <c r="G188" s="38">
        <f t="shared" si="22"/>
        <v>703.53833874966176</v>
      </c>
      <c r="H188" s="39">
        <f t="shared" si="23"/>
        <v>307.64999999999998</v>
      </c>
      <c r="I188" s="39">
        <f t="shared" si="52"/>
        <v>395.88833874966178</v>
      </c>
      <c r="J188" s="40">
        <f t="shared" si="24"/>
        <v>34764.050718809129</v>
      </c>
      <c r="K188" s="41"/>
      <c r="L188" s="42"/>
      <c r="M188" s="42"/>
      <c r="N188" s="42"/>
      <c r="O188" s="42"/>
      <c r="P188" s="46"/>
      <c r="Q188" s="23"/>
      <c r="V188" s="221">
        <f>SUM(H$158:H188)-R$158</f>
        <v>6451.195077995133</v>
      </c>
      <c r="X188" s="176">
        <f>SUM(H$158:H188)</f>
        <v>11007.789999999997</v>
      </c>
    </row>
    <row r="189" spans="1:24" hidden="1">
      <c r="A189" s="237">
        <v>43784</v>
      </c>
      <c r="B189" s="25">
        <v>71</v>
      </c>
      <c r="C189" s="35" t="s">
        <v>28</v>
      </c>
      <c r="D189" s="36" t="str">
        <f t="shared" ref="D189:E189" si="57">D188</f>
        <v>'</v>
      </c>
      <c r="E189" s="37">
        <f t="shared" si="57"/>
        <v>43571.25</v>
      </c>
      <c r="F189" s="6">
        <f>IF(MAX(F$9:F188)&gt;=L$5,0,IF(B189&gt;=MONTH($N$5),F188+1,0))</f>
        <v>176</v>
      </c>
      <c r="G189" s="38">
        <f t="shared" si="22"/>
        <v>703.53833874966176</v>
      </c>
      <c r="H189" s="39">
        <f t="shared" si="23"/>
        <v>304.19</v>
      </c>
      <c r="I189" s="39">
        <f t="shared" si="52"/>
        <v>399.34833874966176</v>
      </c>
      <c r="J189" s="40">
        <f t="shared" si="24"/>
        <v>34364.702380059469</v>
      </c>
      <c r="K189" s="41"/>
      <c r="L189" s="42"/>
      <c r="M189" s="42"/>
      <c r="N189" s="42"/>
      <c r="O189" s="42"/>
      <c r="P189" s="46"/>
      <c r="Q189" s="23"/>
      <c r="V189" s="221">
        <f>SUM(H$158:H189)-R$158</f>
        <v>6755.3850779951335</v>
      </c>
      <c r="X189" s="176">
        <f>SUM(H$158:H189)</f>
        <v>11311.979999999998</v>
      </c>
    </row>
    <row r="190" spans="1:24" hidden="1">
      <c r="A190" s="237">
        <v>43814</v>
      </c>
      <c r="B190" s="25">
        <v>72</v>
      </c>
      <c r="C190" s="35" t="s">
        <v>29</v>
      </c>
      <c r="D190" s="36" t="str">
        <f t="shared" ref="D190:E190" si="58">D189</f>
        <v>'</v>
      </c>
      <c r="E190" s="37">
        <f t="shared" si="58"/>
        <v>43571.25</v>
      </c>
      <c r="F190" s="6">
        <f>IF(MAX(F$9:F189)&gt;=L$5,0,IF(B190&gt;=MONTH($N$5),F189+1,0))</f>
        <v>177</v>
      </c>
      <c r="G190" s="45">
        <f t="shared" si="22"/>
        <v>703.53833874966176</v>
      </c>
      <c r="H190" s="42">
        <f t="shared" si="23"/>
        <v>300.69</v>
      </c>
      <c r="I190" s="42">
        <f t="shared" si="52"/>
        <v>402.84833874966176</v>
      </c>
      <c r="J190" s="46">
        <f t="shared" si="24"/>
        <v>33961.854041309809</v>
      </c>
      <c r="K190" s="41">
        <f>SUM(H179:H190)</f>
        <v>3832.3700000000003</v>
      </c>
      <c r="L190" s="42">
        <f>SUM(I179:I190)</f>
        <v>4610.0900649959412</v>
      </c>
      <c r="M190" s="42">
        <f>SUM(G179:G190)</f>
        <v>8442.460064995943</v>
      </c>
      <c r="N190" s="42">
        <f>K190+N106</f>
        <v>56857.08</v>
      </c>
      <c r="O190" s="42">
        <f>L190+O106</f>
        <v>17014.445568714484</v>
      </c>
      <c r="P190" s="46">
        <f>M190+P106</f>
        <v>73871.525568714511</v>
      </c>
      <c r="Q190" s="23"/>
      <c r="V190" s="221">
        <f>SUM(H$158:H190)-R$158</f>
        <v>7056.0750779951341</v>
      </c>
      <c r="X190" s="176">
        <f>SUM(H$158:H190)</f>
        <v>11612.669999999998</v>
      </c>
    </row>
    <row r="191" spans="1:24" hidden="1">
      <c r="A191" s="237">
        <v>43845</v>
      </c>
      <c r="B191" s="25">
        <v>49</v>
      </c>
      <c r="C191" s="26" t="s">
        <v>17</v>
      </c>
      <c r="D191" s="47" t="str">
        <f>D179</f>
        <v>'</v>
      </c>
      <c r="E191" s="27">
        <f>E179+365.25</f>
        <v>43936.5</v>
      </c>
      <c r="F191" s="90">
        <f>IF(MAX(F$9:F190)&gt;=L$5,0,IF(B191&gt;=MONTH($N$5),F190+1,0))</f>
        <v>178</v>
      </c>
      <c r="G191" s="28">
        <f t="shared" ref="G191" si="59">IF((J190+H191)&lt;(M$5+H191),J190+H191,M$5)</f>
        <v>703.53833874966176</v>
      </c>
      <c r="H191" s="29">
        <f t="shared" ref="H191" si="60">IF(F191&gt;0,IF(J190&gt;0,ROUND(-IPMT(K$5/12,F191,L$5,J$5,,),2),0),0)</f>
        <v>297.17</v>
      </c>
      <c r="I191" s="29">
        <f t="shared" si="52"/>
        <v>406.36833874966175</v>
      </c>
      <c r="J191" s="30">
        <f t="shared" ref="J191" si="61">J190-I191</f>
        <v>33555.485702560145</v>
      </c>
      <c r="K191" s="31"/>
      <c r="L191" s="32"/>
      <c r="M191" s="32"/>
      <c r="N191" s="32"/>
      <c r="O191" s="32"/>
      <c r="P191" s="48"/>
      <c r="Q191" s="23"/>
      <c r="V191" s="221">
        <f>SUM(H$158:H191)-R$158</f>
        <v>7353.2450779951341</v>
      </c>
      <c r="X191" s="176">
        <f>SUM(H$158:H191)</f>
        <v>11909.839999999998</v>
      </c>
    </row>
    <row r="192" spans="1:24" hidden="1">
      <c r="A192" s="237">
        <v>43876</v>
      </c>
      <c r="B192" s="25">
        <v>74</v>
      </c>
      <c r="C192" s="35" t="s">
        <v>19</v>
      </c>
      <c r="D192" s="36" t="str">
        <f t="shared" ref="D192:E202" si="62">D191</f>
        <v>'</v>
      </c>
      <c r="E192" s="37">
        <f t="shared" si="62"/>
        <v>43936.5</v>
      </c>
      <c r="F192" s="6">
        <f>IF(MAX(F$9:F191)&gt;=L$5,0,IF(B192&gt;=MONTH($N$5),F191+1,0))</f>
        <v>179</v>
      </c>
      <c r="G192" s="38">
        <f t="shared" si="12"/>
        <v>703.53833874966176</v>
      </c>
      <c r="H192" s="39">
        <f t="shared" si="13"/>
        <v>293.61</v>
      </c>
      <c r="I192" s="39">
        <f t="shared" si="21"/>
        <v>409.92833874966175</v>
      </c>
      <c r="J192" s="40">
        <f t="shared" si="15"/>
        <v>33145.557363810483</v>
      </c>
      <c r="K192" s="41"/>
      <c r="L192" s="42"/>
      <c r="M192" s="42"/>
      <c r="N192" s="42"/>
      <c r="O192" s="42"/>
      <c r="P192" s="46"/>
      <c r="Q192" s="23"/>
      <c r="V192" s="221">
        <f>SUM(H$158:H192)-R$158</f>
        <v>7646.8550779951347</v>
      </c>
      <c r="X192" s="176">
        <f>SUM(H$158:H192)</f>
        <v>12203.449999999999</v>
      </c>
    </row>
    <row r="193" spans="1:24" hidden="1">
      <c r="A193" s="237">
        <v>43905</v>
      </c>
      <c r="B193" s="25">
        <v>75</v>
      </c>
      <c r="C193" s="35" t="s">
        <v>20</v>
      </c>
      <c r="D193" s="36" t="str">
        <f t="shared" si="62"/>
        <v>'</v>
      </c>
      <c r="E193" s="37">
        <f t="shared" si="62"/>
        <v>43936.5</v>
      </c>
      <c r="F193" s="6">
        <f>IF(MAX(F$9:F192)&gt;=L$5,0,IF(B193&gt;=MONTH($N$5),F192+1,0))</f>
        <v>180</v>
      </c>
      <c r="G193" s="38">
        <f t="shared" si="12"/>
        <v>703.53833874966176</v>
      </c>
      <c r="H193" s="39">
        <f t="shared" si="13"/>
        <v>290.02</v>
      </c>
      <c r="I193" s="39">
        <f t="shared" si="21"/>
        <v>413.51833874966178</v>
      </c>
      <c r="J193" s="40">
        <f t="shared" si="15"/>
        <v>32732.039025060822</v>
      </c>
      <c r="K193" s="41"/>
      <c r="L193" s="42"/>
      <c r="M193" s="42"/>
      <c r="N193" s="42"/>
      <c r="O193" s="42"/>
      <c r="P193" s="46"/>
      <c r="Q193" s="23"/>
      <c r="V193" s="221">
        <f>SUM(H$158:H193)-R$158</f>
        <v>7936.8750779951351</v>
      </c>
      <c r="X193" s="176">
        <f>SUM(H$158:H193)</f>
        <v>12493.47</v>
      </c>
    </row>
    <row r="194" spans="1:24" hidden="1">
      <c r="A194" s="237">
        <v>43936</v>
      </c>
      <c r="B194" s="25">
        <v>76</v>
      </c>
      <c r="C194" s="35" t="s">
        <v>21</v>
      </c>
      <c r="D194" s="36" t="str">
        <f t="shared" si="62"/>
        <v>'</v>
      </c>
      <c r="E194" s="37">
        <f t="shared" si="62"/>
        <v>43936.5</v>
      </c>
      <c r="F194" s="6">
        <f>IF(MAX(F$9:F193)&gt;=L$5,0,IF(B194&gt;=MONTH($N$5),F193+1,0))</f>
        <v>181</v>
      </c>
      <c r="G194" s="38">
        <f t="shared" si="12"/>
        <v>703.53833874966176</v>
      </c>
      <c r="H194" s="39">
        <f t="shared" si="13"/>
        <v>286.39999999999998</v>
      </c>
      <c r="I194" s="39">
        <f t="shared" si="21"/>
        <v>417.13833874966178</v>
      </c>
      <c r="J194" s="40">
        <f t="shared" si="15"/>
        <v>32314.900686311161</v>
      </c>
      <c r="K194" s="41"/>
      <c r="L194" s="42"/>
      <c r="M194" s="42"/>
      <c r="N194" s="42"/>
      <c r="O194" s="42"/>
      <c r="P194" s="46"/>
      <c r="Q194" s="23"/>
      <c r="V194" s="221">
        <f>SUM(H$158:H194)-R$158</f>
        <v>8223.2750779951348</v>
      </c>
      <c r="X194" s="176">
        <f>SUM(H$158:H194)</f>
        <v>12779.869999999999</v>
      </c>
    </row>
    <row r="195" spans="1:24" hidden="1">
      <c r="A195" s="237">
        <v>43966</v>
      </c>
      <c r="B195" s="25">
        <v>77</v>
      </c>
      <c r="C195" s="35" t="s">
        <v>22</v>
      </c>
      <c r="D195" s="36" t="str">
        <f t="shared" si="62"/>
        <v>'</v>
      </c>
      <c r="E195" s="37">
        <f t="shared" si="62"/>
        <v>43936.5</v>
      </c>
      <c r="F195" s="6">
        <f>IF(MAX(F$9:F194)&gt;=L$5,0,IF(B195&gt;=MONTH($N$5),F194+1,0))</f>
        <v>182</v>
      </c>
      <c r="G195" s="38">
        <f t="shared" si="12"/>
        <v>703.53833874966176</v>
      </c>
      <c r="H195" s="39">
        <f t="shared" si="13"/>
        <v>282.76</v>
      </c>
      <c r="I195" s="39">
        <f t="shared" si="21"/>
        <v>420.77833874966177</v>
      </c>
      <c r="J195" s="40">
        <f t="shared" ref="J195:J238" si="63">J194-I195</f>
        <v>31894.122347561501</v>
      </c>
      <c r="K195" s="41"/>
      <c r="L195" s="42"/>
      <c r="M195" s="42"/>
      <c r="N195" s="42"/>
      <c r="O195" s="42"/>
      <c r="P195" s="46"/>
      <c r="Q195" s="23"/>
      <c r="V195" s="221">
        <f>SUM(H$158:H195)-R$158</f>
        <v>8506.035077995135</v>
      </c>
      <c r="X195" s="176">
        <f>SUM(H$158:H195)</f>
        <v>13062.63</v>
      </c>
    </row>
    <row r="196" spans="1:24" hidden="1">
      <c r="A196" s="237">
        <v>43997</v>
      </c>
      <c r="B196" s="25">
        <v>78</v>
      </c>
      <c r="C196" s="35" t="s">
        <v>23</v>
      </c>
      <c r="D196" s="36" t="str">
        <f t="shared" si="62"/>
        <v>'</v>
      </c>
      <c r="E196" s="37">
        <f t="shared" si="62"/>
        <v>43936.5</v>
      </c>
      <c r="F196" s="6">
        <f>IF(MAX(F$9:F195)&gt;=L$5,0,IF(B196&gt;=MONTH($N$5),F195+1,0))</f>
        <v>183</v>
      </c>
      <c r="G196" s="38">
        <f t="shared" si="12"/>
        <v>703.53833874966176</v>
      </c>
      <c r="H196" s="39">
        <f t="shared" si="13"/>
        <v>279.07</v>
      </c>
      <c r="I196" s="39">
        <f t="shared" si="21"/>
        <v>424.46833874966177</v>
      </c>
      <c r="J196" s="40">
        <f t="shared" si="63"/>
        <v>31469.654008811838</v>
      </c>
      <c r="K196" s="41"/>
      <c r="L196" s="42"/>
      <c r="M196" s="42"/>
      <c r="N196" s="42"/>
      <c r="O196" s="42"/>
      <c r="P196" s="46"/>
      <c r="Q196" s="23"/>
      <c r="V196" s="221">
        <f>SUM(H$158:H196)-R$158</f>
        <v>8785.1050779951347</v>
      </c>
      <c r="X196" s="176">
        <f>SUM(H$158:H196)</f>
        <v>13341.699999999999</v>
      </c>
    </row>
    <row r="197" spans="1:24" hidden="1">
      <c r="A197" s="237">
        <v>44027</v>
      </c>
      <c r="B197" s="25">
        <v>79</v>
      </c>
      <c r="C197" s="35" t="s">
        <v>24</v>
      </c>
      <c r="D197" s="36" t="str">
        <f t="shared" si="62"/>
        <v>'</v>
      </c>
      <c r="E197" s="37">
        <f t="shared" si="62"/>
        <v>43936.5</v>
      </c>
      <c r="F197" s="6">
        <f>IF(MAX(F$9:F196)&gt;=L$5,0,IF(B197&gt;=MONTH($N$5),F196+1,0))</f>
        <v>184</v>
      </c>
      <c r="G197" s="38">
        <f t="shared" si="12"/>
        <v>703.53833874966176</v>
      </c>
      <c r="H197" s="39">
        <f t="shared" si="13"/>
        <v>275.36</v>
      </c>
      <c r="I197" s="39">
        <f t="shared" si="21"/>
        <v>428.17833874966175</v>
      </c>
      <c r="J197" s="40">
        <f t="shared" si="63"/>
        <v>31041.475670062177</v>
      </c>
      <c r="K197" s="41"/>
      <c r="L197" s="42"/>
      <c r="M197" s="42"/>
      <c r="N197" s="42"/>
      <c r="O197" s="42"/>
      <c r="P197" s="46"/>
      <c r="Q197" s="23"/>
      <c r="V197" s="221">
        <f>SUM(H$158:H197)-R$158</f>
        <v>9060.4650779951353</v>
      </c>
      <c r="X197" s="176">
        <f>SUM(H$158:H197)</f>
        <v>13617.06</v>
      </c>
    </row>
    <row r="198" spans="1:24" hidden="1">
      <c r="A198" s="237">
        <v>44058</v>
      </c>
      <c r="B198" s="25">
        <v>80</v>
      </c>
      <c r="C198" s="35" t="s">
        <v>25</v>
      </c>
      <c r="D198" s="36" t="str">
        <f t="shared" si="62"/>
        <v>'</v>
      </c>
      <c r="E198" s="37">
        <f t="shared" si="62"/>
        <v>43936.5</v>
      </c>
      <c r="F198" s="6">
        <f>IF(MAX(F$9:F197)&gt;=L$5,0,IF(B198&gt;=MONTH($N$5),F197+1,0))</f>
        <v>185</v>
      </c>
      <c r="G198" s="38">
        <f t="shared" si="12"/>
        <v>703.53833874966176</v>
      </c>
      <c r="H198" s="39">
        <f t="shared" si="13"/>
        <v>271.61</v>
      </c>
      <c r="I198" s="39">
        <f t="shared" si="21"/>
        <v>431.92833874966175</v>
      </c>
      <c r="J198" s="40">
        <f t="shared" si="63"/>
        <v>30609.547331312515</v>
      </c>
      <c r="K198" s="41"/>
      <c r="L198" s="42"/>
      <c r="M198" s="42"/>
      <c r="N198" s="42"/>
      <c r="O198" s="42"/>
      <c r="P198" s="46"/>
      <c r="Q198" s="23"/>
      <c r="V198" s="221">
        <f>SUM(H$158:H198)-R$158</f>
        <v>9332.0750779951359</v>
      </c>
      <c r="X198" s="176">
        <f>SUM(H$158:H198)</f>
        <v>13888.67</v>
      </c>
    </row>
    <row r="199" spans="1:24" hidden="1">
      <c r="A199" s="237">
        <v>44089</v>
      </c>
      <c r="B199" s="25">
        <v>81</v>
      </c>
      <c r="C199" s="35" t="s">
        <v>26</v>
      </c>
      <c r="D199" s="36" t="str">
        <f t="shared" si="62"/>
        <v>'</v>
      </c>
      <c r="E199" s="37">
        <f t="shared" si="62"/>
        <v>43936.5</v>
      </c>
      <c r="F199" s="6">
        <f>IF(MAX(F$9:F198)&gt;=L$5,0,IF(B199&gt;=MONTH($N$5),F198+1,0))</f>
        <v>186</v>
      </c>
      <c r="G199" s="38">
        <f t="shared" si="12"/>
        <v>703.53833874966176</v>
      </c>
      <c r="H199" s="39">
        <f t="shared" si="13"/>
        <v>267.83</v>
      </c>
      <c r="I199" s="39">
        <f t="shared" si="21"/>
        <v>435.70833874966178</v>
      </c>
      <c r="J199" s="40">
        <f t="shared" si="63"/>
        <v>30173.838992562854</v>
      </c>
      <c r="K199" s="41"/>
      <c r="L199" s="42"/>
      <c r="M199" s="42"/>
      <c r="N199" s="42"/>
      <c r="O199" s="42"/>
      <c r="P199" s="46"/>
      <c r="Q199" s="23"/>
      <c r="V199" s="221">
        <f>SUM(H$158:H199)-R$158</f>
        <v>9599.9050779951358</v>
      </c>
      <c r="X199" s="176">
        <f>SUM(H$158:H199)</f>
        <v>14156.5</v>
      </c>
    </row>
    <row r="200" spans="1:24" hidden="1">
      <c r="A200" s="237">
        <v>44119</v>
      </c>
      <c r="B200" s="25">
        <v>82</v>
      </c>
      <c r="C200" s="35" t="s">
        <v>27</v>
      </c>
      <c r="D200" s="36" t="str">
        <f t="shared" si="62"/>
        <v>'</v>
      </c>
      <c r="E200" s="37">
        <f t="shared" si="62"/>
        <v>43936.5</v>
      </c>
      <c r="F200" s="6">
        <f>IF(MAX(F$9:F199)&gt;=L$5,0,IF(B200&gt;=MONTH($N$5),F199+1,0))</f>
        <v>187</v>
      </c>
      <c r="G200" s="38">
        <f t="shared" si="12"/>
        <v>703.53833874966176</v>
      </c>
      <c r="H200" s="39">
        <f t="shared" si="13"/>
        <v>264.02</v>
      </c>
      <c r="I200" s="39">
        <f t="shared" si="21"/>
        <v>439.51833874966178</v>
      </c>
      <c r="J200" s="40">
        <f t="shared" si="63"/>
        <v>29734.320653813193</v>
      </c>
      <c r="K200" s="41"/>
      <c r="L200" s="42"/>
      <c r="M200" s="42"/>
      <c r="N200" s="42"/>
      <c r="O200" s="42"/>
      <c r="P200" s="46"/>
      <c r="Q200" s="23"/>
      <c r="V200" s="221">
        <f>SUM(H$158:H200)-R$158</f>
        <v>9863.9250779951362</v>
      </c>
      <c r="X200" s="176">
        <f>SUM(H$158:H200)</f>
        <v>14420.52</v>
      </c>
    </row>
    <row r="201" spans="1:24" hidden="1">
      <c r="A201" s="237">
        <v>44150</v>
      </c>
      <c r="B201" s="25">
        <v>83</v>
      </c>
      <c r="C201" s="35" t="s">
        <v>28</v>
      </c>
      <c r="D201" s="36" t="str">
        <f t="shared" si="62"/>
        <v>'</v>
      </c>
      <c r="E201" s="37">
        <f t="shared" si="62"/>
        <v>43936.5</v>
      </c>
      <c r="F201" s="6">
        <f>IF(MAX(F$9:F200)&gt;=L$5,0,IF(B201&gt;=MONTH($N$5),F200+1,0))</f>
        <v>188</v>
      </c>
      <c r="G201" s="38">
        <f t="shared" si="12"/>
        <v>703.53833874966176</v>
      </c>
      <c r="H201" s="39">
        <f t="shared" si="13"/>
        <v>260.18</v>
      </c>
      <c r="I201" s="39">
        <f t="shared" si="21"/>
        <v>443.35833874966175</v>
      </c>
      <c r="J201" s="40">
        <f t="shared" si="63"/>
        <v>29290.962315063531</v>
      </c>
      <c r="K201" s="41"/>
      <c r="L201" s="42"/>
      <c r="M201" s="42"/>
      <c r="N201" s="42"/>
      <c r="O201" s="42"/>
      <c r="P201" s="46"/>
      <c r="Q201" s="23"/>
      <c r="V201" s="221">
        <f>SUM(H$158:H201)-R$158</f>
        <v>10124.105077995137</v>
      </c>
      <c r="X201" s="176">
        <f>SUM(H$158:H201)</f>
        <v>14680.7</v>
      </c>
    </row>
    <row r="202" spans="1:24" hidden="1">
      <c r="A202" s="237">
        <v>44180</v>
      </c>
      <c r="B202" s="25">
        <v>84</v>
      </c>
      <c r="C202" s="35" t="s">
        <v>29</v>
      </c>
      <c r="D202" s="36" t="str">
        <f t="shared" si="62"/>
        <v>'</v>
      </c>
      <c r="E202" s="37">
        <f t="shared" si="62"/>
        <v>43936.5</v>
      </c>
      <c r="F202" s="6">
        <f>IF(MAX(F$9:F201)&gt;=L$5,0,IF(B202&gt;=MONTH($N$5),F201+1,0))</f>
        <v>189</v>
      </c>
      <c r="G202" s="45">
        <f t="shared" si="12"/>
        <v>703.53833874966176</v>
      </c>
      <c r="H202" s="42">
        <f t="shared" si="13"/>
        <v>256.3</v>
      </c>
      <c r="I202" s="42">
        <f t="shared" si="21"/>
        <v>447.23833874966175</v>
      </c>
      <c r="J202" s="46">
        <f t="shared" si="63"/>
        <v>28843.723976313868</v>
      </c>
      <c r="K202" s="41">
        <f>SUM(H191:H202)</f>
        <v>3324.33</v>
      </c>
      <c r="L202" s="42">
        <f>SUM(I191:I202)</f>
        <v>5118.1300649959421</v>
      </c>
      <c r="M202" s="42">
        <f>SUM(G191:G202)</f>
        <v>8442.460064995943</v>
      </c>
      <c r="N202" s="42">
        <f>K202+N154</f>
        <v>42109.490000000005</v>
      </c>
      <c r="O202" s="42">
        <f>L202+O154</f>
        <v>14877.115438722602</v>
      </c>
      <c r="P202" s="46">
        <f>M202+P154</f>
        <v>56986.605438722618</v>
      </c>
      <c r="Q202" s="23"/>
      <c r="V202" s="221">
        <f>SUM(H$158:H202)-R$158</f>
        <v>10380.405077995136</v>
      </c>
      <c r="X202" s="176">
        <f>SUM(H$158:H202)</f>
        <v>14937</v>
      </c>
    </row>
    <row r="203" spans="1:24" hidden="1">
      <c r="A203" s="237">
        <v>44211</v>
      </c>
      <c r="B203" s="25">
        <v>85</v>
      </c>
      <c r="C203" s="26" t="s">
        <v>17</v>
      </c>
      <c r="D203" s="47" t="str">
        <f>D191</f>
        <v>'</v>
      </c>
      <c r="E203" s="27">
        <f>E191+365.25</f>
        <v>44301.75</v>
      </c>
      <c r="F203" s="90">
        <f>IF(MAX(F$9:F202)&gt;=L$5,0,IF(B203&gt;=MONTH($N$5),F202+1,0))</f>
        <v>190</v>
      </c>
      <c r="G203" s="28">
        <f t="shared" si="12"/>
        <v>703.53833874966176</v>
      </c>
      <c r="H203" s="29">
        <f t="shared" si="13"/>
        <v>252.38</v>
      </c>
      <c r="I203" s="29">
        <f t="shared" si="21"/>
        <v>451.15833874966177</v>
      </c>
      <c r="J203" s="30">
        <f t="shared" si="63"/>
        <v>28392.565637564207</v>
      </c>
      <c r="K203" s="31"/>
      <c r="L203" s="32"/>
      <c r="M203" s="32"/>
      <c r="N203" s="32"/>
      <c r="O203" s="32"/>
      <c r="P203" s="48"/>
      <c r="Q203" s="23"/>
      <c r="V203" s="221">
        <f>SUM(H$158:H203)-R$158</f>
        <v>10632.785077995135</v>
      </c>
      <c r="X203" s="176">
        <f>SUM(H$158:H203)</f>
        <v>15189.38</v>
      </c>
    </row>
    <row r="204" spans="1:24" hidden="1">
      <c r="A204" s="237">
        <v>44242</v>
      </c>
      <c r="B204" s="25">
        <v>86</v>
      </c>
      <c r="C204" s="35" t="s">
        <v>19</v>
      </c>
      <c r="D204" s="36" t="str">
        <f t="shared" ref="D204:E214" si="64">D203</f>
        <v>'</v>
      </c>
      <c r="E204" s="37">
        <f t="shared" si="64"/>
        <v>44301.75</v>
      </c>
      <c r="F204" s="6">
        <f>IF(MAX(F$9:F203)&gt;=L$5,0,IF(B204&gt;=MONTH($N$5),F203+1,0))</f>
        <v>191</v>
      </c>
      <c r="G204" s="38">
        <f t="shared" si="12"/>
        <v>703.53833874966176</v>
      </c>
      <c r="H204" s="39">
        <f t="shared" si="13"/>
        <v>248.43</v>
      </c>
      <c r="I204" s="39">
        <f t="shared" si="21"/>
        <v>455.10833874966175</v>
      </c>
      <c r="J204" s="40">
        <f t="shared" si="63"/>
        <v>27937.457298814545</v>
      </c>
      <c r="K204" s="41"/>
      <c r="L204" s="42"/>
      <c r="M204" s="42"/>
      <c r="N204" s="42"/>
      <c r="O204" s="42"/>
      <c r="P204" s="46"/>
      <c r="Q204" s="23"/>
      <c r="V204" s="221">
        <f>SUM(H$158:H204)-R$158</f>
        <v>10881.215077995135</v>
      </c>
      <c r="X204" s="176">
        <f>SUM(H$158:H204)</f>
        <v>15437.81</v>
      </c>
    </row>
    <row r="205" spans="1:24" hidden="1">
      <c r="A205" s="237">
        <v>44270</v>
      </c>
      <c r="B205" s="25">
        <v>87</v>
      </c>
      <c r="C205" s="35" t="s">
        <v>20</v>
      </c>
      <c r="D205" s="36" t="str">
        <f t="shared" si="64"/>
        <v>'</v>
      </c>
      <c r="E205" s="37">
        <f t="shared" si="64"/>
        <v>44301.75</v>
      </c>
      <c r="F205" s="6">
        <f>IF(MAX(F$9:F204)&gt;=L$5,0,IF(B205&gt;=MONTH($N$5),F204+1,0))</f>
        <v>192</v>
      </c>
      <c r="G205" s="38">
        <f t="shared" si="12"/>
        <v>703.53833874966176</v>
      </c>
      <c r="H205" s="39">
        <f t="shared" si="13"/>
        <v>244.45</v>
      </c>
      <c r="I205" s="39">
        <f t="shared" si="21"/>
        <v>459.08833874966177</v>
      </c>
      <c r="J205" s="40">
        <f t="shared" si="63"/>
        <v>27478.368960064883</v>
      </c>
      <c r="K205" s="41"/>
      <c r="L205" s="42"/>
      <c r="M205" s="42"/>
      <c r="N205" s="42"/>
      <c r="O205" s="42"/>
      <c r="P205" s="46"/>
      <c r="Q205" s="23"/>
      <c r="V205" s="221">
        <f>SUM(H$158:H205)-R$158</f>
        <v>11125.665077995136</v>
      </c>
      <c r="X205" s="176">
        <f>SUM(H$158:H205)</f>
        <v>15682.26</v>
      </c>
    </row>
    <row r="206" spans="1:24" hidden="1">
      <c r="A206" s="237">
        <v>44301</v>
      </c>
      <c r="B206" s="25">
        <v>88</v>
      </c>
      <c r="C206" s="35" t="s">
        <v>21</v>
      </c>
      <c r="D206" s="36" t="str">
        <f t="shared" si="64"/>
        <v>'</v>
      </c>
      <c r="E206" s="37">
        <f t="shared" si="64"/>
        <v>44301.75</v>
      </c>
      <c r="F206" s="6">
        <f>IF(MAX(F$9:F205)&gt;=L$5,0,IF(B206&gt;=MONTH($N$5),F205+1,0))</f>
        <v>193</v>
      </c>
      <c r="G206" s="38">
        <f t="shared" si="12"/>
        <v>703.53833874966176</v>
      </c>
      <c r="H206" s="39">
        <f t="shared" si="13"/>
        <v>240.44</v>
      </c>
      <c r="I206" s="39">
        <f t="shared" si="21"/>
        <v>463.09833874966176</v>
      </c>
      <c r="J206" s="40">
        <f t="shared" si="63"/>
        <v>27015.27062131522</v>
      </c>
      <c r="K206" s="41"/>
      <c r="L206" s="42"/>
      <c r="M206" s="42"/>
      <c r="N206" s="42"/>
      <c r="O206" s="42"/>
      <c r="P206" s="46"/>
      <c r="Q206" s="23"/>
      <c r="V206" s="221">
        <f>SUM(H$158:H206)-R$158</f>
        <v>11366.105077995137</v>
      </c>
      <c r="X206" s="176">
        <f>SUM(H$158:H206)</f>
        <v>15922.7</v>
      </c>
    </row>
    <row r="207" spans="1:24" hidden="1">
      <c r="A207" s="237">
        <v>44331</v>
      </c>
      <c r="B207" s="25">
        <v>89</v>
      </c>
      <c r="C207" s="35" t="s">
        <v>22</v>
      </c>
      <c r="D207" s="36" t="str">
        <f t="shared" si="64"/>
        <v>'</v>
      </c>
      <c r="E207" s="37">
        <f t="shared" si="64"/>
        <v>44301.75</v>
      </c>
      <c r="F207" s="6">
        <f>IF(MAX(F$9:F206)&gt;=L$5,0,IF(B207&gt;=MONTH($N$5),F206+1,0))</f>
        <v>194</v>
      </c>
      <c r="G207" s="38">
        <f t="shared" si="12"/>
        <v>703.53833874966176</v>
      </c>
      <c r="H207" s="39">
        <f t="shared" si="13"/>
        <v>236.38</v>
      </c>
      <c r="I207" s="39">
        <f t="shared" si="21"/>
        <v>467.15833874966177</v>
      </c>
      <c r="J207" s="40">
        <f t="shared" si="63"/>
        <v>26548.112282565558</v>
      </c>
      <c r="K207" s="41"/>
      <c r="L207" s="42"/>
      <c r="M207" s="42"/>
      <c r="N207" s="42"/>
      <c r="O207" s="42"/>
      <c r="P207" s="46"/>
      <c r="Q207" s="23"/>
      <c r="V207" s="221">
        <f>SUM(H$158:H207)-R$158</f>
        <v>11602.485077995136</v>
      </c>
      <c r="X207" s="176">
        <f>SUM(H$158:H207)</f>
        <v>16159.08</v>
      </c>
    </row>
    <row r="208" spans="1:24" hidden="1">
      <c r="A208" s="237">
        <v>44362</v>
      </c>
      <c r="B208" s="25">
        <v>90</v>
      </c>
      <c r="C208" s="35" t="s">
        <v>23</v>
      </c>
      <c r="D208" s="36" t="str">
        <f t="shared" si="64"/>
        <v>'</v>
      </c>
      <c r="E208" s="37">
        <f t="shared" si="64"/>
        <v>44301.75</v>
      </c>
      <c r="F208" s="6">
        <f>IF(MAX(F$9:F207)&gt;=L$5,0,IF(B208&gt;=MONTH($N$5),F207+1,0))</f>
        <v>195</v>
      </c>
      <c r="G208" s="38">
        <f t="shared" si="12"/>
        <v>703.53833874966176</v>
      </c>
      <c r="H208" s="39">
        <f t="shared" si="13"/>
        <v>232.3</v>
      </c>
      <c r="I208" s="39">
        <f t="shared" si="21"/>
        <v>471.23833874966175</v>
      </c>
      <c r="J208" s="40">
        <f t="shared" si="63"/>
        <v>26076.873943815895</v>
      </c>
      <c r="K208" s="41"/>
      <c r="L208" s="42"/>
      <c r="M208" s="42"/>
      <c r="N208" s="42"/>
      <c r="O208" s="42"/>
      <c r="P208" s="46"/>
      <c r="Q208" s="23"/>
      <c r="V208" s="221">
        <f>SUM(H$158:H208)-R$158</f>
        <v>11834.785077995137</v>
      </c>
      <c r="X208" s="176">
        <f>SUM(H$158:H208)</f>
        <v>16391.38</v>
      </c>
    </row>
    <row r="209" spans="1:24" hidden="1">
      <c r="A209" s="237">
        <v>44392</v>
      </c>
      <c r="B209" s="25">
        <v>91</v>
      </c>
      <c r="C209" s="35" t="s">
        <v>24</v>
      </c>
      <c r="D209" s="36" t="str">
        <f t="shared" si="64"/>
        <v>'</v>
      </c>
      <c r="E209" s="37">
        <f t="shared" si="64"/>
        <v>44301.75</v>
      </c>
      <c r="F209" s="6">
        <f>IF(MAX(F$9:F208)&gt;=L$5,0,IF(B209&gt;=MONTH($N$5),F208+1,0))</f>
        <v>196</v>
      </c>
      <c r="G209" s="38">
        <f t="shared" si="12"/>
        <v>703.53833874966176</v>
      </c>
      <c r="H209" s="39">
        <f t="shared" si="13"/>
        <v>228.17</v>
      </c>
      <c r="I209" s="39">
        <f t="shared" si="21"/>
        <v>475.3683387496618</v>
      </c>
      <c r="J209" s="40">
        <f t="shared" si="63"/>
        <v>25601.505605066235</v>
      </c>
      <c r="K209" s="41"/>
      <c r="L209" s="42"/>
      <c r="M209" s="42"/>
      <c r="N209" s="42"/>
      <c r="O209" s="42"/>
      <c r="P209" s="46"/>
      <c r="Q209" s="23"/>
      <c r="V209" s="221">
        <f>SUM(H$158:H209)-R$158</f>
        <v>12062.955077995135</v>
      </c>
      <c r="X209" s="176">
        <f>SUM(H$158:H209)</f>
        <v>16619.55</v>
      </c>
    </row>
    <row r="210" spans="1:24" hidden="1">
      <c r="A210" s="237">
        <v>44423</v>
      </c>
      <c r="B210" s="25">
        <v>92</v>
      </c>
      <c r="C210" s="35" t="s">
        <v>25</v>
      </c>
      <c r="D210" s="36" t="str">
        <f t="shared" si="64"/>
        <v>'</v>
      </c>
      <c r="E210" s="37">
        <f t="shared" si="64"/>
        <v>44301.75</v>
      </c>
      <c r="F210" s="6">
        <f>IF(MAX(F$9:F209)&gt;=L$5,0,IF(B210&gt;=MONTH($N$5),F209+1,0))</f>
        <v>197</v>
      </c>
      <c r="G210" s="38">
        <f t="shared" si="12"/>
        <v>703.53833874966176</v>
      </c>
      <c r="H210" s="39">
        <f t="shared" si="13"/>
        <v>224.01</v>
      </c>
      <c r="I210" s="39">
        <f t="shared" si="21"/>
        <v>479.52833874966177</v>
      </c>
      <c r="J210" s="40">
        <f t="shared" si="63"/>
        <v>25121.977266316575</v>
      </c>
      <c r="K210" s="41"/>
      <c r="L210" s="42"/>
      <c r="M210" s="42"/>
      <c r="N210" s="42"/>
      <c r="O210" s="42"/>
      <c r="P210" s="46"/>
      <c r="Q210" s="23"/>
      <c r="V210" s="221">
        <f>SUM(H$158:H210)-R$158</f>
        <v>12286.965077995133</v>
      </c>
      <c r="X210" s="176">
        <f>SUM(H$158:H210)</f>
        <v>16843.559999999998</v>
      </c>
    </row>
    <row r="211" spans="1:24" hidden="1">
      <c r="A211" s="237">
        <v>44454</v>
      </c>
      <c r="B211" s="25">
        <v>93</v>
      </c>
      <c r="C211" s="35" t="s">
        <v>26</v>
      </c>
      <c r="D211" s="36" t="str">
        <f t="shared" si="64"/>
        <v>'</v>
      </c>
      <c r="E211" s="37">
        <f t="shared" si="64"/>
        <v>44301.75</v>
      </c>
      <c r="F211" s="6">
        <f>IF(MAX(F$9:F210)&gt;=L$5,0,IF(B211&gt;=MONTH($N$5),F210+1,0))</f>
        <v>198</v>
      </c>
      <c r="G211" s="38">
        <f t="shared" si="12"/>
        <v>703.53833874966176</v>
      </c>
      <c r="H211" s="39">
        <f t="shared" si="13"/>
        <v>219.82</v>
      </c>
      <c r="I211" s="39">
        <f t="shared" si="21"/>
        <v>483.71833874966177</v>
      </c>
      <c r="J211" s="40">
        <f t="shared" si="63"/>
        <v>24638.258927566912</v>
      </c>
      <c r="K211" s="41"/>
      <c r="L211" s="42"/>
      <c r="M211" s="42"/>
      <c r="N211" s="42"/>
      <c r="O211" s="42"/>
      <c r="P211" s="46"/>
      <c r="Q211" s="23"/>
      <c r="V211" s="221">
        <f>SUM(H$158:H211)-R$158</f>
        <v>12506.785077995133</v>
      </c>
      <c r="X211" s="176">
        <f>SUM(H$158:H211)</f>
        <v>17063.379999999997</v>
      </c>
    </row>
    <row r="212" spans="1:24" hidden="1">
      <c r="A212" s="237">
        <v>44484</v>
      </c>
      <c r="B212" s="25">
        <v>94</v>
      </c>
      <c r="C212" s="35" t="s">
        <v>27</v>
      </c>
      <c r="D212" s="36" t="str">
        <f t="shared" si="64"/>
        <v>'</v>
      </c>
      <c r="E212" s="37">
        <f t="shared" si="64"/>
        <v>44301.75</v>
      </c>
      <c r="F212" s="6">
        <f>IF(MAX(F$9:F211)&gt;=L$5,0,IF(B212&gt;=MONTH($N$5),F211+1,0))</f>
        <v>199</v>
      </c>
      <c r="G212" s="38">
        <f t="shared" si="12"/>
        <v>703.53833874966176</v>
      </c>
      <c r="H212" s="39">
        <f t="shared" si="13"/>
        <v>215.58</v>
      </c>
      <c r="I212" s="39">
        <f t="shared" si="21"/>
        <v>487.95833874966172</v>
      </c>
      <c r="J212" s="40">
        <f t="shared" si="63"/>
        <v>24150.300588817252</v>
      </c>
      <c r="K212" s="41"/>
      <c r="L212" s="42"/>
      <c r="M212" s="42"/>
      <c r="N212" s="42"/>
      <c r="O212" s="42"/>
      <c r="P212" s="46"/>
      <c r="Q212" s="23"/>
      <c r="V212" s="221">
        <f>SUM(H$158:H212)-R$158</f>
        <v>12722.365077995135</v>
      </c>
      <c r="X212" s="176">
        <f>SUM(H$158:H212)</f>
        <v>17278.96</v>
      </c>
    </row>
    <row r="213" spans="1:24" hidden="1">
      <c r="A213" s="237">
        <v>44515</v>
      </c>
      <c r="B213" s="25">
        <v>95</v>
      </c>
      <c r="C213" s="35" t="s">
        <v>28</v>
      </c>
      <c r="D213" s="36" t="str">
        <f t="shared" si="64"/>
        <v>'</v>
      </c>
      <c r="E213" s="37">
        <f t="shared" si="64"/>
        <v>44301.75</v>
      </c>
      <c r="F213" s="6">
        <f>IF(MAX(F$9:F212)&gt;=L$5,0,IF(B213&gt;=MONTH($N$5),F212+1,0))</f>
        <v>200</v>
      </c>
      <c r="G213" s="38">
        <f t="shared" si="12"/>
        <v>703.53833874966176</v>
      </c>
      <c r="H213" s="39">
        <f t="shared" si="13"/>
        <v>211.31</v>
      </c>
      <c r="I213" s="39">
        <f t="shared" si="21"/>
        <v>492.22833874966176</v>
      </c>
      <c r="J213" s="40">
        <f t="shared" si="63"/>
        <v>23658.072250067591</v>
      </c>
      <c r="K213" s="41"/>
      <c r="L213" s="42"/>
      <c r="M213" s="42"/>
      <c r="N213" s="42"/>
      <c r="O213" s="42"/>
      <c r="P213" s="46"/>
      <c r="Q213" s="23"/>
      <c r="V213" s="221">
        <f>SUM(H$158:H213)-R$158</f>
        <v>12933.675077995136</v>
      </c>
      <c r="X213" s="176">
        <f>SUM(H$158:H213)</f>
        <v>17490.27</v>
      </c>
    </row>
    <row r="214" spans="1:24" hidden="1">
      <c r="A214" s="237">
        <v>44545</v>
      </c>
      <c r="B214" s="25">
        <v>96</v>
      </c>
      <c r="C214" s="35" t="s">
        <v>29</v>
      </c>
      <c r="D214" s="36" t="str">
        <f t="shared" si="64"/>
        <v>'</v>
      </c>
      <c r="E214" s="37">
        <f t="shared" si="64"/>
        <v>44301.75</v>
      </c>
      <c r="F214" s="6">
        <f>IF(MAX(F$9:F213)&gt;=L$5,0,IF(B214&gt;=MONTH($N$5),F213+1,0))</f>
        <v>201</v>
      </c>
      <c r="G214" s="45">
        <f t="shared" si="12"/>
        <v>703.53833874966176</v>
      </c>
      <c r="H214" s="42">
        <f t="shared" si="13"/>
        <v>207.01</v>
      </c>
      <c r="I214" s="42">
        <f t="shared" si="21"/>
        <v>496.52833874966177</v>
      </c>
      <c r="J214" s="46">
        <f t="shared" si="63"/>
        <v>23161.543911317931</v>
      </c>
      <c r="K214" s="41">
        <f>SUM(H203:H214)</f>
        <v>2760.2799999999997</v>
      </c>
      <c r="L214" s="42">
        <f>SUM(I203:I214)</f>
        <v>5682.1800649959405</v>
      </c>
      <c r="M214" s="42">
        <f>SUM(G203:G214)</f>
        <v>8442.460064995943</v>
      </c>
      <c r="N214" s="42">
        <f>K214+N202</f>
        <v>44869.770000000004</v>
      </c>
      <c r="O214" s="42">
        <f>L214+O202</f>
        <v>20559.295503718542</v>
      </c>
      <c r="P214" s="46">
        <f>M214+P202</f>
        <v>65429.065503718564</v>
      </c>
      <c r="Q214" s="23"/>
      <c r="V214" s="221">
        <f>SUM(H$158:H214)-R$158</f>
        <v>13140.685077995135</v>
      </c>
      <c r="X214" s="176">
        <f>SUM(H$158:H214)</f>
        <v>17697.28</v>
      </c>
    </row>
    <row r="215" spans="1:24" hidden="1">
      <c r="A215" s="237">
        <v>44576</v>
      </c>
      <c r="B215" s="25">
        <v>97</v>
      </c>
      <c r="C215" s="26" t="s">
        <v>17</v>
      </c>
      <c r="D215" s="47" t="str">
        <f>D203</f>
        <v>'</v>
      </c>
      <c r="E215" s="27">
        <f>E203+365.25</f>
        <v>44667</v>
      </c>
      <c r="F215" s="90">
        <f>IF(MAX(F$9:F214)&gt;=L$5,0,IF(B215&gt;=MONTH($N$5),F214+1,0))</f>
        <v>202</v>
      </c>
      <c r="G215" s="28">
        <f t="shared" si="12"/>
        <v>703.53833874966176</v>
      </c>
      <c r="H215" s="29">
        <f t="shared" si="13"/>
        <v>202.66</v>
      </c>
      <c r="I215" s="29">
        <f t="shared" si="21"/>
        <v>500.87833874966179</v>
      </c>
      <c r="J215" s="30">
        <f t="shared" si="63"/>
        <v>22660.665572568269</v>
      </c>
      <c r="K215" s="31"/>
      <c r="L215" s="32"/>
      <c r="M215" s="32"/>
      <c r="N215" s="32"/>
      <c r="O215" s="32"/>
      <c r="P215" s="48"/>
      <c r="Q215" s="23"/>
      <c r="V215" s="221">
        <f>SUM(H$158:H215)-R$158</f>
        <v>13343.345077995134</v>
      </c>
      <c r="X215" s="176">
        <f>SUM(H$158:H215)</f>
        <v>17899.939999999999</v>
      </c>
    </row>
    <row r="216" spans="1:24" hidden="1">
      <c r="A216" s="237">
        <v>44607</v>
      </c>
      <c r="B216" s="25">
        <v>98</v>
      </c>
      <c r="C216" s="35" t="s">
        <v>19</v>
      </c>
      <c r="D216" s="36" t="str">
        <f t="shared" ref="D216:E226" si="65">D215</f>
        <v>'</v>
      </c>
      <c r="E216" s="37">
        <f t="shared" si="65"/>
        <v>44667</v>
      </c>
      <c r="F216" s="6">
        <f>IF(MAX(F$9:F215)&gt;=L$5,0,IF(B216&gt;=MONTH($N$5),F215+1,0))</f>
        <v>203</v>
      </c>
      <c r="G216" s="38">
        <f t="shared" ref="G216:G239" si="66">IF((J215+H216)&lt;(M$5+H216),J215+H216,M$5)</f>
        <v>703.53833874966176</v>
      </c>
      <c r="H216" s="39">
        <f t="shared" ref="H216:H239" si="67">IF(F216&gt;0,IF(J215&gt;0,ROUND(-IPMT(K$5/12,F216,L$5,J$5,,),2),0),0)</f>
        <v>198.28</v>
      </c>
      <c r="I216" s="39">
        <f t="shared" si="21"/>
        <v>505.25833874966179</v>
      </c>
      <c r="J216" s="40">
        <f t="shared" si="63"/>
        <v>22155.407233818605</v>
      </c>
      <c r="K216" s="41"/>
      <c r="L216" s="42"/>
      <c r="M216" s="42"/>
      <c r="N216" s="42"/>
      <c r="O216" s="42"/>
      <c r="P216" s="46"/>
      <c r="Q216" s="23"/>
      <c r="V216" s="221">
        <f>SUM(H$158:H216)-R$158</f>
        <v>13541.625077995133</v>
      </c>
      <c r="X216" s="176">
        <f>SUM(H$158:H216)</f>
        <v>18098.219999999998</v>
      </c>
    </row>
    <row r="217" spans="1:24" hidden="1">
      <c r="A217" s="237">
        <v>44635</v>
      </c>
      <c r="B217" s="25">
        <v>99</v>
      </c>
      <c r="C217" s="35" t="s">
        <v>20</v>
      </c>
      <c r="D217" s="36" t="str">
        <f t="shared" si="65"/>
        <v>'</v>
      </c>
      <c r="E217" s="37">
        <f t="shared" si="65"/>
        <v>44667</v>
      </c>
      <c r="F217" s="6">
        <f>IF(MAX(F$9:F216)&gt;=L$5,0,IF(B217&gt;=MONTH($N$5),F216+1,0))</f>
        <v>204</v>
      </c>
      <c r="G217" s="38">
        <f t="shared" si="66"/>
        <v>703.53833874966176</v>
      </c>
      <c r="H217" s="39">
        <f t="shared" si="67"/>
        <v>193.86</v>
      </c>
      <c r="I217" s="39">
        <f t="shared" si="21"/>
        <v>509.67833874966175</v>
      </c>
      <c r="J217" s="40">
        <f t="shared" si="63"/>
        <v>21645.728895068944</v>
      </c>
      <c r="K217" s="41"/>
      <c r="L217" s="42"/>
      <c r="M217" s="42"/>
      <c r="N217" s="42"/>
      <c r="O217" s="42"/>
      <c r="P217" s="46"/>
      <c r="Q217" s="23"/>
      <c r="V217" s="221">
        <f>SUM(H$158:H217)-R$158</f>
        <v>13735.485077995134</v>
      </c>
      <c r="X217" s="176">
        <f>SUM(H$158:H217)</f>
        <v>18292.079999999998</v>
      </c>
    </row>
    <row r="218" spans="1:24" hidden="1">
      <c r="A218" s="237">
        <v>44666</v>
      </c>
      <c r="B218" s="25">
        <v>100</v>
      </c>
      <c r="C218" s="35" t="s">
        <v>21</v>
      </c>
      <c r="D218" s="36" t="str">
        <f t="shared" si="65"/>
        <v>'</v>
      </c>
      <c r="E218" s="37">
        <f t="shared" si="65"/>
        <v>44667</v>
      </c>
      <c r="F218" s="6">
        <f>IF(MAX(F$9:F217)&gt;=L$5,0,IF(B218&gt;=MONTH($N$5),F217+1,0))</f>
        <v>205</v>
      </c>
      <c r="G218" s="38">
        <f t="shared" si="66"/>
        <v>703.53833874966176</v>
      </c>
      <c r="H218" s="39">
        <f t="shared" si="67"/>
        <v>189.4</v>
      </c>
      <c r="I218" s="39">
        <f t="shared" si="21"/>
        <v>514.13833874966178</v>
      </c>
      <c r="J218" s="40">
        <f t="shared" si="63"/>
        <v>21131.590556319283</v>
      </c>
      <c r="K218" s="41"/>
      <c r="L218" s="42"/>
      <c r="M218" s="42"/>
      <c r="N218" s="42"/>
      <c r="O218" s="42"/>
      <c r="P218" s="46"/>
      <c r="Q218" s="23"/>
      <c r="V218" s="221">
        <f>SUM(H$158:H218)-R$158</f>
        <v>13924.885077995135</v>
      </c>
      <c r="X218" s="176">
        <f>SUM(H$158:H218)</f>
        <v>18481.48</v>
      </c>
    </row>
    <row r="219" spans="1:24" hidden="1">
      <c r="A219" s="237">
        <v>44696</v>
      </c>
      <c r="B219" s="25">
        <v>101</v>
      </c>
      <c r="C219" s="35" t="s">
        <v>22</v>
      </c>
      <c r="D219" s="36" t="str">
        <f t="shared" si="65"/>
        <v>'</v>
      </c>
      <c r="E219" s="37">
        <f t="shared" si="65"/>
        <v>44667</v>
      </c>
      <c r="F219" s="6">
        <f>IF(MAX(F$9:F218)&gt;=L$5,0,IF(B219&gt;=MONTH($N$5),F218+1,0))</f>
        <v>206</v>
      </c>
      <c r="G219" s="38">
        <f t="shared" si="66"/>
        <v>703.53833874966176</v>
      </c>
      <c r="H219" s="39">
        <f t="shared" si="67"/>
        <v>184.9</v>
      </c>
      <c r="I219" s="39">
        <f t="shared" si="21"/>
        <v>518.63833874966178</v>
      </c>
      <c r="J219" s="40">
        <f t="shared" si="63"/>
        <v>20612.952217569622</v>
      </c>
      <c r="K219" s="41"/>
      <c r="L219" s="42"/>
      <c r="M219" s="42"/>
      <c r="N219" s="42"/>
      <c r="O219" s="42"/>
      <c r="P219" s="46"/>
      <c r="Q219" s="23"/>
      <c r="V219" s="221">
        <f>SUM(H$158:H219)-R$158</f>
        <v>14109.785077995137</v>
      </c>
      <c r="X219" s="176">
        <f>SUM(H$158:H219)</f>
        <v>18666.38</v>
      </c>
    </row>
    <row r="220" spans="1:24" hidden="1">
      <c r="A220" s="237">
        <v>44727</v>
      </c>
      <c r="B220" s="25">
        <v>102</v>
      </c>
      <c r="C220" s="35" t="s">
        <v>23</v>
      </c>
      <c r="D220" s="36" t="str">
        <f t="shared" si="65"/>
        <v>'</v>
      </c>
      <c r="E220" s="37">
        <f t="shared" si="65"/>
        <v>44667</v>
      </c>
      <c r="F220" s="6">
        <f>IF(MAX(F$9:F219)&gt;=L$5,0,IF(B220&gt;=MONTH($N$5),F219+1,0))</f>
        <v>207</v>
      </c>
      <c r="G220" s="38">
        <f t="shared" si="66"/>
        <v>703.53833874966176</v>
      </c>
      <c r="H220" s="39">
        <f t="shared" si="67"/>
        <v>180.36</v>
      </c>
      <c r="I220" s="39">
        <f t="shared" si="21"/>
        <v>523.17833874966175</v>
      </c>
      <c r="J220" s="40">
        <f t="shared" si="63"/>
        <v>20089.77387881996</v>
      </c>
      <c r="K220" s="41"/>
      <c r="L220" s="42"/>
      <c r="M220" s="42"/>
      <c r="N220" s="42"/>
      <c r="O220" s="42"/>
      <c r="P220" s="46"/>
      <c r="Q220" s="23"/>
      <c r="V220" s="221">
        <f>SUM(H$158:H220)-R$158</f>
        <v>14290.145077995137</v>
      </c>
      <c r="X220" s="176">
        <f>SUM(H$158:H220)</f>
        <v>18846.740000000002</v>
      </c>
    </row>
    <row r="221" spans="1:24" hidden="1">
      <c r="A221" s="237">
        <v>44757</v>
      </c>
      <c r="B221" s="25">
        <v>103</v>
      </c>
      <c r="C221" s="35" t="s">
        <v>24</v>
      </c>
      <c r="D221" s="36" t="str">
        <f t="shared" si="65"/>
        <v>'</v>
      </c>
      <c r="E221" s="37">
        <f t="shared" si="65"/>
        <v>44667</v>
      </c>
      <c r="F221" s="6">
        <f>IF(MAX(F$9:F220)&gt;=L$5,0,IF(B221&gt;=MONTH($N$5),F220+1,0))</f>
        <v>208</v>
      </c>
      <c r="G221" s="38">
        <f t="shared" si="66"/>
        <v>703.53833874966176</v>
      </c>
      <c r="H221" s="39">
        <f t="shared" si="67"/>
        <v>175.79</v>
      </c>
      <c r="I221" s="39">
        <f t="shared" si="21"/>
        <v>527.7483387496618</v>
      </c>
      <c r="J221" s="40">
        <f t="shared" si="63"/>
        <v>19562.025540070299</v>
      </c>
      <c r="K221" s="41"/>
      <c r="L221" s="42"/>
      <c r="M221" s="42"/>
      <c r="N221" s="42"/>
      <c r="O221" s="42"/>
      <c r="P221" s="46"/>
      <c r="Q221" s="23"/>
      <c r="V221" s="221">
        <f>SUM(H$158:H221)-R$158</f>
        <v>14465.935077995138</v>
      </c>
      <c r="X221" s="176">
        <f>SUM(H$158:H221)</f>
        <v>19022.530000000002</v>
      </c>
    </row>
    <row r="222" spans="1:24" hidden="1">
      <c r="A222" s="237">
        <v>44788</v>
      </c>
      <c r="B222" s="25">
        <v>104</v>
      </c>
      <c r="C222" s="35" t="s">
        <v>25</v>
      </c>
      <c r="D222" s="36" t="str">
        <f t="shared" si="65"/>
        <v>'</v>
      </c>
      <c r="E222" s="37">
        <f t="shared" si="65"/>
        <v>44667</v>
      </c>
      <c r="F222" s="6">
        <f>IF(MAX(F$9:F221)&gt;=L$5,0,IF(B222&gt;=MONTH($N$5),F221+1,0))</f>
        <v>209</v>
      </c>
      <c r="G222" s="38">
        <f t="shared" si="66"/>
        <v>703.53833874966176</v>
      </c>
      <c r="H222" s="39">
        <f t="shared" si="67"/>
        <v>171.17</v>
      </c>
      <c r="I222" s="39">
        <f t="shared" si="21"/>
        <v>532.3683387496618</v>
      </c>
      <c r="J222" s="40">
        <f t="shared" si="63"/>
        <v>19029.657201320639</v>
      </c>
      <c r="K222" s="41"/>
      <c r="L222" s="42"/>
      <c r="M222" s="42"/>
      <c r="N222" s="42"/>
      <c r="O222" s="42"/>
      <c r="P222" s="46"/>
      <c r="Q222" s="23"/>
      <c r="V222" s="221">
        <f>SUM(H$158:H222)-R$158</f>
        <v>14637.105077995137</v>
      </c>
      <c r="X222" s="176">
        <f>SUM(H$158:H222)</f>
        <v>19193.7</v>
      </c>
    </row>
    <row r="223" spans="1:24" hidden="1">
      <c r="A223" s="237">
        <v>44819</v>
      </c>
      <c r="B223" s="25">
        <v>105</v>
      </c>
      <c r="C223" s="35" t="s">
        <v>26</v>
      </c>
      <c r="D223" s="36" t="str">
        <f t="shared" si="65"/>
        <v>'</v>
      </c>
      <c r="E223" s="37">
        <f t="shared" si="65"/>
        <v>44667</v>
      </c>
      <c r="F223" s="6">
        <f>IF(MAX(F$9:F222)&gt;=L$5,0,IF(B223&gt;=MONTH($N$5),F222+1,0))</f>
        <v>210</v>
      </c>
      <c r="G223" s="38">
        <f t="shared" si="66"/>
        <v>703.53833874966176</v>
      </c>
      <c r="H223" s="39">
        <f t="shared" si="67"/>
        <v>166.51</v>
      </c>
      <c r="I223" s="39">
        <f t="shared" si="21"/>
        <v>537.02833874966177</v>
      </c>
      <c r="J223" s="40">
        <f t="shared" si="63"/>
        <v>18492.628862570979</v>
      </c>
      <c r="K223" s="41"/>
      <c r="L223" s="42"/>
      <c r="M223" s="42"/>
      <c r="N223" s="42"/>
      <c r="O223" s="42"/>
      <c r="P223" s="46"/>
      <c r="Q223" s="23"/>
      <c r="V223" s="221">
        <f>SUM(H$158:H223)-R$158</f>
        <v>14803.615077995135</v>
      </c>
      <c r="X223" s="176">
        <f>SUM(H$158:H223)</f>
        <v>19360.21</v>
      </c>
    </row>
    <row r="224" spans="1:24" hidden="1">
      <c r="A224" s="237">
        <v>44849</v>
      </c>
      <c r="B224" s="25">
        <v>106</v>
      </c>
      <c r="C224" s="35" t="s">
        <v>27</v>
      </c>
      <c r="D224" s="36" t="str">
        <f t="shared" si="65"/>
        <v>'</v>
      </c>
      <c r="E224" s="37">
        <f t="shared" si="65"/>
        <v>44667</v>
      </c>
      <c r="F224" s="6">
        <f>IF(MAX(F$9:F223)&gt;=L$5,0,IF(B224&gt;=MONTH($N$5),F223+1,0))</f>
        <v>211</v>
      </c>
      <c r="G224" s="38">
        <f t="shared" si="66"/>
        <v>703.53833874966176</v>
      </c>
      <c r="H224" s="39">
        <f t="shared" si="67"/>
        <v>161.81</v>
      </c>
      <c r="I224" s="39">
        <f t="shared" si="21"/>
        <v>541.72833874966182</v>
      </c>
      <c r="J224" s="40">
        <f t="shared" si="63"/>
        <v>17950.900523821318</v>
      </c>
      <c r="K224" s="41"/>
      <c r="L224" s="42"/>
      <c r="M224" s="42"/>
      <c r="N224" s="42"/>
      <c r="O224" s="42"/>
      <c r="P224" s="46"/>
      <c r="Q224" s="23"/>
      <c r="V224" s="221">
        <f>SUM(H$158:H224)-R$158</f>
        <v>14965.425077995136</v>
      </c>
      <c r="X224" s="176">
        <f>SUM(H$158:H224)</f>
        <v>19522.02</v>
      </c>
    </row>
    <row r="225" spans="1:24" hidden="1">
      <c r="A225" s="237">
        <v>44880</v>
      </c>
      <c r="B225" s="25">
        <v>107</v>
      </c>
      <c r="C225" s="35" t="s">
        <v>28</v>
      </c>
      <c r="D225" s="36" t="str">
        <f t="shared" si="65"/>
        <v>'</v>
      </c>
      <c r="E225" s="37">
        <f t="shared" si="65"/>
        <v>44667</v>
      </c>
      <c r="F225" s="6">
        <f>IF(MAX(F$9:F224)&gt;=L$5,0,IF(B225&gt;=MONTH($N$5),F224+1,0))</f>
        <v>212</v>
      </c>
      <c r="G225" s="38">
        <f t="shared" si="66"/>
        <v>703.53833874966176</v>
      </c>
      <c r="H225" s="39">
        <f t="shared" si="67"/>
        <v>157.07</v>
      </c>
      <c r="I225" s="39">
        <f t="shared" si="21"/>
        <v>546.46833874966183</v>
      </c>
      <c r="J225" s="40">
        <f t="shared" si="63"/>
        <v>17404.432185071655</v>
      </c>
      <c r="K225" s="41"/>
      <c r="L225" s="42"/>
      <c r="M225" s="42"/>
      <c r="N225" s="42"/>
      <c r="O225" s="42"/>
      <c r="P225" s="46"/>
      <c r="Q225" s="23"/>
      <c r="V225" s="221">
        <f>SUM(H$158:H225)-R$158</f>
        <v>15122.495077995136</v>
      </c>
      <c r="X225" s="176">
        <f>SUM(H$158:H225)</f>
        <v>19679.09</v>
      </c>
    </row>
    <row r="226" spans="1:24" hidden="1">
      <c r="A226" s="237">
        <v>44910</v>
      </c>
      <c r="B226" s="25">
        <v>108</v>
      </c>
      <c r="C226" s="35" t="s">
        <v>29</v>
      </c>
      <c r="D226" s="36" t="str">
        <f t="shared" si="65"/>
        <v>'</v>
      </c>
      <c r="E226" s="37">
        <f t="shared" si="65"/>
        <v>44667</v>
      </c>
      <c r="F226" s="6">
        <f>IF(MAX(F$9:F225)&gt;=L$5,0,IF(B226&gt;=MONTH($N$5),F225+1,0))</f>
        <v>213</v>
      </c>
      <c r="G226" s="45">
        <f t="shared" si="66"/>
        <v>703.53833874966176</v>
      </c>
      <c r="H226" s="42">
        <f t="shared" si="67"/>
        <v>152.29</v>
      </c>
      <c r="I226" s="42">
        <f t="shared" si="21"/>
        <v>551.2483387496618</v>
      </c>
      <c r="J226" s="46">
        <f t="shared" si="63"/>
        <v>16853.183846321994</v>
      </c>
      <c r="K226" s="41">
        <f>SUM(H215:H226)</f>
        <v>2134.1</v>
      </c>
      <c r="L226" s="42">
        <f>SUM(I215:I226)</f>
        <v>6308.3600649959408</v>
      </c>
      <c r="M226" s="42">
        <f>SUM(G215:G226)</f>
        <v>8442.460064995943</v>
      </c>
      <c r="N226" s="42">
        <f>K226+N214</f>
        <v>47003.87</v>
      </c>
      <c r="O226" s="42">
        <f>L226+O214</f>
        <v>26867.655568714483</v>
      </c>
      <c r="P226" s="46">
        <f>M226+P214</f>
        <v>73871.525568714511</v>
      </c>
      <c r="Q226" s="23"/>
      <c r="V226" s="221">
        <f>SUM(H$158:H226)-R$158</f>
        <v>15274.785077995137</v>
      </c>
      <c r="X226" s="176">
        <f>SUM(H$158:H226)</f>
        <v>19831.38</v>
      </c>
    </row>
    <row r="227" spans="1:24" hidden="1">
      <c r="A227" s="237">
        <v>44941</v>
      </c>
      <c r="B227" s="25">
        <v>109</v>
      </c>
      <c r="C227" s="26" t="s">
        <v>17</v>
      </c>
      <c r="D227" s="47" t="str">
        <f>D215</f>
        <v>'</v>
      </c>
      <c r="E227" s="27">
        <f>E215+365.25</f>
        <v>45032.25</v>
      </c>
      <c r="F227" s="90">
        <f>IF(MAX(F$9:F226)&gt;=L$5,0,IF(B227&gt;=MONTH($N$5),F226+1,0))</f>
        <v>214</v>
      </c>
      <c r="G227" s="28">
        <f t="shared" si="66"/>
        <v>703.53833874966176</v>
      </c>
      <c r="H227" s="29">
        <f t="shared" si="67"/>
        <v>147.47</v>
      </c>
      <c r="I227" s="29">
        <f t="shared" si="21"/>
        <v>556.06833874966173</v>
      </c>
      <c r="J227" s="30">
        <f t="shared" si="63"/>
        <v>16297.115507572333</v>
      </c>
      <c r="K227" s="31"/>
      <c r="L227" s="32"/>
      <c r="M227" s="32"/>
      <c r="N227" s="32"/>
      <c r="O227" s="32"/>
      <c r="P227" s="48"/>
      <c r="Q227" s="23"/>
      <c r="V227" s="221">
        <f>SUM(H$158:H227)-R$158</f>
        <v>15422.255077995138</v>
      </c>
      <c r="X227" s="176">
        <f>SUM(H$158:H227)</f>
        <v>19978.850000000002</v>
      </c>
    </row>
    <row r="228" spans="1:24" hidden="1">
      <c r="A228" s="237">
        <v>44972</v>
      </c>
      <c r="B228" s="25">
        <v>110</v>
      </c>
      <c r="C228" s="35" t="s">
        <v>19</v>
      </c>
      <c r="D228" s="36" t="str">
        <f t="shared" ref="D228:E238" si="68">D227</f>
        <v>'</v>
      </c>
      <c r="E228" s="37">
        <f t="shared" si="68"/>
        <v>45032.25</v>
      </c>
      <c r="F228" s="6">
        <f>IF(MAX(F$9:F227)&gt;=L$5,0,IF(B228&gt;=MONTH($N$5),F227+1,0))</f>
        <v>215</v>
      </c>
      <c r="G228" s="38">
        <f t="shared" si="66"/>
        <v>703.53833874966176</v>
      </c>
      <c r="H228" s="39">
        <f t="shared" si="67"/>
        <v>142.6</v>
      </c>
      <c r="I228" s="39">
        <f t="shared" si="21"/>
        <v>560.93833874966174</v>
      </c>
      <c r="J228" s="40">
        <f t="shared" si="63"/>
        <v>15736.177168822671</v>
      </c>
      <c r="K228" s="41"/>
      <c r="L228" s="42"/>
      <c r="M228" s="42"/>
      <c r="N228" s="42"/>
      <c r="O228" s="42"/>
      <c r="P228" s="46"/>
      <c r="Q228" s="23"/>
      <c r="V228" s="221">
        <f>SUM(H$158:H228)-R$158</f>
        <v>15564.855077995137</v>
      </c>
      <c r="X228" s="176">
        <f>SUM(H$158:H228)</f>
        <v>20121.45</v>
      </c>
    </row>
    <row r="229" spans="1:24" hidden="1">
      <c r="A229" s="237">
        <v>45000</v>
      </c>
      <c r="B229" s="25">
        <v>111</v>
      </c>
      <c r="C229" s="35" t="s">
        <v>20</v>
      </c>
      <c r="D229" s="36" t="str">
        <f t="shared" si="68"/>
        <v>'</v>
      </c>
      <c r="E229" s="37">
        <f t="shared" si="68"/>
        <v>45032.25</v>
      </c>
      <c r="F229" s="6">
        <f>IF(MAX(F$9:F228)&gt;=L$5,0,IF(B229&gt;=MONTH($N$5),F228+1,0))</f>
        <v>216</v>
      </c>
      <c r="G229" s="38">
        <f t="shared" si="66"/>
        <v>703.53833874966176</v>
      </c>
      <c r="H229" s="39">
        <f t="shared" si="67"/>
        <v>137.69</v>
      </c>
      <c r="I229" s="39">
        <f t="shared" si="21"/>
        <v>565.84833874966171</v>
      </c>
      <c r="J229" s="40">
        <f t="shared" si="63"/>
        <v>15170.328830073009</v>
      </c>
      <c r="K229" s="41"/>
      <c r="L229" s="42"/>
      <c r="M229" s="42"/>
      <c r="N229" s="42"/>
      <c r="O229" s="42"/>
      <c r="P229" s="46"/>
      <c r="Q229" s="23"/>
      <c r="V229" s="221">
        <f>SUM(H$158:H229)-R$158</f>
        <v>15702.545077995135</v>
      </c>
      <c r="X229" s="176">
        <f>SUM(H$158:H229)</f>
        <v>20259.14</v>
      </c>
    </row>
    <row r="230" spans="1:24" hidden="1">
      <c r="A230" s="237">
        <v>45031</v>
      </c>
      <c r="B230" s="25">
        <v>112</v>
      </c>
      <c r="C230" s="35" t="s">
        <v>21</v>
      </c>
      <c r="D230" s="36" t="str">
        <f t="shared" si="68"/>
        <v>'</v>
      </c>
      <c r="E230" s="37">
        <f t="shared" si="68"/>
        <v>45032.25</v>
      </c>
      <c r="F230" s="6">
        <f>IF(MAX(F$9:F229)&gt;=L$5,0,IF(B230&gt;=MONTH($N$5),F229+1,0))</f>
        <v>217</v>
      </c>
      <c r="G230" s="38">
        <f t="shared" si="66"/>
        <v>703.53833874966176</v>
      </c>
      <c r="H230" s="39">
        <f t="shared" si="67"/>
        <v>132.74</v>
      </c>
      <c r="I230" s="39">
        <f t="shared" si="21"/>
        <v>570.79833874966175</v>
      </c>
      <c r="J230" s="40">
        <f t="shared" si="63"/>
        <v>14599.530491323347</v>
      </c>
      <c r="K230" s="41"/>
      <c r="L230" s="42"/>
      <c r="M230" s="42"/>
      <c r="N230" s="42"/>
      <c r="O230" s="42"/>
      <c r="P230" s="46"/>
      <c r="Q230" s="23"/>
      <c r="V230" s="221">
        <f>SUM(H$158:H230)-R$158</f>
        <v>15835.285077995137</v>
      </c>
      <c r="X230" s="176">
        <f>SUM(H$158:H230)</f>
        <v>20391.88</v>
      </c>
    </row>
    <row r="231" spans="1:24" hidden="1">
      <c r="A231" s="237">
        <v>45061</v>
      </c>
      <c r="B231" s="25">
        <v>113</v>
      </c>
      <c r="C231" s="35" t="s">
        <v>22</v>
      </c>
      <c r="D231" s="36" t="str">
        <f t="shared" si="68"/>
        <v>'</v>
      </c>
      <c r="E231" s="37">
        <f t="shared" si="68"/>
        <v>45032.25</v>
      </c>
      <c r="F231" s="6">
        <f>IF(MAX(F$9:F230)&gt;=L$5,0,IF(B231&gt;=MONTH($N$5),F230+1,0))</f>
        <v>218</v>
      </c>
      <c r="G231" s="38">
        <f t="shared" si="66"/>
        <v>703.53833874966176</v>
      </c>
      <c r="H231" s="39">
        <f t="shared" si="67"/>
        <v>127.75</v>
      </c>
      <c r="I231" s="39">
        <f t="shared" si="21"/>
        <v>575.78833874966176</v>
      </c>
      <c r="J231" s="40">
        <f t="shared" si="63"/>
        <v>14023.742152573685</v>
      </c>
      <c r="K231" s="41"/>
      <c r="L231" s="42"/>
      <c r="M231" s="42"/>
      <c r="N231" s="42"/>
      <c r="O231" s="42"/>
      <c r="P231" s="46"/>
      <c r="Q231" s="23"/>
      <c r="V231" s="221">
        <f>SUM(H$158:H231)-R$158</f>
        <v>15963.035077995137</v>
      </c>
      <c r="X231" s="176">
        <f>SUM(H$158:H231)</f>
        <v>20519.63</v>
      </c>
    </row>
    <row r="232" spans="1:24" hidden="1">
      <c r="A232" s="237">
        <v>45092</v>
      </c>
      <c r="B232" s="25">
        <v>114</v>
      </c>
      <c r="C232" s="35" t="s">
        <v>23</v>
      </c>
      <c r="D232" s="36" t="str">
        <f t="shared" si="68"/>
        <v>'</v>
      </c>
      <c r="E232" s="37">
        <f t="shared" si="68"/>
        <v>45032.25</v>
      </c>
      <c r="F232" s="6">
        <f>IF(MAX(F$9:F231)&gt;=L$5,0,IF(B232&gt;=MONTH($N$5),F231+1,0))</f>
        <v>219</v>
      </c>
      <c r="G232" s="38">
        <f t="shared" si="66"/>
        <v>703.53833874966176</v>
      </c>
      <c r="H232" s="39">
        <f t="shared" si="67"/>
        <v>122.71</v>
      </c>
      <c r="I232" s="39">
        <f t="shared" si="21"/>
        <v>580.82833874966173</v>
      </c>
      <c r="J232" s="40">
        <f t="shared" si="63"/>
        <v>13442.913813824023</v>
      </c>
      <c r="K232" s="41"/>
      <c r="L232" s="42"/>
      <c r="M232" s="42"/>
      <c r="N232" s="42"/>
      <c r="O232" s="42"/>
      <c r="P232" s="46"/>
      <c r="Q232" s="23"/>
      <c r="V232" s="221">
        <f>SUM(H$158:H232)-R$158</f>
        <v>16085.745077995136</v>
      </c>
      <c r="X232" s="176">
        <f>SUM(H$158:H232)</f>
        <v>20642.34</v>
      </c>
    </row>
    <row r="233" spans="1:24" hidden="1">
      <c r="A233" s="237">
        <v>45122</v>
      </c>
      <c r="B233" s="25">
        <v>115</v>
      </c>
      <c r="C233" s="35" t="s">
        <v>24</v>
      </c>
      <c r="D233" s="36" t="str">
        <f t="shared" si="68"/>
        <v>'</v>
      </c>
      <c r="E233" s="37">
        <f t="shared" si="68"/>
        <v>45032.25</v>
      </c>
      <c r="F233" s="6">
        <f>IF(MAX(F$9:F232)&gt;=L$5,0,IF(B233&gt;=MONTH($N$5),F232+1,0))</f>
        <v>220</v>
      </c>
      <c r="G233" s="38">
        <f t="shared" si="66"/>
        <v>703.53833874966176</v>
      </c>
      <c r="H233" s="39">
        <f t="shared" si="67"/>
        <v>117.63</v>
      </c>
      <c r="I233" s="39">
        <f t="shared" si="21"/>
        <v>585.90833874966177</v>
      </c>
      <c r="J233" s="40">
        <f t="shared" si="63"/>
        <v>12857.005475074362</v>
      </c>
      <c r="K233" s="41"/>
      <c r="L233" s="42"/>
      <c r="M233" s="42"/>
      <c r="N233" s="42"/>
      <c r="O233" s="42"/>
      <c r="P233" s="46"/>
      <c r="Q233" s="23"/>
      <c r="V233" s="221">
        <f>SUM(H$158:H233)-R$158</f>
        <v>16203.375077995137</v>
      </c>
      <c r="X233" s="176">
        <f>SUM(H$158:H233)</f>
        <v>20759.97</v>
      </c>
    </row>
    <row r="234" spans="1:24" hidden="1">
      <c r="A234" s="237">
        <v>45153</v>
      </c>
      <c r="B234" s="25">
        <v>116</v>
      </c>
      <c r="C234" s="35" t="s">
        <v>25</v>
      </c>
      <c r="D234" s="36" t="str">
        <f t="shared" si="68"/>
        <v>'</v>
      </c>
      <c r="E234" s="37">
        <f t="shared" si="68"/>
        <v>45032.25</v>
      </c>
      <c r="F234" s="6">
        <f>IF(MAX(F$9:F233)&gt;=L$5,0,IF(B234&gt;=MONTH($N$5),F233+1,0))</f>
        <v>221</v>
      </c>
      <c r="G234" s="38">
        <f t="shared" si="66"/>
        <v>703.53833874966176</v>
      </c>
      <c r="H234" s="39">
        <f t="shared" si="67"/>
        <v>112.5</v>
      </c>
      <c r="I234" s="39">
        <f t="shared" si="21"/>
        <v>591.03833874966176</v>
      </c>
      <c r="J234" s="40">
        <f t="shared" si="63"/>
        <v>12265.9671363247</v>
      </c>
      <c r="K234" s="41"/>
      <c r="L234" s="42"/>
      <c r="M234" s="42"/>
      <c r="N234" s="42"/>
      <c r="O234" s="42"/>
      <c r="P234" s="46"/>
      <c r="Q234" s="23"/>
      <c r="V234" s="221">
        <f>SUM(H$158:H234)-R$158</f>
        <v>16315.875077995137</v>
      </c>
      <c r="X234" s="176">
        <f>SUM(H$158:H234)</f>
        <v>20872.47</v>
      </c>
    </row>
    <row r="235" spans="1:24" hidden="1">
      <c r="A235" s="237">
        <v>45184</v>
      </c>
      <c r="B235" s="25">
        <v>117</v>
      </c>
      <c r="C235" s="35" t="s">
        <v>26</v>
      </c>
      <c r="D235" s="36" t="str">
        <f t="shared" si="68"/>
        <v>'</v>
      </c>
      <c r="E235" s="37">
        <f t="shared" si="68"/>
        <v>45032.25</v>
      </c>
      <c r="F235" s="6">
        <f>IF(MAX(F$9:F234)&gt;=L$5,0,IF(B235&gt;=MONTH($N$5),F234+1,0))</f>
        <v>222</v>
      </c>
      <c r="G235" s="38">
        <f t="shared" si="66"/>
        <v>703.53833874966176</v>
      </c>
      <c r="H235" s="39">
        <f t="shared" si="67"/>
        <v>107.33</v>
      </c>
      <c r="I235" s="39">
        <f t="shared" si="21"/>
        <v>596.20833874966172</v>
      </c>
      <c r="J235" s="40">
        <f t="shared" si="63"/>
        <v>11669.758797575038</v>
      </c>
      <c r="K235" s="41"/>
      <c r="L235" s="42"/>
      <c r="M235" s="42"/>
      <c r="N235" s="42"/>
      <c r="O235" s="42"/>
      <c r="P235" s="46"/>
      <c r="Q235" s="23"/>
      <c r="V235" s="221">
        <f>SUM(H$158:H235)-R$158</f>
        <v>16423.205077995139</v>
      </c>
      <c r="X235" s="176">
        <f>SUM(H$158:H235)</f>
        <v>20979.800000000003</v>
      </c>
    </row>
    <row r="236" spans="1:24" hidden="1">
      <c r="A236" s="237">
        <v>45214</v>
      </c>
      <c r="B236" s="25">
        <v>118</v>
      </c>
      <c r="C236" s="35" t="s">
        <v>27</v>
      </c>
      <c r="D236" s="36" t="str">
        <f t="shared" si="68"/>
        <v>'</v>
      </c>
      <c r="E236" s="37">
        <f t="shared" si="68"/>
        <v>45032.25</v>
      </c>
      <c r="F236" s="6">
        <f>IF(MAX(F$9:F235)&gt;=L$5,0,IF(B236&gt;=MONTH($N$5),F235+1,0))</f>
        <v>223</v>
      </c>
      <c r="G236" s="38">
        <f t="shared" si="66"/>
        <v>703.53833874966176</v>
      </c>
      <c r="H236" s="39">
        <f t="shared" si="67"/>
        <v>102.11</v>
      </c>
      <c r="I236" s="39">
        <f t="shared" si="21"/>
        <v>601.42833874966175</v>
      </c>
      <c r="J236" s="40">
        <f t="shared" si="63"/>
        <v>11068.330458825376</v>
      </c>
      <c r="K236" s="41"/>
      <c r="L236" s="42"/>
      <c r="M236" s="42"/>
      <c r="N236" s="42"/>
      <c r="O236" s="42"/>
      <c r="P236" s="46"/>
      <c r="Q236" s="23"/>
      <c r="V236" s="221">
        <f>SUM(H$158:H236)-R$158</f>
        <v>16525.315077995139</v>
      </c>
      <c r="X236" s="176">
        <f>SUM(H$158:H236)</f>
        <v>21081.910000000003</v>
      </c>
    </row>
    <row r="237" spans="1:24" hidden="1">
      <c r="A237" s="237">
        <v>45245</v>
      </c>
      <c r="B237" s="25">
        <v>119</v>
      </c>
      <c r="C237" s="35" t="s">
        <v>28</v>
      </c>
      <c r="D237" s="36" t="str">
        <f t="shared" si="68"/>
        <v>'</v>
      </c>
      <c r="E237" s="37">
        <f t="shared" si="68"/>
        <v>45032.25</v>
      </c>
      <c r="F237" s="6">
        <f>IF(MAX(F$9:F236)&gt;=L$5,0,IF(B237&gt;=MONTH($N$5),F236+1,0))</f>
        <v>224</v>
      </c>
      <c r="G237" s="38">
        <f t="shared" si="66"/>
        <v>703.53833874966176</v>
      </c>
      <c r="H237" s="39">
        <f t="shared" si="67"/>
        <v>96.85</v>
      </c>
      <c r="I237" s="39">
        <f t="shared" si="21"/>
        <v>606.68833874966174</v>
      </c>
      <c r="J237" s="40">
        <f t="shared" si="63"/>
        <v>10461.642120075714</v>
      </c>
      <c r="K237" s="41"/>
      <c r="L237" s="42"/>
      <c r="M237" s="42"/>
      <c r="N237" s="42"/>
      <c r="O237" s="42"/>
      <c r="P237" s="46"/>
      <c r="Q237" s="23"/>
      <c r="V237" s="221">
        <f>SUM(H$158:H237)-R$158</f>
        <v>16622.165077995138</v>
      </c>
      <c r="X237" s="176">
        <f>SUM(H$158:H237)</f>
        <v>21178.760000000002</v>
      </c>
    </row>
    <row r="238" spans="1:24" hidden="1">
      <c r="A238" s="237">
        <v>45275</v>
      </c>
      <c r="B238" s="25">
        <v>120</v>
      </c>
      <c r="C238" s="35" t="s">
        <v>29</v>
      </c>
      <c r="D238" s="36" t="str">
        <f t="shared" si="68"/>
        <v>'</v>
      </c>
      <c r="E238" s="37">
        <f t="shared" si="68"/>
        <v>45032.25</v>
      </c>
      <c r="F238" s="6">
        <f>IF(MAX(F$9:F237)&gt;=L$5,0,IF(B238&gt;=MONTH($N$5),F237+1,0))</f>
        <v>225</v>
      </c>
      <c r="G238" s="45">
        <f t="shared" si="66"/>
        <v>703.53833874966176</v>
      </c>
      <c r="H238" s="42">
        <f t="shared" si="67"/>
        <v>91.54</v>
      </c>
      <c r="I238" s="42">
        <f t="shared" si="21"/>
        <v>611.9983387496618</v>
      </c>
      <c r="J238" s="46">
        <f t="shared" si="63"/>
        <v>9849.6437813260527</v>
      </c>
      <c r="K238" s="41">
        <f>SUM(H227:H238)</f>
        <v>1438.9199999999998</v>
      </c>
      <c r="L238" s="42">
        <f>SUM(I227:I238)</f>
        <v>7003.5400649959411</v>
      </c>
      <c r="M238" s="42">
        <f>SUM(G227:G238)</f>
        <v>8442.460064995943</v>
      </c>
      <c r="N238" s="42">
        <f>K238+N226</f>
        <v>48442.79</v>
      </c>
      <c r="O238" s="42">
        <f>L238+O226</f>
        <v>33871.19563371042</v>
      </c>
      <c r="P238" s="46">
        <f>M238+P226</f>
        <v>82313.985633710457</v>
      </c>
      <c r="Q238" s="23"/>
      <c r="V238" s="221">
        <f>SUM(H$158:H238)-R$158</f>
        <v>16713.705077995139</v>
      </c>
      <c r="X238" s="176">
        <f>SUM(H$158:H238)</f>
        <v>21270.300000000003</v>
      </c>
    </row>
    <row r="239" spans="1:24" hidden="1">
      <c r="A239" s="237">
        <v>45306</v>
      </c>
      <c r="B239" s="25">
        <v>97</v>
      </c>
      <c r="C239" s="26" t="s">
        <v>17</v>
      </c>
      <c r="D239" s="47" t="str">
        <f>D227</f>
        <v>'</v>
      </c>
      <c r="E239" s="27">
        <f>E227+365.25</f>
        <v>45397.5</v>
      </c>
      <c r="F239" s="90">
        <f>IF(MAX(F$9:F238)&gt;=L$5,0,IF(B239&gt;=MONTH($N$5),F238+1,0))</f>
        <v>226</v>
      </c>
      <c r="G239" s="28">
        <f t="shared" si="66"/>
        <v>703.53833874966176</v>
      </c>
      <c r="H239" s="29">
        <f t="shared" si="67"/>
        <v>86.18</v>
      </c>
      <c r="I239" s="29">
        <f t="shared" ref="I239:I298" si="69">G239-H239</f>
        <v>617.3583387496617</v>
      </c>
      <c r="J239" s="30">
        <f t="shared" ref="J239:J298" si="70">J238-I239</f>
        <v>9232.2854425763908</v>
      </c>
      <c r="K239" s="31"/>
      <c r="L239" s="32"/>
      <c r="M239" s="32"/>
      <c r="N239" s="32"/>
      <c r="O239" s="32"/>
      <c r="P239" s="48"/>
      <c r="Q239" s="23"/>
      <c r="V239" s="221">
        <f>SUM(H$158:H239)-R$158</f>
        <v>16799.885077995139</v>
      </c>
      <c r="X239" s="176">
        <f>SUM(H$158:H239)</f>
        <v>21356.480000000003</v>
      </c>
    </row>
    <row r="240" spans="1:24" hidden="1">
      <c r="A240" s="237">
        <v>45337</v>
      </c>
      <c r="B240" s="25">
        <v>98</v>
      </c>
      <c r="C240" s="35" t="s">
        <v>19</v>
      </c>
      <c r="D240" s="36" t="str">
        <f t="shared" ref="D240:E240" si="71">D239</f>
        <v>'</v>
      </c>
      <c r="E240" s="37">
        <f t="shared" si="71"/>
        <v>45397.5</v>
      </c>
      <c r="F240" s="6">
        <f>IF(MAX(F$9:F239)&gt;=L$5,0,IF(B240&gt;=MONTH($N$5),F239+1,0))</f>
        <v>227</v>
      </c>
      <c r="G240" s="38">
        <f t="shared" ref="G240:G299" si="72">IF((J239+H240)&lt;(M$5+H240),J239+H240,M$5)</f>
        <v>703.53833874966176</v>
      </c>
      <c r="H240" s="39">
        <f t="shared" ref="H240:H299" si="73">IF(F240&gt;0,IF(J239&gt;0,ROUND(-IPMT(K$5/12,F240,L$5,J$5,,),2),0),0)</f>
        <v>80.78</v>
      </c>
      <c r="I240" s="39">
        <f t="shared" si="69"/>
        <v>622.75833874966179</v>
      </c>
      <c r="J240" s="40">
        <f t="shared" si="70"/>
        <v>8609.5271038267292</v>
      </c>
      <c r="K240" s="41"/>
      <c r="L240" s="42"/>
      <c r="M240" s="42"/>
      <c r="N240" s="42"/>
      <c r="O240" s="42"/>
      <c r="P240" s="46"/>
      <c r="Q240" s="23"/>
      <c r="V240" s="221">
        <f>SUM(H$158:H240)-R$158</f>
        <v>16880.665077995138</v>
      </c>
      <c r="X240" s="176">
        <f>SUM(H$158:H240)</f>
        <v>21437.260000000002</v>
      </c>
    </row>
    <row r="241" spans="1:24" hidden="1">
      <c r="A241" s="237">
        <v>45366</v>
      </c>
      <c r="B241" s="25">
        <v>99</v>
      </c>
      <c r="C241" s="35" t="s">
        <v>20</v>
      </c>
      <c r="D241" s="36" t="str">
        <f t="shared" ref="D241:E241" si="74">D240</f>
        <v>'</v>
      </c>
      <c r="E241" s="37">
        <f t="shared" si="74"/>
        <v>45397.5</v>
      </c>
      <c r="F241" s="6">
        <f>IF(MAX(F$9:F240)&gt;=L$5,0,IF(B241&gt;=MONTH($N$5),F240+1,0))</f>
        <v>228</v>
      </c>
      <c r="G241" s="38">
        <f t="shared" si="72"/>
        <v>703.53833874966176</v>
      </c>
      <c r="H241" s="39">
        <f t="shared" si="73"/>
        <v>75.33</v>
      </c>
      <c r="I241" s="39">
        <f t="shared" si="69"/>
        <v>628.20833874966172</v>
      </c>
      <c r="J241" s="40">
        <f t="shared" si="70"/>
        <v>7981.3187650770678</v>
      </c>
      <c r="K241" s="41"/>
      <c r="L241" s="42"/>
      <c r="M241" s="42"/>
      <c r="N241" s="42"/>
      <c r="O241" s="42"/>
      <c r="P241" s="46"/>
      <c r="Q241" s="23"/>
      <c r="V241" s="221">
        <f>SUM(H$158:H241)-R$158</f>
        <v>16955.99507799514</v>
      </c>
      <c r="X241" s="176">
        <f>SUM(H$158:H241)</f>
        <v>21512.590000000004</v>
      </c>
    </row>
    <row r="242" spans="1:24" hidden="1">
      <c r="A242" s="237">
        <v>45397</v>
      </c>
      <c r="B242" s="25">
        <v>100</v>
      </c>
      <c r="C242" s="35" t="s">
        <v>21</v>
      </c>
      <c r="D242" s="36" t="str">
        <f t="shared" ref="D242:E242" si="75">D241</f>
        <v>'</v>
      </c>
      <c r="E242" s="37">
        <f t="shared" si="75"/>
        <v>45397.5</v>
      </c>
      <c r="F242" s="6">
        <f>IF(MAX(F$9:F241)&gt;=L$5,0,IF(B242&gt;=MONTH($N$5),F241+1,0))</f>
        <v>229</v>
      </c>
      <c r="G242" s="38">
        <f t="shared" si="72"/>
        <v>703.53833874966176</v>
      </c>
      <c r="H242" s="39">
        <f t="shared" si="73"/>
        <v>69.84</v>
      </c>
      <c r="I242" s="39">
        <f t="shared" si="69"/>
        <v>633.69833874966173</v>
      </c>
      <c r="J242" s="40">
        <f t="shared" si="70"/>
        <v>7347.6204263274058</v>
      </c>
      <c r="K242" s="41"/>
      <c r="L242" s="42"/>
      <c r="M242" s="42"/>
      <c r="N242" s="42"/>
      <c r="O242" s="42"/>
      <c r="P242" s="46"/>
      <c r="Q242" s="23"/>
      <c r="V242" s="221">
        <f>SUM(H$158:H242)-R$158</f>
        <v>17025.83507799514</v>
      </c>
      <c r="X242" s="176">
        <f>SUM(H$158:H242)</f>
        <v>21582.430000000004</v>
      </c>
    </row>
    <row r="243" spans="1:24" hidden="1">
      <c r="A243" s="237">
        <v>45427</v>
      </c>
      <c r="B243" s="25">
        <v>101</v>
      </c>
      <c r="C243" s="35" t="s">
        <v>22</v>
      </c>
      <c r="D243" s="36" t="str">
        <f t="shared" ref="D243:E243" si="76">D242</f>
        <v>'</v>
      </c>
      <c r="E243" s="37">
        <f t="shared" si="76"/>
        <v>45397.5</v>
      </c>
      <c r="F243" s="6">
        <f>IF(MAX(F$9:F242)&gt;=L$5,0,IF(B243&gt;=MONTH($N$5),F242+1,0))</f>
        <v>230</v>
      </c>
      <c r="G243" s="38">
        <f t="shared" si="72"/>
        <v>703.53833874966176</v>
      </c>
      <c r="H243" s="39">
        <f t="shared" si="73"/>
        <v>64.290000000000006</v>
      </c>
      <c r="I243" s="39">
        <f t="shared" si="69"/>
        <v>639.2483387496618</v>
      </c>
      <c r="J243" s="40">
        <f t="shared" si="70"/>
        <v>6708.3720875777435</v>
      </c>
      <c r="K243" s="41"/>
      <c r="L243" s="42"/>
      <c r="M243" s="42"/>
      <c r="N243" s="42"/>
      <c r="O243" s="42"/>
      <c r="P243" s="46"/>
      <c r="Q243" s="23"/>
      <c r="V243" s="221">
        <f>SUM(H$158:H243)-R$158</f>
        <v>17090.125077995141</v>
      </c>
      <c r="X243" s="176">
        <f>SUM(H$158:H243)</f>
        <v>21646.720000000005</v>
      </c>
    </row>
    <row r="244" spans="1:24" hidden="1">
      <c r="A244" s="237">
        <v>45458</v>
      </c>
      <c r="B244" s="25">
        <v>102</v>
      </c>
      <c r="C244" s="35" t="s">
        <v>23</v>
      </c>
      <c r="D244" s="36" t="str">
        <f t="shared" ref="D244:E244" si="77">D243</f>
        <v>'</v>
      </c>
      <c r="E244" s="37">
        <f t="shared" si="77"/>
        <v>45397.5</v>
      </c>
      <c r="F244" s="6">
        <f>IF(MAX(F$9:F243)&gt;=L$5,0,IF(B244&gt;=MONTH($N$5),F243+1,0))</f>
        <v>231</v>
      </c>
      <c r="G244" s="38">
        <f t="shared" si="72"/>
        <v>703.53833874966176</v>
      </c>
      <c r="H244" s="39">
        <f t="shared" si="73"/>
        <v>58.7</v>
      </c>
      <c r="I244" s="39">
        <f t="shared" si="69"/>
        <v>644.83833874966172</v>
      </c>
      <c r="J244" s="40">
        <f t="shared" si="70"/>
        <v>6063.533748828082</v>
      </c>
      <c r="K244" s="41"/>
      <c r="L244" s="42"/>
      <c r="M244" s="42"/>
      <c r="N244" s="42"/>
      <c r="O244" s="42"/>
      <c r="P244" s="46"/>
      <c r="Q244" s="23"/>
      <c r="V244" s="221">
        <f>SUM(H$158:H244)-R$158</f>
        <v>17148.825077995141</v>
      </c>
      <c r="X244" s="176">
        <f>SUM(H$158:H244)</f>
        <v>21705.420000000006</v>
      </c>
    </row>
    <row r="245" spans="1:24" hidden="1">
      <c r="A245" s="237">
        <v>45488</v>
      </c>
      <c r="B245" s="25">
        <v>103</v>
      </c>
      <c r="C245" s="35" t="s">
        <v>24</v>
      </c>
      <c r="D245" s="36" t="str">
        <f t="shared" ref="D245:E245" si="78">D244</f>
        <v>'</v>
      </c>
      <c r="E245" s="37">
        <f t="shared" si="78"/>
        <v>45397.5</v>
      </c>
      <c r="F245" s="6">
        <f>IF(MAX(F$9:F244)&gt;=L$5,0,IF(B245&gt;=MONTH($N$5),F244+1,0))</f>
        <v>232</v>
      </c>
      <c r="G245" s="38">
        <f t="shared" si="72"/>
        <v>703.53833874966176</v>
      </c>
      <c r="H245" s="39">
        <f t="shared" si="73"/>
        <v>53.06</v>
      </c>
      <c r="I245" s="39">
        <f t="shared" si="69"/>
        <v>650.47833874966182</v>
      </c>
      <c r="J245" s="40">
        <f t="shared" si="70"/>
        <v>5413.0554100784202</v>
      </c>
      <c r="K245" s="41"/>
      <c r="L245" s="42"/>
      <c r="M245" s="42"/>
      <c r="N245" s="42"/>
      <c r="O245" s="42"/>
      <c r="P245" s="46"/>
      <c r="Q245" s="23"/>
      <c r="V245" s="221">
        <f>SUM(H$158:H245)-R$158</f>
        <v>17201.885077995143</v>
      </c>
      <c r="X245" s="176">
        <f>SUM(H$158:H245)</f>
        <v>21758.480000000007</v>
      </c>
    </row>
    <row r="246" spans="1:24" hidden="1">
      <c r="A246" s="237">
        <v>45519</v>
      </c>
      <c r="B246" s="25">
        <v>104</v>
      </c>
      <c r="C246" s="35" t="s">
        <v>25</v>
      </c>
      <c r="D246" s="36" t="str">
        <f t="shared" ref="D246:E246" si="79">D245</f>
        <v>'</v>
      </c>
      <c r="E246" s="37">
        <f t="shared" si="79"/>
        <v>45397.5</v>
      </c>
      <c r="F246" s="6">
        <f>IF(MAX(F$9:F245)&gt;=L$5,0,IF(B246&gt;=MONTH($N$5),F245+1,0))</f>
        <v>233</v>
      </c>
      <c r="G246" s="38">
        <f t="shared" si="72"/>
        <v>703.53833874966176</v>
      </c>
      <c r="H246" s="39">
        <f t="shared" si="73"/>
        <v>47.36</v>
      </c>
      <c r="I246" s="39">
        <f t="shared" si="69"/>
        <v>656.17833874966175</v>
      </c>
      <c r="J246" s="40">
        <f t="shared" si="70"/>
        <v>4756.8770713287586</v>
      </c>
      <c r="K246" s="41"/>
      <c r="L246" s="42"/>
      <c r="M246" s="42"/>
      <c r="N246" s="42"/>
      <c r="O246" s="42"/>
      <c r="P246" s="46"/>
      <c r="Q246" s="23"/>
      <c r="V246" s="221">
        <f>SUM(H$158:H246)-R$158</f>
        <v>17249.245077995143</v>
      </c>
      <c r="X246" s="176">
        <f>SUM(H$158:H246)</f>
        <v>21805.840000000007</v>
      </c>
    </row>
    <row r="247" spans="1:24" hidden="1">
      <c r="A247" s="237">
        <v>45550</v>
      </c>
      <c r="B247" s="25">
        <v>105</v>
      </c>
      <c r="C247" s="35" t="s">
        <v>26</v>
      </c>
      <c r="D247" s="36" t="str">
        <f t="shared" ref="D247:E247" si="80">D246</f>
        <v>'</v>
      </c>
      <c r="E247" s="37">
        <f t="shared" si="80"/>
        <v>45397.5</v>
      </c>
      <c r="F247" s="6">
        <f>IF(MAX(F$9:F246)&gt;=L$5,0,IF(B247&gt;=MONTH($N$5),F246+1,0))</f>
        <v>234</v>
      </c>
      <c r="G247" s="38">
        <f t="shared" si="72"/>
        <v>703.53833874966176</v>
      </c>
      <c r="H247" s="39">
        <f t="shared" si="73"/>
        <v>41.62</v>
      </c>
      <c r="I247" s="39">
        <f t="shared" si="69"/>
        <v>661.91833874966176</v>
      </c>
      <c r="J247" s="40">
        <f t="shared" si="70"/>
        <v>4094.9587325790967</v>
      </c>
      <c r="K247" s="41"/>
      <c r="L247" s="42"/>
      <c r="M247" s="42"/>
      <c r="N247" s="42"/>
      <c r="O247" s="42"/>
      <c r="P247" s="46"/>
      <c r="Q247" s="23"/>
      <c r="V247" s="221">
        <f>SUM(H$158:H247)-R$158</f>
        <v>17290.865077995142</v>
      </c>
      <c r="X247" s="176">
        <f>SUM(H$158:H247)</f>
        <v>21847.460000000006</v>
      </c>
    </row>
    <row r="248" spans="1:24" hidden="1">
      <c r="A248" s="237">
        <v>45580</v>
      </c>
      <c r="B248" s="25">
        <v>106</v>
      </c>
      <c r="C248" s="35" t="s">
        <v>27</v>
      </c>
      <c r="D248" s="36" t="str">
        <f t="shared" ref="D248:E248" si="81">D247</f>
        <v>'</v>
      </c>
      <c r="E248" s="37">
        <f t="shared" si="81"/>
        <v>45397.5</v>
      </c>
      <c r="F248" s="6">
        <f>IF(MAX(F$9:F247)&gt;=L$5,0,IF(B248&gt;=MONTH($N$5),F247+1,0))</f>
        <v>235</v>
      </c>
      <c r="G248" s="38">
        <f t="shared" si="72"/>
        <v>703.53833874966176</v>
      </c>
      <c r="H248" s="39">
        <f t="shared" si="73"/>
        <v>35.83</v>
      </c>
      <c r="I248" s="39">
        <f t="shared" si="69"/>
        <v>667.70833874966172</v>
      </c>
      <c r="J248" s="40">
        <f t="shared" si="70"/>
        <v>3427.2503938294349</v>
      </c>
      <c r="K248" s="41"/>
      <c r="L248" s="42"/>
      <c r="M248" s="42"/>
      <c r="N248" s="42"/>
      <c r="O248" s="42"/>
      <c r="P248" s="46"/>
      <c r="Q248" s="23"/>
      <c r="V248" s="221">
        <f>SUM(H$158:H248)-R$158</f>
        <v>17326.695077995144</v>
      </c>
      <c r="X248" s="176">
        <f>SUM(H$158:H248)</f>
        <v>21883.290000000008</v>
      </c>
    </row>
    <row r="249" spans="1:24" hidden="1">
      <c r="A249" s="237">
        <v>45611</v>
      </c>
      <c r="B249" s="25">
        <v>107</v>
      </c>
      <c r="C249" s="35" t="s">
        <v>28</v>
      </c>
      <c r="D249" s="36" t="str">
        <f t="shared" ref="D249:E249" si="82">D248</f>
        <v>'</v>
      </c>
      <c r="E249" s="37">
        <f t="shared" si="82"/>
        <v>45397.5</v>
      </c>
      <c r="F249" s="6">
        <f>IF(MAX(F$9:F248)&gt;=L$5,0,IF(B249&gt;=MONTH($N$5),F248+1,0))</f>
        <v>236</v>
      </c>
      <c r="G249" s="38">
        <f t="shared" si="72"/>
        <v>703.53833874966176</v>
      </c>
      <c r="H249" s="39">
        <f t="shared" si="73"/>
        <v>29.99</v>
      </c>
      <c r="I249" s="39">
        <f t="shared" si="69"/>
        <v>673.54833874966175</v>
      </c>
      <c r="J249" s="40">
        <f t="shared" si="70"/>
        <v>2753.7020550797733</v>
      </c>
      <c r="K249" s="41"/>
      <c r="L249" s="42"/>
      <c r="M249" s="42"/>
      <c r="N249" s="42"/>
      <c r="O249" s="42"/>
      <c r="P249" s="46"/>
      <c r="Q249" s="23"/>
      <c r="V249" s="221">
        <f>SUM(H$158:H249)-R$158</f>
        <v>17356.685077995146</v>
      </c>
      <c r="X249" s="176">
        <f>SUM(H$158:H249)</f>
        <v>21913.28000000001</v>
      </c>
    </row>
    <row r="250" spans="1:24" hidden="1">
      <c r="A250" s="237">
        <v>45641</v>
      </c>
      <c r="B250" s="25">
        <v>108</v>
      </c>
      <c r="C250" s="35" t="s">
        <v>29</v>
      </c>
      <c r="D250" s="36" t="str">
        <f t="shared" ref="D250:E250" si="83">D249</f>
        <v>'</v>
      </c>
      <c r="E250" s="37">
        <f t="shared" si="83"/>
        <v>45397.5</v>
      </c>
      <c r="F250" s="6">
        <f>IF(MAX(F$9:F249)&gt;=L$5,0,IF(B250&gt;=MONTH($N$5),F249+1,0))</f>
        <v>237</v>
      </c>
      <c r="G250" s="45">
        <f t="shared" si="72"/>
        <v>703.53833874966176</v>
      </c>
      <c r="H250" s="42">
        <f t="shared" si="73"/>
        <v>24.09</v>
      </c>
      <c r="I250" s="42">
        <f t="shared" si="69"/>
        <v>679.44833874966173</v>
      </c>
      <c r="J250" s="46">
        <f t="shared" si="70"/>
        <v>2074.2537163301117</v>
      </c>
      <c r="K250" s="41">
        <f>SUM(H239:H250)</f>
        <v>667.07</v>
      </c>
      <c r="L250" s="42">
        <f>SUM(I239:I250)</f>
        <v>7775.3900649959405</v>
      </c>
      <c r="M250" s="42">
        <f>SUM(G239:G250)</f>
        <v>8442.460064995943</v>
      </c>
      <c r="N250" s="42">
        <f>K250+N238</f>
        <v>49109.86</v>
      </c>
      <c r="O250" s="42">
        <f>L250+O238</f>
        <v>41646.58569870636</v>
      </c>
      <c r="P250" s="46">
        <f>M250+P238</f>
        <v>90756.445698706404</v>
      </c>
      <c r="Q250" s="23"/>
      <c r="V250" s="221">
        <f>SUM(H$158:H250)-R$158</f>
        <v>17380.775077995146</v>
      </c>
      <c r="X250" s="176">
        <f>SUM(H$158:H250)</f>
        <v>21937.37000000001</v>
      </c>
    </row>
    <row r="251" spans="1:24">
      <c r="A251" s="237">
        <v>45672</v>
      </c>
      <c r="B251" s="25">
        <v>109</v>
      </c>
      <c r="C251" s="26" t="s">
        <v>17</v>
      </c>
      <c r="D251" s="47" t="str">
        <f>D239</f>
        <v>'</v>
      </c>
      <c r="E251" s="27">
        <f>E239+365.25</f>
        <v>45762.75</v>
      </c>
      <c r="F251" s="90">
        <f>IF(MAX(F$9:F250)&gt;=L$5,0,IF(B251&gt;=MONTH($N$5),F250+1,0))</f>
        <v>238</v>
      </c>
      <c r="G251" s="28">
        <f t="shared" si="72"/>
        <v>703.53833874966176</v>
      </c>
      <c r="H251" s="29">
        <f t="shared" si="73"/>
        <v>18.149999999999999</v>
      </c>
      <c r="I251" s="29">
        <f t="shared" si="69"/>
        <v>685.38833874966178</v>
      </c>
      <c r="J251" s="30">
        <f t="shared" si="70"/>
        <v>1388.8653775804501</v>
      </c>
      <c r="K251" s="31"/>
      <c r="L251" s="32"/>
      <c r="M251" s="32"/>
      <c r="N251" s="32"/>
      <c r="O251" s="32"/>
      <c r="P251" s="48"/>
      <c r="Q251" s="23"/>
      <c r="V251" s="221">
        <f>SUM(H$158:H251)-R$158</f>
        <v>17398.925077995147</v>
      </c>
      <c r="X251" s="176">
        <f>SUM(H$158:H251)</f>
        <v>21955.520000000011</v>
      </c>
    </row>
    <row r="252" spans="1:24">
      <c r="A252" s="237">
        <v>45703</v>
      </c>
      <c r="B252" s="25">
        <v>110</v>
      </c>
      <c r="C252" s="35" t="s">
        <v>19</v>
      </c>
      <c r="D252" s="36" t="str">
        <f t="shared" ref="D252:E252" si="84">D251</f>
        <v>'</v>
      </c>
      <c r="E252" s="37">
        <f t="shared" si="84"/>
        <v>45762.75</v>
      </c>
      <c r="F252" s="6">
        <f>IF(MAX(F$9:F251)&gt;=L$5,0,IF(B252&gt;=MONTH($N$5),F251+1,0))</f>
        <v>239</v>
      </c>
      <c r="G252" s="38">
        <f t="shared" si="72"/>
        <v>703.53833874966176</v>
      </c>
      <c r="H252" s="39">
        <f t="shared" si="73"/>
        <v>12.15</v>
      </c>
      <c r="I252" s="39">
        <f t="shared" si="69"/>
        <v>691.38833874966178</v>
      </c>
      <c r="J252" s="40">
        <f t="shared" si="70"/>
        <v>697.47703883078827</v>
      </c>
      <c r="K252" s="41"/>
      <c r="L252" s="42"/>
      <c r="M252" s="42"/>
      <c r="N252" s="42"/>
      <c r="O252" s="42"/>
      <c r="P252" s="46"/>
      <c r="Q252" s="23"/>
      <c r="V252" s="221">
        <f>SUM(H$158:H252)-R$158</f>
        <v>17411.075077995149</v>
      </c>
      <c r="X252" s="176">
        <f>SUM(H$158:H252)</f>
        <v>21967.670000000013</v>
      </c>
    </row>
    <row r="253" spans="1:24">
      <c r="A253" s="237">
        <v>45731</v>
      </c>
      <c r="B253" s="25">
        <v>111</v>
      </c>
      <c r="C253" s="35" t="s">
        <v>20</v>
      </c>
      <c r="D253" s="36" t="str">
        <f t="shared" ref="D253:E253" si="85">D252</f>
        <v>'</v>
      </c>
      <c r="E253" s="37">
        <f t="shared" si="85"/>
        <v>45762.75</v>
      </c>
      <c r="F253" s="6">
        <f>IF(MAX(F$9:F252)&gt;=L$5,0,IF(B253&gt;=MONTH($N$5),F252+1,0))</f>
        <v>240</v>
      </c>
      <c r="G253" s="38">
        <f t="shared" si="72"/>
        <v>703.5770388307883</v>
      </c>
      <c r="H253" s="39">
        <f t="shared" si="73"/>
        <v>6.1</v>
      </c>
      <c r="I253" s="39">
        <f t="shared" si="69"/>
        <v>697.47703883078827</v>
      </c>
      <c r="J253" s="40">
        <f t="shared" si="70"/>
        <v>0</v>
      </c>
      <c r="K253" s="41"/>
      <c r="L253" s="42"/>
      <c r="M253" s="42"/>
      <c r="N253" s="42"/>
      <c r="O253" s="42"/>
      <c r="P253" s="46"/>
      <c r="Q253" s="23"/>
      <c r="V253" s="222">
        <f>SUM(H$158:H253)-R$158</f>
        <v>17417.175077995147</v>
      </c>
      <c r="X253" s="235">
        <f>SUM(H$158:H253)</f>
        <v>21973.770000000011</v>
      </c>
    </row>
    <row r="254" spans="1:24">
      <c r="A254" s="237">
        <v>45762</v>
      </c>
      <c r="B254" s="25">
        <v>112</v>
      </c>
      <c r="C254" s="35" t="s">
        <v>21</v>
      </c>
      <c r="D254" s="36" t="str">
        <f t="shared" ref="D254:E254" si="86">D253</f>
        <v>'</v>
      </c>
      <c r="E254" s="37">
        <f t="shared" si="86"/>
        <v>45762.75</v>
      </c>
      <c r="F254" s="6">
        <f>IF(MAX(F$9:F253)&gt;=L$5,0,IF(B254&gt;=MONTH($N$5),F253+1,0))</f>
        <v>0</v>
      </c>
      <c r="G254" s="38">
        <f t="shared" si="72"/>
        <v>0</v>
      </c>
      <c r="H254" s="39">
        <f t="shared" si="73"/>
        <v>0</v>
      </c>
      <c r="I254" s="39">
        <f t="shared" si="69"/>
        <v>0</v>
      </c>
      <c r="J254" s="40">
        <f t="shared" si="70"/>
        <v>0</v>
      </c>
      <c r="K254" s="41"/>
      <c r="L254" s="42"/>
      <c r="M254" s="42"/>
      <c r="N254" s="42"/>
      <c r="O254" s="42"/>
      <c r="P254" s="46"/>
      <c r="Q254" s="23"/>
    </row>
    <row r="255" spans="1:24">
      <c r="A255" s="237">
        <v>45792</v>
      </c>
      <c r="B255" s="25">
        <v>113</v>
      </c>
      <c r="C255" s="35" t="s">
        <v>22</v>
      </c>
      <c r="D255" s="36" t="str">
        <f t="shared" ref="D255:E255" si="87">D254</f>
        <v>'</v>
      </c>
      <c r="E255" s="37">
        <f t="shared" si="87"/>
        <v>45762.75</v>
      </c>
      <c r="F255" s="6">
        <f>IF(MAX(F$9:F254)&gt;=L$5,0,IF(B255&gt;=MONTH($N$5),F254+1,0))</f>
        <v>0</v>
      </c>
      <c r="G255" s="38">
        <f t="shared" si="72"/>
        <v>0</v>
      </c>
      <c r="H255" s="39">
        <f t="shared" si="73"/>
        <v>0</v>
      </c>
      <c r="I255" s="39">
        <f t="shared" si="69"/>
        <v>0</v>
      </c>
      <c r="J255" s="40">
        <f t="shared" si="70"/>
        <v>0</v>
      </c>
      <c r="K255" s="41"/>
      <c r="L255" s="42"/>
      <c r="M255" s="42"/>
      <c r="N255" s="42"/>
      <c r="O255" s="42"/>
      <c r="P255" s="46"/>
      <c r="Q255" s="23"/>
    </row>
    <row r="256" spans="1:24">
      <c r="A256" s="237">
        <v>45823</v>
      </c>
      <c r="B256" s="25">
        <v>114</v>
      </c>
      <c r="C256" s="35" t="s">
        <v>23</v>
      </c>
      <c r="D256" s="36" t="str">
        <f t="shared" ref="D256:E256" si="88">D255</f>
        <v>'</v>
      </c>
      <c r="E256" s="37">
        <f t="shared" si="88"/>
        <v>45762.75</v>
      </c>
      <c r="F256" s="6">
        <f>IF(MAX(F$9:F255)&gt;=L$5,0,IF(B256&gt;=MONTH($N$5),F255+1,0))</f>
        <v>0</v>
      </c>
      <c r="G256" s="38">
        <f t="shared" si="72"/>
        <v>0</v>
      </c>
      <c r="H256" s="39">
        <f t="shared" si="73"/>
        <v>0</v>
      </c>
      <c r="I256" s="39">
        <f t="shared" si="69"/>
        <v>0</v>
      </c>
      <c r="J256" s="40">
        <f t="shared" si="70"/>
        <v>0</v>
      </c>
      <c r="K256" s="41"/>
      <c r="L256" s="42"/>
      <c r="M256" s="42"/>
      <c r="N256" s="42"/>
      <c r="O256" s="42"/>
      <c r="P256" s="46"/>
      <c r="Q256" s="23"/>
    </row>
    <row r="257" spans="1:17">
      <c r="A257" s="237">
        <v>45853</v>
      </c>
      <c r="B257" s="25">
        <v>115</v>
      </c>
      <c r="C257" s="35" t="s">
        <v>24</v>
      </c>
      <c r="D257" s="36" t="str">
        <f t="shared" ref="D257:E257" si="89">D256</f>
        <v>'</v>
      </c>
      <c r="E257" s="37">
        <f t="shared" si="89"/>
        <v>45762.75</v>
      </c>
      <c r="F257" s="6">
        <f>IF(MAX(F$9:F256)&gt;=L$5,0,IF(B257&gt;=MONTH($N$5),F256+1,0))</f>
        <v>0</v>
      </c>
      <c r="G257" s="38">
        <f t="shared" si="72"/>
        <v>0</v>
      </c>
      <c r="H257" s="39">
        <f t="shared" si="73"/>
        <v>0</v>
      </c>
      <c r="I257" s="39">
        <f t="shared" si="69"/>
        <v>0</v>
      </c>
      <c r="J257" s="40">
        <f t="shared" si="70"/>
        <v>0</v>
      </c>
      <c r="K257" s="41"/>
      <c r="L257" s="42"/>
      <c r="M257" s="42"/>
      <c r="N257" s="42"/>
      <c r="O257" s="42"/>
      <c r="P257" s="46"/>
      <c r="Q257" s="23"/>
    </row>
    <row r="258" spans="1:17">
      <c r="A258" s="237">
        <v>45884</v>
      </c>
      <c r="B258" s="25">
        <v>116</v>
      </c>
      <c r="C258" s="35" t="s">
        <v>25</v>
      </c>
      <c r="D258" s="36" t="str">
        <f t="shared" ref="D258:E258" si="90">D257</f>
        <v>'</v>
      </c>
      <c r="E258" s="37">
        <f t="shared" si="90"/>
        <v>45762.75</v>
      </c>
      <c r="F258" s="6">
        <f>IF(MAX(F$9:F257)&gt;=L$5,0,IF(B258&gt;=MONTH($N$5),F257+1,0))</f>
        <v>0</v>
      </c>
      <c r="G258" s="38">
        <f t="shared" si="72"/>
        <v>0</v>
      </c>
      <c r="H258" s="39">
        <f t="shared" si="73"/>
        <v>0</v>
      </c>
      <c r="I258" s="39">
        <f t="shared" si="69"/>
        <v>0</v>
      </c>
      <c r="J258" s="40">
        <f t="shared" si="70"/>
        <v>0</v>
      </c>
      <c r="K258" s="41"/>
      <c r="L258" s="42"/>
      <c r="M258" s="42"/>
      <c r="N258" s="42"/>
      <c r="O258" s="42"/>
      <c r="P258" s="46"/>
      <c r="Q258" s="23"/>
    </row>
    <row r="259" spans="1:17">
      <c r="A259" s="237">
        <v>45915</v>
      </c>
      <c r="B259" s="25">
        <v>117</v>
      </c>
      <c r="C259" s="35" t="s">
        <v>26</v>
      </c>
      <c r="D259" s="36" t="str">
        <f t="shared" ref="D259:E259" si="91">D258</f>
        <v>'</v>
      </c>
      <c r="E259" s="37">
        <f t="shared" si="91"/>
        <v>45762.75</v>
      </c>
      <c r="F259" s="6">
        <f>IF(MAX(F$9:F258)&gt;=L$5,0,IF(B259&gt;=MONTH($N$5),F258+1,0))</f>
        <v>0</v>
      </c>
      <c r="G259" s="38">
        <f t="shared" si="72"/>
        <v>0</v>
      </c>
      <c r="H259" s="39">
        <f t="shared" si="73"/>
        <v>0</v>
      </c>
      <c r="I259" s="39">
        <f t="shared" si="69"/>
        <v>0</v>
      </c>
      <c r="J259" s="40">
        <f t="shared" si="70"/>
        <v>0</v>
      </c>
      <c r="K259" s="41"/>
      <c r="L259" s="42"/>
      <c r="M259" s="42"/>
      <c r="N259" s="42"/>
      <c r="O259" s="42"/>
      <c r="P259" s="46"/>
      <c r="Q259" s="23"/>
    </row>
    <row r="260" spans="1:17">
      <c r="A260" s="237">
        <v>45945</v>
      </c>
      <c r="B260" s="25">
        <v>118</v>
      </c>
      <c r="C260" s="35" t="s">
        <v>27</v>
      </c>
      <c r="D260" s="36" t="str">
        <f t="shared" ref="D260:E260" si="92">D259</f>
        <v>'</v>
      </c>
      <c r="E260" s="37">
        <f t="shared" si="92"/>
        <v>45762.75</v>
      </c>
      <c r="F260" s="6">
        <f>IF(MAX(F$9:F259)&gt;=L$5,0,IF(B260&gt;=MONTH($N$5),F259+1,0))</f>
        <v>0</v>
      </c>
      <c r="G260" s="38">
        <f t="shared" si="72"/>
        <v>0</v>
      </c>
      <c r="H260" s="39">
        <f t="shared" si="73"/>
        <v>0</v>
      </c>
      <c r="I260" s="39">
        <f t="shared" si="69"/>
        <v>0</v>
      </c>
      <c r="J260" s="40">
        <f t="shared" si="70"/>
        <v>0</v>
      </c>
      <c r="K260" s="41"/>
      <c r="L260" s="42"/>
      <c r="M260" s="42"/>
      <c r="N260" s="42"/>
      <c r="O260" s="42"/>
      <c r="P260" s="46"/>
      <c r="Q260" s="23"/>
    </row>
    <row r="261" spans="1:17">
      <c r="A261" s="237">
        <v>45976</v>
      </c>
      <c r="B261" s="25">
        <v>119</v>
      </c>
      <c r="C261" s="35" t="s">
        <v>28</v>
      </c>
      <c r="D261" s="36" t="str">
        <f t="shared" ref="D261:E261" si="93">D260</f>
        <v>'</v>
      </c>
      <c r="E261" s="37">
        <f t="shared" si="93"/>
        <v>45762.75</v>
      </c>
      <c r="F261" s="6">
        <f>IF(MAX(F$9:F260)&gt;=L$5,0,IF(B261&gt;=MONTH($N$5),F260+1,0))</f>
        <v>0</v>
      </c>
      <c r="G261" s="38">
        <f t="shared" si="72"/>
        <v>0</v>
      </c>
      <c r="H261" s="39">
        <f t="shared" si="73"/>
        <v>0</v>
      </c>
      <c r="I261" s="39">
        <f t="shared" si="69"/>
        <v>0</v>
      </c>
      <c r="J261" s="40">
        <f t="shared" si="70"/>
        <v>0</v>
      </c>
      <c r="K261" s="41"/>
      <c r="L261" s="42"/>
      <c r="M261" s="42"/>
      <c r="N261" s="42"/>
      <c r="O261" s="42"/>
      <c r="P261" s="46"/>
      <c r="Q261" s="23"/>
    </row>
    <row r="262" spans="1:17" ht="9" thickBot="1">
      <c r="A262" s="237">
        <v>46006</v>
      </c>
      <c r="B262" s="25">
        <v>120</v>
      </c>
      <c r="C262" s="35" t="s">
        <v>29</v>
      </c>
      <c r="D262" s="36" t="str">
        <f t="shared" ref="D262:E262" si="94">D261</f>
        <v>'</v>
      </c>
      <c r="E262" s="37">
        <f t="shared" si="94"/>
        <v>45762.75</v>
      </c>
      <c r="F262" s="6">
        <f>IF(MAX(F$9:F261)&gt;=L$5,0,IF(B262&gt;=MONTH($N$5),F261+1,0))</f>
        <v>0</v>
      </c>
      <c r="G262" s="45">
        <f t="shared" si="72"/>
        <v>0</v>
      </c>
      <c r="H262" s="42">
        <f t="shared" si="73"/>
        <v>0</v>
      </c>
      <c r="I262" s="42">
        <f t="shared" si="69"/>
        <v>0</v>
      </c>
      <c r="J262" s="46">
        <f t="shared" si="70"/>
        <v>0</v>
      </c>
      <c r="K262" s="41">
        <f>SUM(H251:H262)</f>
        <v>36.4</v>
      </c>
      <c r="L262" s="42">
        <f>SUM(I251:I262)</f>
        <v>2074.2537163301117</v>
      </c>
      <c r="M262" s="42">
        <f>SUM(G251:G262)</f>
        <v>2110.6537163301118</v>
      </c>
      <c r="N262" s="42">
        <f>K262+N250</f>
        <v>49146.26</v>
      </c>
      <c r="O262" s="42">
        <f>L262+O250</f>
        <v>43720.839415036469</v>
      </c>
      <c r="P262" s="46">
        <f>M262+P250</f>
        <v>92867.099415036515</v>
      </c>
      <c r="Q262" s="23"/>
    </row>
    <row r="263" spans="1:17" ht="8.25" hidden="1" customHeight="1">
      <c r="A263" s="237">
        <v>46037</v>
      </c>
      <c r="B263" s="25">
        <v>85</v>
      </c>
      <c r="C263" s="26" t="s">
        <v>17</v>
      </c>
      <c r="D263" s="47" t="str">
        <f>D251</f>
        <v>'</v>
      </c>
      <c r="E263" s="27">
        <f>E251+365.25</f>
        <v>46128</v>
      </c>
      <c r="F263" s="90">
        <f>IF(MAX(F$9:F262)&gt;=L$5,0,IF(B263&gt;=MONTH($N$5),F262+1,0))</f>
        <v>0</v>
      </c>
      <c r="G263" s="28">
        <f t="shared" si="72"/>
        <v>0</v>
      </c>
      <c r="H263" s="29">
        <f t="shared" si="73"/>
        <v>0</v>
      </c>
      <c r="I263" s="29">
        <f t="shared" si="69"/>
        <v>0</v>
      </c>
      <c r="J263" s="30">
        <f t="shared" si="70"/>
        <v>0</v>
      </c>
      <c r="K263" s="31"/>
      <c r="L263" s="32"/>
      <c r="M263" s="32"/>
      <c r="N263" s="32"/>
      <c r="O263" s="32"/>
      <c r="P263" s="48"/>
      <c r="Q263" s="23"/>
    </row>
    <row r="264" spans="1:17" ht="8.25" hidden="1" customHeight="1">
      <c r="A264" s="237">
        <v>46068</v>
      </c>
      <c r="B264" s="25">
        <v>86</v>
      </c>
      <c r="C264" s="35" t="s">
        <v>19</v>
      </c>
      <c r="D264" s="36" t="str">
        <f t="shared" ref="D264:E264" si="95">D263</f>
        <v>'</v>
      </c>
      <c r="E264" s="37">
        <f t="shared" si="95"/>
        <v>46128</v>
      </c>
      <c r="F264" s="6">
        <f>IF(MAX(F$9:F263)&gt;=L$5,0,IF(B264&gt;=MONTH($N$5),F263+1,0))</f>
        <v>0</v>
      </c>
      <c r="G264" s="38">
        <f t="shared" si="72"/>
        <v>0</v>
      </c>
      <c r="H264" s="39">
        <f t="shared" si="73"/>
        <v>0</v>
      </c>
      <c r="I264" s="39">
        <f t="shared" si="69"/>
        <v>0</v>
      </c>
      <c r="J264" s="40">
        <f t="shared" si="70"/>
        <v>0</v>
      </c>
      <c r="K264" s="41"/>
      <c r="L264" s="42"/>
      <c r="M264" s="42"/>
      <c r="N264" s="42"/>
      <c r="O264" s="42"/>
      <c r="P264" s="46"/>
      <c r="Q264" s="23"/>
    </row>
    <row r="265" spans="1:17" ht="8.25" hidden="1" customHeight="1">
      <c r="A265" s="237">
        <v>46096</v>
      </c>
      <c r="B265" s="25">
        <v>87</v>
      </c>
      <c r="C265" s="35" t="s">
        <v>20</v>
      </c>
      <c r="D265" s="36" t="str">
        <f t="shared" ref="D265:E265" si="96">D264</f>
        <v>'</v>
      </c>
      <c r="E265" s="37">
        <f t="shared" si="96"/>
        <v>46128</v>
      </c>
      <c r="F265" s="6">
        <f>IF(MAX(F$9:F264)&gt;=L$5,0,IF(B265&gt;=MONTH($N$5),F264+1,0))</f>
        <v>0</v>
      </c>
      <c r="G265" s="38">
        <f t="shared" si="72"/>
        <v>0</v>
      </c>
      <c r="H265" s="39">
        <f t="shared" si="73"/>
        <v>0</v>
      </c>
      <c r="I265" s="39">
        <f t="shared" si="69"/>
        <v>0</v>
      </c>
      <c r="J265" s="40">
        <f t="shared" si="70"/>
        <v>0</v>
      </c>
      <c r="K265" s="41"/>
      <c r="L265" s="42"/>
      <c r="M265" s="42"/>
      <c r="N265" s="42"/>
      <c r="O265" s="42"/>
      <c r="P265" s="46"/>
      <c r="Q265" s="23"/>
    </row>
    <row r="266" spans="1:17" ht="8.25" hidden="1" customHeight="1">
      <c r="A266" s="237">
        <v>46127</v>
      </c>
      <c r="B266" s="25">
        <v>88</v>
      </c>
      <c r="C266" s="35" t="s">
        <v>21</v>
      </c>
      <c r="D266" s="36" t="str">
        <f t="shared" ref="D266:E266" si="97">D265</f>
        <v>'</v>
      </c>
      <c r="E266" s="37">
        <f t="shared" si="97"/>
        <v>46128</v>
      </c>
      <c r="F266" s="6">
        <f>IF(MAX(F$9:F265)&gt;=L$5,0,IF(B266&gt;=MONTH($N$5),F265+1,0))</f>
        <v>0</v>
      </c>
      <c r="G266" s="38">
        <f t="shared" si="72"/>
        <v>0</v>
      </c>
      <c r="H266" s="39">
        <f t="shared" si="73"/>
        <v>0</v>
      </c>
      <c r="I266" s="39">
        <f t="shared" si="69"/>
        <v>0</v>
      </c>
      <c r="J266" s="40">
        <f t="shared" si="70"/>
        <v>0</v>
      </c>
      <c r="K266" s="41"/>
      <c r="L266" s="42"/>
      <c r="M266" s="42"/>
      <c r="N266" s="42"/>
      <c r="O266" s="42"/>
      <c r="P266" s="46"/>
      <c r="Q266" s="23"/>
    </row>
    <row r="267" spans="1:17" ht="8.25" hidden="1" customHeight="1">
      <c r="A267" s="237">
        <v>46157</v>
      </c>
      <c r="B267" s="25">
        <v>89</v>
      </c>
      <c r="C267" s="35" t="s">
        <v>22</v>
      </c>
      <c r="D267" s="36" t="str">
        <f t="shared" ref="D267:E267" si="98">D266</f>
        <v>'</v>
      </c>
      <c r="E267" s="37">
        <f t="shared" si="98"/>
        <v>46128</v>
      </c>
      <c r="F267" s="6">
        <f>IF(MAX(F$9:F266)&gt;=L$5,0,IF(B267&gt;=MONTH($N$5),F266+1,0))</f>
        <v>0</v>
      </c>
      <c r="G267" s="38">
        <f t="shared" si="72"/>
        <v>0</v>
      </c>
      <c r="H267" s="39">
        <f t="shared" si="73"/>
        <v>0</v>
      </c>
      <c r="I267" s="39">
        <f t="shared" si="69"/>
        <v>0</v>
      </c>
      <c r="J267" s="40">
        <f t="shared" si="70"/>
        <v>0</v>
      </c>
      <c r="K267" s="41"/>
      <c r="L267" s="42"/>
      <c r="M267" s="42"/>
      <c r="N267" s="42"/>
      <c r="O267" s="42"/>
      <c r="P267" s="46"/>
      <c r="Q267" s="23"/>
    </row>
    <row r="268" spans="1:17" ht="8.25" hidden="1" customHeight="1">
      <c r="A268" s="237">
        <v>46188</v>
      </c>
      <c r="B268" s="25">
        <v>90</v>
      </c>
      <c r="C268" s="35" t="s">
        <v>23</v>
      </c>
      <c r="D268" s="36" t="str">
        <f t="shared" ref="D268:E268" si="99">D267</f>
        <v>'</v>
      </c>
      <c r="E268" s="37">
        <f t="shared" si="99"/>
        <v>46128</v>
      </c>
      <c r="F268" s="6">
        <f>IF(MAX(F$9:F267)&gt;=L$5,0,IF(B268&gt;=MONTH($N$5),F267+1,0))</f>
        <v>0</v>
      </c>
      <c r="G268" s="38">
        <f t="shared" si="72"/>
        <v>0</v>
      </c>
      <c r="H268" s="39">
        <f t="shared" si="73"/>
        <v>0</v>
      </c>
      <c r="I268" s="39">
        <f t="shared" si="69"/>
        <v>0</v>
      </c>
      <c r="J268" s="40">
        <f t="shared" si="70"/>
        <v>0</v>
      </c>
      <c r="K268" s="41"/>
      <c r="L268" s="42"/>
      <c r="M268" s="42"/>
      <c r="N268" s="42"/>
      <c r="O268" s="42"/>
      <c r="P268" s="46"/>
      <c r="Q268" s="23"/>
    </row>
    <row r="269" spans="1:17" ht="8.25" hidden="1" customHeight="1">
      <c r="A269" s="237">
        <v>46218</v>
      </c>
      <c r="B269" s="25">
        <v>91</v>
      </c>
      <c r="C269" s="35" t="s">
        <v>24</v>
      </c>
      <c r="D269" s="36" t="str">
        <f t="shared" ref="D269:E269" si="100">D268</f>
        <v>'</v>
      </c>
      <c r="E269" s="37">
        <f t="shared" si="100"/>
        <v>46128</v>
      </c>
      <c r="F269" s="6">
        <f>IF(MAX(F$9:F268)&gt;=L$5,0,IF(B269&gt;=MONTH($N$5),F268+1,0))</f>
        <v>0</v>
      </c>
      <c r="G269" s="38">
        <f t="shared" si="72"/>
        <v>0</v>
      </c>
      <c r="H269" s="39">
        <f t="shared" si="73"/>
        <v>0</v>
      </c>
      <c r="I269" s="39">
        <f t="shared" si="69"/>
        <v>0</v>
      </c>
      <c r="J269" s="40">
        <f t="shared" si="70"/>
        <v>0</v>
      </c>
      <c r="K269" s="41"/>
      <c r="L269" s="42"/>
      <c r="M269" s="42"/>
      <c r="N269" s="42"/>
      <c r="O269" s="42"/>
      <c r="P269" s="46"/>
      <c r="Q269" s="23"/>
    </row>
    <row r="270" spans="1:17" ht="8.25" hidden="1" customHeight="1">
      <c r="A270" s="237">
        <v>46249</v>
      </c>
      <c r="B270" s="25">
        <v>92</v>
      </c>
      <c r="C270" s="35" t="s">
        <v>25</v>
      </c>
      <c r="D270" s="36" t="str">
        <f t="shared" ref="D270:E270" si="101">D269</f>
        <v>'</v>
      </c>
      <c r="E270" s="37">
        <f t="shared" si="101"/>
        <v>46128</v>
      </c>
      <c r="F270" s="6">
        <f>IF(MAX(F$9:F269)&gt;=L$5,0,IF(B270&gt;=MONTH($N$5),F269+1,0))</f>
        <v>0</v>
      </c>
      <c r="G270" s="38">
        <f t="shared" si="72"/>
        <v>0</v>
      </c>
      <c r="H270" s="39">
        <f t="shared" si="73"/>
        <v>0</v>
      </c>
      <c r="I270" s="39">
        <f t="shared" si="69"/>
        <v>0</v>
      </c>
      <c r="J270" s="40">
        <f t="shared" si="70"/>
        <v>0</v>
      </c>
      <c r="K270" s="41"/>
      <c r="L270" s="42"/>
      <c r="M270" s="42"/>
      <c r="N270" s="42"/>
      <c r="O270" s="42"/>
      <c r="P270" s="46"/>
      <c r="Q270" s="23"/>
    </row>
    <row r="271" spans="1:17" ht="8.25" hidden="1" customHeight="1">
      <c r="A271" s="237">
        <v>46280</v>
      </c>
      <c r="B271" s="25">
        <v>93</v>
      </c>
      <c r="C271" s="35" t="s">
        <v>26</v>
      </c>
      <c r="D271" s="36" t="str">
        <f t="shared" ref="D271:E271" si="102">D270</f>
        <v>'</v>
      </c>
      <c r="E271" s="37">
        <f t="shared" si="102"/>
        <v>46128</v>
      </c>
      <c r="F271" s="6">
        <f>IF(MAX(F$9:F270)&gt;=L$5,0,IF(B271&gt;=MONTH($N$5),F270+1,0))</f>
        <v>0</v>
      </c>
      <c r="G271" s="38">
        <f t="shared" si="72"/>
        <v>0</v>
      </c>
      <c r="H271" s="39">
        <f t="shared" si="73"/>
        <v>0</v>
      </c>
      <c r="I271" s="39">
        <f t="shared" si="69"/>
        <v>0</v>
      </c>
      <c r="J271" s="40">
        <f t="shared" si="70"/>
        <v>0</v>
      </c>
      <c r="K271" s="41"/>
      <c r="L271" s="42"/>
      <c r="M271" s="42"/>
      <c r="N271" s="42"/>
      <c r="O271" s="42"/>
      <c r="P271" s="46"/>
      <c r="Q271" s="23"/>
    </row>
    <row r="272" spans="1:17" ht="8.25" hidden="1" customHeight="1">
      <c r="A272" s="237">
        <v>46310</v>
      </c>
      <c r="B272" s="25">
        <v>94</v>
      </c>
      <c r="C272" s="35" t="s">
        <v>27</v>
      </c>
      <c r="D272" s="36" t="str">
        <f t="shared" ref="D272:E272" si="103">D271</f>
        <v>'</v>
      </c>
      <c r="E272" s="37">
        <f t="shared" si="103"/>
        <v>46128</v>
      </c>
      <c r="F272" s="6">
        <f>IF(MAX(F$9:F271)&gt;=L$5,0,IF(B272&gt;=MONTH($N$5),F271+1,0))</f>
        <v>0</v>
      </c>
      <c r="G272" s="38">
        <f t="shared" si="72"/>
        <v>0</v>
      </c>
      <c r="H272" s="39">
        <f t="shared" si="73"/>
        <v>0</v>
      </c>
      <c r="I272" s="39">
        <f t="shared" si="69"/>
        <v>0</v>
      </c>
      <c r="J272" s="40">
        <f t="shared" si="70"/>
        <v>0</v>
      </c>
      <c r="K272" s="41"/>
      <c r="L272" s="42"/>
      <c r="M272" s="42"/>
      <c r="N272" s="42"/>
      <c r="O272" s="42"/>
      <c r="P272" s="46"/>
      <c r="Q272" s="23"/>
    </row>
    <row r="273" spans="1:17" ht="8.25" hidden="1" customHeight="1">
      <c r="A273" s="237">
        <v>46341</v>
      </c>
      <c r="B273" s="25">
        <v>95</v>
      </c>
      <c r="C273" s="35" t="s">
        <v>28</v>
      </c>
      <c r="D273" s="36" t="str">
        <f t="shared" ref="D273:E273" si="104">D272</f>
        <v>'</v>
      </c>
      <c r="E273" s="37">
        <f t="shared" si="104"/>
        <v>46128</v>
      </c>
      <c r="F273" s="6">
        <f>IF(MAX(F$9:F272)&gt;=L$5,0,IF(B273&gt;=MONTH($N$5),F272+1,0))</f>
        <v>0</v>
      </c>
      <c r="G273" s="38">
        <f t="shared" si="72"/>
        <v>0</v>
      </c>
      <c r="H273" s="39">
        <f t="shared" si="73"/>
        <v>0</v>
      </c>
      <c r="I273" s="39">
        <f t="shared" si="69"/>
        <v>0</v>
      </c>
      <c r="J273" s="40">
        <f t="shared" si="70"/>
        <v>0</v>
      </c>
      <c r="K273" s="41"/>
      <c r="L273" s="42"/>
      <c r="M273" s="42"/>
      <c r="N273" s="42"/>
      <c r="O273" s="42"/>
      <c r="P273" s="46"/>
      <c r="Q273" s="23"/>
    </row>
    <row r="274" spans="1:17" ht="9" hidden="1" customHeight="1" thickBot="1">
      <c r="A274" s="237">
        <v>46371</v>
      </c>
      <c r="B274" s="25">
        <v>96</v>
      </c>
      <c r="C274" s="35" t="s">
        <v>29</v>
      </c>
      <c r="D274" s="36" t="str">
        <f t="shared" ref="D274:E274" si="105">D273</f>
        <v>'</v>
      </c>
      <c r="E274" s="37">
        <f t="shared" si="105"/>
        <v>46128</v>
      </c>
      <c r="F274" s="6">
        <f>IF(MAX(F$9:F273)&gt;=L$5,0,IF(B274&gt;=MONTH($N$5),F273+1,0))</f>
        <v>0</v>
      </c>
      <c r="G274" s="45">
        <f t="shared" si="72"/>
        <v>0</v>
      </c>
      <c r="H274" s="42">
        <f t="shared" si="73"/>
        <v>0</v>
      </c>
      <c r="I274" s="42">
        <f t="shared" si="69"/>
        <v>0</v>
      </c>
      <c r="J274" s="46">
        <f t="shared" si="70"/>
        <v>0</v>
      </c>
      <c r="K274" s="41">
        <f>SUM(H263:H274)</f>
        <v>0</v>
      </c>
      <c r="L274" s="42">
        <f>SUM(I263:I274)</f>
        <v>0</v>
      </c>
      <c r="M274" s="42">
        <f>SUM(G263:G274)</f>
        <v>0</v>
      </c>
      <c r="N274" s="42">
        <f>K274+N262</f>
        <v>49146.26</v>
      </c>
      <c r="O274" s="42">
        <f>L274+O262</f>
        <v>43720.839415036469</v>
      </c>
      <c r="P274" s="46">
        <f>M274+P262</f>
        <v>92867.099415036515</v>
      </c>
      <c r="Q274" s="23"/>
    </row>
    <row r="275" spans="1:17" hidden="1">
      <c r="A275" s="237">
        <v>46402</v>
      </c>
      <c r="B275" s="25">
        <v>97</v>
      </c>
      <c r="C275" s="26" t="s">
        <v>17</v>
      </c>
      <c r="D275" s="47" t="str">
        <f>D263</f>
        <v>'</v>
      </c>
      <c r="E275" s="27">
        <f>E263+365.25</f>
        <v>46493.25</v>
      </c>
      <c r="F275" s="90">
        <f>IF(MAX(F$9:F274)&gt;=L$5,0,IF(B275&gt;=MONTH($N$5),F274+1,0))</f>
        <v>0</v>
      </c>
      <c r="G275" s="28">
        <f t="shared" si="72"/>
        <v>0</v>
      </c>
      <c r="H275" s="29">
        <f t="shared" si="73"/>
        <v>0</v>
      </c>
      <c r="I275" s="29">
        <f t="shared" si="69"/>
        <v>0</v>
      </c>
      <c r="J275" s="30">
        <f t="shared" si="70"/>
        <v>0</v>
      </c>
      <c r="K275" s="31"/>
      <c r="L275" s="32"/>
      <c r="M275" s="32"/>
      <c r="N275" s="32"/>
      <c r="O275" s="32"/>
      <c r="P275" s="48"/>
      <c r="Q275" s="23"/>
    </row>
    <row r="276" spans="1:17" hidden="1">
      <c r="A276" s="237">
        <v>46433</v>
      </c>
      <c r="B276" s="25">
        <v>98</v>
      </c>
      <c r="C276" s="35" t="s">
        <v>19</v>
      </c>
      <c r="D276" s="36" t="str">
        <f t="shared" ref="D276:E276" si="106">D275</f>
        <v>'</v>
      </c>
      <c r="E276" s="37">
        <f t="shared" si="106"/>
        <v>46493.25</v>
      </c>
      <c r="F276" s="6">
        <f>IF(MAX(F$9:F275)&gt;=L$5,0,IF(B276&gt;=MONTH($N$5),F275+1,0))</f>
        <v>0</v>
      </c>
      <c r="G276" s="38">
        <f t="shared" si="72"/>
        <v>0</v>
      </c>
      <c r="H276" s="39">
        <f t="shared" si="73"/>
        <v>0</v>
      </c>
      <c r="I276" s="39">
        <f t="shared" si="69"/>
        <v>0</v>
      </c>
      <c r="J276" s="40">
        <f t="shared" si="70"/>
        <v>0</v>
      </c>
      <c r="K276" s="41"/>
      <c r="L276" s="42"/>
      <c r="M276" s="42"/>
      <c r="N276" s="42"/>
      <c r="O276" s="42"/>
      <c r="P276" s="46"/>
      <c r="Q276" s="23"/>
    </row>
    <row r="277" spans="1:17" hidden="1">
      <c r="A277" s="237">
        <v>46461</v>
      </c>
      <c r="B277" s="25">
        <v>99</v>
      </c>
      <c r="C277" s="35" t="s">
        <v>20</v>
      </c>
      <c r="D277" s="36" t="str">
        <f t="shared" ref="D277:E277" si="107">D276</f>
        <v>'</v>
      </c>
      <c r="E277" s="37">
        <f t="shared" si="107"/>
        <v>46493.25</v>
      </c>
      <c r="F277" s="6">
        <f>IF(MAX(F$9:F276)&gt;=L$5,0,IF(B277&gt;=MONTH($N$5),F276+1,0))</f>
        <v>0</v>
      </c>
      <c r="G277" s="38">
        <f t="shared" si="72"/>
        <v>0</v>
      </c>
      <c r="H277" s="39">
        <f t="shared" si="73"/>
        <v>0</v>
      </c>
      <c r="I277" s="39">
        <f t="shared" si="69"/>
        <v>0</v>
      </c>
      <c r="J277" s="40">
        <f t="shared" si="70"/>
        <v>0</v>
      </c>
      <c r="K277" s="41"/>
      <c r="L277" s="42"/>
      <c r="M277" s="42"/>
      <c r="N277" s="42"/>
      <c r="O277" s="42"/>
      <c r="P277" s="46"/>
      <c r="Q277" s="23"/>
    </row>
    <row r="278" spans="1:17" hidden="1">
      <c r="A278" s="237">
        <v>46492</v>
      </c>
      <c r="B278" s="25">
        <v>100</v>
      </c>
      <c r="C278" s="35" t="s">
        <v>21</v>
      </c>
      <c r="D278" s="36" t="str">
        <f t="shared" ref="D278:E278" si="108">D277</f>
        <v>'</v>
      </c>
      <c r="E278" s="37">
        <f t="shared" si="108"/>
        <v>46493.25</v>
      </c>
      <c r="F278" s="6">
        <f>IF(MAX(F$9:F277)&gt;=L$5,0,IF(B278&gt;=MONTH($N$5),F277+1,0))</f>
        <v>0</v>
      </c>
      <c r="G278" s="38">
        <f t="shared" si="72"/>
        <v>0</v>
      </c>
      <c r="H278" s="39">
        <f t="shared" si="73"/>
        <v>0</v>
      </c>
      <c r="I278" s="39">
        <f t="shared" si="69"/>
        <v>0</v>
      </c>
      <c r="J278" s="40">
        <f t="shared" si="70"/>
        <v>0</v>
      </c>
      <c r="K278" s="41"/>
      <c r="L278" s="42"/>
      <c r="M278" s="42"/>
      <c r="N278" s="42"/>
      <c r="O278" s="42"/>
      <c r="P278" s="46"/>
      <c r="Q278" s="23"/>
    </row>
    <row r="279" spans="1:17" hidden="1">
      <c r="A279" s="237">
        <v>46522</v>
      </c>
      <c r="B279" s="25">
        <v>101</v>
      </c>
      <c r="C279" s="35" t="s">
        <v>22</v>
      </c>
      <c r="D279" s="36" t="str">
        <f t="shared" ref="D279:E279" si="109">D278</f>
        <v>'</v>
      </c>
      <c r="E279" s="37">
        <f t="shared" si="109"/>
        <v>46493.25</v>
      </c>
      <c r="F279" s="6">
        <f>IF(MAX(F$9:F278)&gt;=L$5,0,IF(B279&gt;=MONTH($N$5),F278+1,0))</f>
        <v>0</v>
      </c>
      <c r="G279" s="38">
        <f t="shared" si="72"/>
        <v>0</v>
      </c>
      <c r="H279" s="39">
        <f t="shared" si="73"/>
        <v>0</v>
      </c>
      <c r="I279" s="39">
        <f t="shared" si="69"/>
        <v>0</v>
      </c>
      <c r="J279" s="40">
        <f t="shared" si="70"/>
        <v>0</v>
      </c>
      <c r="K279" s="41"/>
      <c r="L279" s="42"/>
      <c r="M279" s="42"/>
      <c r="N279" s="42"/>
      <c r="O279" s="42"/>
      <c r="P279" s="46"/>
      <c r="Q279" s="23"/>
    </row>
    <row r="280" spans="1:17" hidden="1">
      <c r="A280" s="237">
        <v>46553</v>
      </c>
      <c r="B280" s="25">
        <v>102</v>
      </c>
      <c r="C280" s="35" t="s">
        <v>23</v>
      </c>
      <c r="D280" s="36" t="str">
        <f t="shared" ref="D280:E280" si="110">D279</f>
        <v>'</v>
      </c>
      <c r="E280" s="37">
        <f t="shared" si="110"/>
        <v>46493.25</v>
      </c>
      <c r="F280" s="6">
        <f>IF(MAX(F$9:F279)&gt;=L$5,0,IF(B280&gt;=MONTH($N$5),F279+1,0))</f>
        <v>0</v>
      </c>
      <c r="G280" s="38">
        <f t="shared" si="72"/>
        <v>0</v>
      </c>
      <c r="H280" s="39">
        <f t="shared" si="73"/>
        <v>0</v>
      </c>
      <c r="I280" s="39">
        <f t="shared" si="69"/>
        <v>0</v>
      </c>
      <c r="J280" s="40">
        <f t="shared" si="70"/>
        <v>0</v>
      </c>
      <c r="K280" s="41"/>
      <c r="L280" s="42"/>
      <c r="M280" s="42"/>
      <c r="N280" s="42"/>
      <c r="O280" s="42"/>
      <c r="P280" s="46"/>
      <c r="Q280" s="23"/>
    </row>
    <row r="281" spans="1:17" hidden="1">
      <c r="A281" s="237">
        <v>46583</v>
      </c>
      <c r="B281" s="25">
        <v>103</v>
      </c>
      <c r="C281" s="35" t="s">
        <v>24</v>
      </c>
      <c r="D281" s="36" t="str">
        <f t="shared" ref="D281:E281" si="111">D280</f>
        <v>'</v>
      </c>
      <c r="E281" s="37">
        <f t="shared" si="111"/>
        <v>46493.25</v>
      </c>
      <c r="F281" s="6">
        <f>IF(MAX(F$9:F280)&gt;=L$5,0,IF(B281&gt;=MONTH($N$5),F280+1,0))</f>
        <v>0</v>
      </c>
      <c r="G281" s="38">
        <f t="shared" si="72"/>
        <v>0</v>
      </c>
      <c r="H281" s="39">
        <f t="shared" si="73"/>
        <v>0</v>
      </c>
      <c r="I281" s="39">
        <f t="shared" si="69"/>
        <v>0</v>
      </c>
      <c r="J281" s="40">
        <f t="shared" si="70"/>
        <v>0</v>
      </c>
      <c r="K281" s="41"/>
      <c r="L281" s="42"/>
      <c r="M281" s="42"/>
      <c r="N281" s="42"/>
      <c r="O281" s="42"/>
      <c r="P281" s="46"/>
      <c r="Q281" s="23"/>
    </row>
    <row r="282" spans="1:17" hidden="1">
      <c r="A282" s="237">
        <v>46614</v>
      </c>
      <c r="B282" s="25">
        <v>104</v>
      </c>
      <c r="C282" s="35" t="s">
        <v>25</v>
      </c>
      <c r="D282" s="36" t="str">
        <f t="shared" ref="D282:E282" si="112">D281</f>
        <v>'</v>
      </c>
      <c r="E282" s="37">
        <f t="shared" si="112"/>
        <v>46493.25</v>
      </c>
      <c r="F282" s="6">
        <f>IF(MAX(F$9:F281)&gt;=L$5,0,IF(B282&gt;=MONTH($N$5),F281+1,0))</f>
        <v>0</v>
      </c>
      <c r="G282" s="38">
        <f t="shared" si="72"/>
        <v>0</v>
      </c>
      <c r="H282" s="39">
        <f t="shared" si="73"/>
        <v>0</v>
      </c>
      <c r="I282" s="39">
        <f t="shared" si="69"/>
        <v>0</v>
      </c>
      <c r="J282" s="40">
        <f t="shared" si="70"/>
        <v>0</v>
      </c>
      <c r="K282" s="41"/>
      <c r="L282" s="42"/>
      <c r="M282" s="42"/>
      <c r="N282" s="42"/>
      <c r="O282" s="42"/>
      <c r="P282" s="46"/>
      <c r="Q282" s="23"/>
    </row>
    <row r="283" spans="1:17" hidden="1">
      <c r="A283" s="237">
        <v>46645</v>
      </c>
      <c r="B283" s="25">
        <v>105</v>
      </c>
      <c r="C283" s="35" t="s">
        <v>26</v>
      </c>
      <c r="D283" s="36" t="str">
        <f t="shared" ref="D283:E283" si="113">D282</f>
        <v>'</v>
      </c>
      <c r="E283" s="37">
        <f t="shared" si="113"/>
        <v>46493.25</v>
      </c>
      <c r="F283" s="6">
        <f>IF(MAX(F$9:F282)&gt;=L$5,0,IF(B283&gt;=MONTH($N$5),F282+1,0))</f>
        <v>0</v>
      </c>
      <c r="G283" s="38">
        <f t="shared" si="72"/>
        <v>0</v>
      </c>
      <c r="H283" s="39">
        <f t="shared" si="73"/>
        <v>0</v>
      </c>
      <c r="I283" s="39">
        <f t="shared" si="69"/>
        <v>0</v>
      </c>
      <c r="J283" s="40">
        <f t="shared" si="70"/>
        <v>0</v>
      </c>
      <c r="K283" s="41"/>
      <c r="L283" s="42"/>
      <c r="M283" s="42"/>
      <c r="N283" s="42"/>
      <c r="O283" s="42"/>
      <c r="P283" s="46"/>
      <c r="Q283" s="23"/>
    </row>
    <row r="284" spans="1:17" hidden="1">
      <c r="A284" s="237">
        <v>46675</v>
      </c>
      <c r="B284" s="25">
        <v>106</v>
      </c>
      <c r="C284" s="35" t="s">
        <v>27</v>
      </c>
      <c r="D284" s="36" t="str">
        <f t="shared" ref="D284:E284" si="114">D283</f>
        <v>'</v>
      </c>
      <c r="E284" s="37">
        <f t="shared" si="114"/>
        <v>46493.25</v>
      </c>
      <c r="F284" s="6">
        <f>IF(MAX(F$9:F283)&gt;=L$5,0,IF(B284&gt;=MONTH($N$5),F283+1,0))</f>
        <v>0</v>
      </c>
      <c r="G284" s="38">
        <f t="shared" si="72"/>
        <v>0</v>
      </c>
      <c r="H284" s="39">
        <f t="shared" si="73"/>
        <v>0</v>
      </c>
      <c r="I284" s="39">
        <f t="shared" si="69"/>
        <v>0</v>
      </c>
      <c r="J284" s="40">
        <f t="shared" si="70"/>
        <v>0</v>
      </c>
      <c r="K284" s="41"/>
      <c r="L284" s="42"/>
      <c r="M284" s="42"/>
      <c r="N284" s="42"/>
      <c r="O284" s="42"/>
      <c r="P284" s="46"/>
      <c r="Q284" s="23"/>
    </row>
    <row r="285" spans="1:17" hidden="1">
      <c r="A285" s="237">
        <v>46706</v>
      </c>
      <c r="B285" s="25">
        <v>107</v>
      </c>
      <c r="C285" s="35" t="s">
        <v>28</v>
      </c>
      <c r="D285" s="36" t="str">
        <f t="shared" ref="D285:E285" si="115">D284</f>
        <v>'</v>
      </c>
      <c r="E285" s="37">
        <f t="shared" si="115"/>
        <v>46493.25</v>
      </c>
      <c r="F285" s="6">
        <f>IF(MAX(F$9:F284)&gt;=L$5,0,IF(B285&gt;=MONTH($N$5),F284+1,0))</f>
        <v>0</v>
      </c>
      <c r="G285" s="38">
        <f t="shared" si="72"/>
        <v>0</v>
      </c>
      <c r="H285" s="39">
        <f t="shared" si="73"/>
        <v>0</v>
      </c>
      <c r="I285" s="39">
        <f t="shared" si="69"/>
        <v>0</v>
      </c>
      <c r="J285" s="40">
        <f t="shared" si="70"/>
        <v>0</v>
      </c>
      <c r="K285" s="41"/>
      <c r="L285" s="42"/>
      <c r="M285" s="42"/>
      <c r="N285" s="42"/>
      <c r="O285" s="42"/>
      <c r="P285" s="46"/>
      <c r="Q285" s="23"/>
    </row>
    <row r="286" spans="1:17" hidden="1">
      <c r="A286" s="237">
        <v>46736</v>
      </c>
      <c r="B286" s="25">
        <v>108</v>
      </c>
      <c r="C286" s="35" t="s">
        <v>29</v>
      </c>
      <c r="D286" s="36" t="str">
        <f t="shared" ref="D286:E286" si="116">D285</f>
        <v>'</v>
      </c>
      <c r="E286" s="37">
        <f t="shared" si="116"/>
        <v>46493.25</v>
      </c>
      <c r="F286" s="6">
        <f>IF(MAX(F$9:F285)&gt;=L$5,0,IF(B286&gt;=MONTH($N$5),F285+1,0))</f>
        <v>0</v>
      </c>
      <c r="G286" s="45">
        <f t="shared" si="72"/>
        <v>0</v>
      </c>
      <c r="H286" s="42">
        <f t="shared" si="73"/>
        <v>0</v>
      </c>
      <c r="I286" s="42">
        <f t="shared" si="69"/>
        <v>0</v>
      </c>
      <c r="J286" s="46">
        <f t="shared" si="70"/>
        <v>0</v>
      </c>
      <c r="K286" s="41">
        <f>SUM(H275:H286)</f>
        <v>0</v>
      </c>
      <c r="L286" s="42">
        <f>SUM(I275:I286)</f>
        <v>0</v>
      </c>
      <c r="M286" s="42">
        <f>SUM(G275:G286)</f>
        <v>0</v>
      </c>
      <c r="N286" s="42">
        <f>K286+N274</f>
        <v>49146.26</v>
      </c>
      <c r="O286" s="42">
        <f>L286+O274</f>
        <v>43720.839415036469</v>
      </c>
      <c r="P286" s="46">
        <f>M286+P274</f>
        <v>92867.099415036515</v>
      </c>
      <c r="Q286" s="23"/>
    </row>
    <row r="287" spans="1:17" hidden="1">
      <c r="A287" s="237">
        <v>46767</v>
      </c>
      <c r="B287" s="25">
        <v>109</v>
      </c>
      <c r="C287" s="26" t="s">
        <v>17</v>
      </c>
      <c r="D287" s="47" t="str">
        <f>D275</f>
        <v>'</v>
      </c>
      <c r="E287" s="27">
        <f>E275+365.25</f>
        <v>46858.5</v>
      </c>
      <c r="F287" s="90">
        <f>IF(MAX(F$9:F286)&gt;=L$5,0,IF(B287&gt;=MONTH($N$5),F286+1,0))</f>
        <v>0</v>
      </c>
      <c r="G287" s="28">
        <f t="shared" si="72"/>
        <v>0</v>
      </c>
      <c r="H287" s="29">
        <f t="shared" si="73"/>
        <v>0</v>
      </c>
      <c r="I287" s="29">
        <f t="shared" si="69"/>
        <v>0</v>
      </c>
      <c r="J287" s="30">
        <f t="shared" si="70"/>
        <v>0</v>
      </c>
      <c r="K287" s="31"/>
      <c r="L287" s="32"/>
      <c r="M287" s="32"/>
      <c r="N287" s="32"/>
      <c r="O287" s="32"/>
      <c r="P287" s="48"/>
      <c r="Q287" s="23"/>
    </row>
    <row r="288" spans="1:17" hidden="1">
      <c r="A288" s="237">
        <v>46798</v>
      </c>
      <c r="B288" s="25">
        <v>110</v>
      </c>
      <c r="C288" s="35" t="s">
        <v>19</v>
      </c>
      <c r="D288" s="36" t="str">
        <f t="shared" ref="D288:E288" si="117">D287</f>
        <v>'</v>
      </c>
      <c r="E288" s="37">
        <f t="shared" si="117"/>
        <v>46858.5</v>
      </c>
      <c r="F288" s="6">
        <f>IF(MAX(F$9:F287)&gt;=L$5,0,IF(B288&gt;=MONTH($N$5),F287+1,0))</f>
        <v>0</v>
      </c>
      <c r="G288" s="38">
        <f t="shared" si="72"/>
        <v>0</v>
      </c>
      <c r="H288" s="39">
        <f t="shared" si="73"/>
        <v>0</v>
      </c>
      <c r="I288" s="39">
        <f t="shared" si="69"/>
        <v>0</v>
      </c>
      <c r="J288" s="40">
        <f t="shared" si="70"/>
        <v>0</v>
      </c>
      <c r="K288" s="41"/>
      <c r="L288" s="42"/>
      <c r="M288" s="42"/>
      <c r="N288" s="42"/>
      <c r="O288" s="42"/>
      <c r="P288" s="46"/>
      <c r="Q288" s="23"/>
    </row>
    <row r="289" spans="1:17" hidden="1">
      <c r="A289" s="237">
        <v>46827</v>
      </c>
      <c r="B289" s="25">
        <v>111</v>
      </c>
      <c r="C289" s="35" t="s">
        <v>20</v>
      </c>
      <c r="D289" s="36" t="str">
        <f t="shared" ref="D289:E289" si="118">D288</f>
        <v>'</v>
      </c>
      <c r="E289" s="37">
        <f t="shared" si="118"/>
        <v>46858.5</v>
      </c>
      <c r="F289" s="6">
        <f>IF(MAX(F$9:F288)&gt;=L$5,0,IF(B289&gt;=MONTH($N$5),F288+1,0))</f>
        <v>0</v>
      </c>
      <c r="G289" s="38">
        <f t="shared" si="72"/>
        <v>0</v>
      </c>
      <c r="H289" s="39">
        <f t="shared" si="73"/>
        <v>0</v>
      </c>
      <c r="I289" s="39">
        <f t="shared" si="69"/>
        <v>0</v>
      </c>
      <c r="J289" s="40">
        <f t="shared" si="70"/>
        <v>0</v>
      </c>
      <c r="K289" s="41"/>
      <c r="L289" s="42"/>
      <c r="M289" s="42"/>
      <c r="N289" s="42"/>
      <c r="O289" s="42"/>
      <c r="P289" s="46"/>
      <c r="Q289" s="23"/>
    </row>
    <row r="290" spans="1:17" hidden="1">
      <c r="A290" s="237">
        <v>46858</v>
      </c>
      <c r="B290" s="25">
        <v>112</v>
      </c>
      <c r="C290" s="35" t="s">
        <v>21</v>
      </c>
      <c r="D290" s="36" t="str">
        <f t="shared" ref="D290:E290" si="119">D289</f>
        <v>'</v>
      </c>
      <c r="E290" s="37">
        <f t="shared" si="119"/>
        <v>46858.5</v>
      </c>
      <c r="F290" s="6">
        <f>IF(MAX(F$9:F289)&gt;=L$5,0,IF(B290&gt;=MONTH($N$5),F289+1,0))</f>
        <v>0</v>
      </c>
      <c r="G290" s="38">
        <f t="shared" si="72"/>
        <v>0</v>
      </c>
      <c r="H290" s="39">
        <f t="shared" si="73"/>
        <v>0</v>
      </c>
      <c r="I290" s="39">
        <f t="shared" si="69"/>
        <v>0</v>
      </c>
      <c r="J290" s="40">
        <f t="shared" si="70"/>
        <v>0</v>
      </c>
      <c r="K290" s="41"/>
      <c r="L290" s="42"/>
      <c r="M290" s="42"/>
      <c r="N290" s="42"/>
      <c r="O290" s="42"/>
      <c r="P290" s="46"/>
      <c r="Q290" s="23"/>
    </row>
    <row r="291" spans="1:17" hidden="1">
      <c r="A291" s="237">
        <v>46888</v>
      </c>
      <c r="B291" s="25">
        <v>113</v>
      </c>
      <c r="C291" s="35" t="s">
        <v>22</v>
      </c>
      <c r="D291" s="36" t="str">
        <f t="shared" ref="D291:E291" si="120">D290</f>
        <v>'</v>
      </c>
      <c r="E291" s="37">
        <f t="shared" si="120"/>
        <v>46858.5</v>
      </c>
      <c r="F291" s="6">
        <f>IF(MAX(F$9:F290)&gt;=L$5,0,IF(B291&gt;=MONTH($N$5),F290+1,0))</f>
        <v>0</v>
      </c>
      <c r="G291" s="38">
        <f t="shared" si="72"/>
        <v>0</v>
      </c>
      <c r="H291" s="39">
        <f t="shared" si="73"/>
        <v>0</v>
      </c>
      <c r="I291" s="39">
        <f t="shared" si="69"/>
        <v>0</v>
      </c>
      <c r="J291" s="40">
        <f t="shared" si="70"/>
        <v>0</v>
      </c>
      <c r="K291" s="41"/>
      <c r="L291" s="42"/>
      <c r="M291" s="42"/>
      <c r="N291" s="42"/>
      <c r="O291" s="42"/>
      <c r="P291" s="46"/>
      <c r="Q291" s="23"/>
    </row>
    <row r="292" spans="1:17" hidden="1">
      <c r="A292" s="237">
        <v>46919</v>
      </c>
      <c r="B292" s="25">
        <v>114</v>
      </c>
      <c r="C292" s="35" t="s">
        <v>23</v>
      </c>
      <c r="D292" s="36" t="str">
        <f t="shared" ref="D292:E292" si="121">D291</f>
        <v>'</v>
      </c>
      <c r="E292" s="37">
        <f t="shared" si="121"/>
        <v>46858.5</v>
      </c>
      <c r="F292" s="6">
        <f>IF(MAX(F$9:F291)&gt;=L$5,0,IF(B292&gt;=MONTH($N$5),F291+1,0))</f>
        <v>0</v>
      </c>
      <c r="G292" s="38">
        <f t="shared" si="72"/>
        <v>0</v>
      </c>
      <c r="H292" s="39">
        <f t="shared" si="73"/>
        <v>0</v>
      </c>
      <c r="I292" s="39">
        <f t="shared" si="69"/>
        <v>0</v>
      </c>
      <c r="J292" s="40">
        <f t="shared" si="70"/>
        <v>0</v>
      </c>
      <c r="K292" s="41"/>
      <c r="L292" s="42"/>
      <c r="M292" s="42"/>
      <c r="N292" s="42"/>
      <c r="O292" s="42"/>
      <c r="P292" s="46"/>
      <c r="Q292" s="23"/>
    </row>
    <row r="293" spans="1:17" hidden="1">
      <c r="A293" s="237">
        <v>46949</v>
      </c>
      <c r="B293" s="25">
        <v>115</v>
      </c>
      <c r="C293" s="35" t="s">
        <v>24</v>
      </c>
      <c r="D293" s="36" t="str">
        <f t="shared" ref="D293:E293" si="122">D292</f>
        <v>'</v>
      </c>
      <c r="E293" s="37">
        <f t="shared" si="122"/>
        <v>46858.5</v>
      </c>
      <c r="F293" s="6">
        <f>IF(MAX(F$9:F292)&gt;=L$5,0,IF(B293&gt;=MONTH($N$5),F292+1,0))</f>
        <v>0</v>
      </c>
      <c r="G293" s="38">
        <f t="shared" si="72"/>
        <v>0</v>
      </c>
      <c r="H293" s="39">
        <f t="shared" si="73"/>
        <v>0</v>
      </c>
      <c r="I293" s="39">
        <f t="shared" si="69"/>
        <v>0</v>
      </c>
      <c r="J293" s="40">
        <f t="shared" si="70"/>
        <v>0</v>
      </c>
      <c r="K293" s="41"/>
      <c r="L293" s="42"/>
      <c r="M293" s="42"/>
      <c r="N293" s="42"/>
      <c r="O293" s="42"/>
      <c r="P293" s="46"/>
      <c r="Q293" s="23"/>
    </row>
    <row r="294" spans="1:17" hidden="1">
      <c r="A294" s="237">
        <v>46980</v>
      </c>
      <c r="B294" s="25">
        <v>116</v>
      </c>
      <c r="C294" s="35" t="s">
        <v>25</v>
      </c>
      <c r="D294" s="36" t="str">
        <f t="shared" ref="D294:E294" si="123">D293</f>
        <v>'</v>
      </c>
      <c r="E294" s="37">
        <f t="shared" si="123"/>
        <v>46858.5</v>
      </c>
      <c r="F294" s="6">
        <f>IF(MAX(F$9:F293)&gt;=L$5,0,IF(B294&gt;=MONTH($N$5),F293+1,0))</f>
        <v>0</v>
      </c>
      <c r="G294" s="38">
        <f t="shared" si="72"/>
        <v>0</v>
      </c>
      <c r="H294" s="39">
        <f t="shared" si="73"/>
        <v>0</v>
      </c>
      <c r="I294" s="39">
        <f t="shared" si="69"/>
        <v>0</v>
      </c>
      <c r="J294" s="40">
        <f t="shared" si="70"/>
        <v>0</v>
      </c>
      <c r="K294" s="41"/>
      <c r="L294" s="42"/>
      <c r="M294" s="42"/>
      <c r="N294" s="42"/>
      <c r="O294" s="42"/>
      <c r="P294" s="46"/>
      <c r="Q294" s="23"/>
    </row>
    <row r="295" spans="1:17" hidden="1">
      <c r="A295" s="237">
        <v>47011</v>
      </c>
      <c r="B295" s="25">
        <v>117</v>
      </c>
      <c r="C295" s="35" t="s">
        <v>26</v>
      </c>
      <c r="D295" s="36" t="str">
        <f t="shared" ref="D295:E295" si="124">D294</f>
        <v>'</v>
      </c>
      <c r="E295" s="37">
        <f t="shared" si="124"/>
        <v>46858.5</v>
      </c>
      <c r="F295" s="6">
        <f>IF(MAX(F$9:F294)&gt;=L$5,0,IF(B295&gt;=MONTH($N$5),F294+1,0))</f>
        <v>0</v>
      </c>
      <c r="G295" s="38">
        <f t="shared" si="72"/>
        <v>0</v>
      </c>
      <c r="H295" s="39">
        <f t="shared" si="73"/>
        <v>0</v>
      </c>
      <c r="I295" s="39">
        <f t="shared" si="69"/>
        <v>0</v>
      </c>
      <c r="J295" s="40">
        <f t="shared" si="70"/>
        <v>0</v>
      </c>
      <c r="K295" s="41"/>
      <c r="L295" s="42"/>
      <c r="M295" s="42"/>
      <c r="N295" s="42"/>
      <c r="O295" s="42"/>
      <c r="P295" s="46"/>
      <c r="Q295" s="23"/>
    </row>
    <row r="296" spans="1:17" hidden="1">
      <c r="A296" s="237">
        <v>47041</v>
      </c>
      <c r="B296" s="25">
        <v>118</v>
      </c>
      <c r="C296" s="35" t="s">
        <v>27</v>
      </c>
      <c r="D296" s="36" t="str">
        <f t="shared" ref="D296:E296" si="125">D295</f>
        <v>'</v>
      </c>
      <c r="E296" s="37">
        <f t="shared" si="125"/>
        <v>46858.5</v>
      </c>
      <c r="F296" s="6">
        <f>IF(MAX(F$9:F295)&gt;=L$5,0,IF(B296&gt;=MONTH($N$5),F295+1,0))</f>
        <v>0</v>
      </c>
      <c r="G296" s="38">
        <f t="shared" si="72"/>
        <v>0</v>
      </c>
      <c r="H296" s="39">
        <f t="shared" si="73"/>
        <v>0</v>
      </c>
      <c r="I296" s="39">
        <f t="shared" si="69"/>
        <v>0</v>
      </c>
      <c r="J296" s="40">
        <f t="shared" si="70"/>
        <v>0</v>
      </c>
      <c r="K296" s="41"/>
      <c r="L296" s="42"/>
      <c r="M296" s="42"/>
      <c r="N296" s="42"/>
      <c r="O296" s="42"/>
      <c r="P296" s="46"/>
      <c r="Q296" s="23"/>
    </row>
    <row r="297" spans="1:17" hidden="1">
      <c r="A297" s="237">
        <v>47072</v>
      </c>
      <c r="B297" s="25">
        <v>119</v>
      </c>
      <c r="C297" s="35" t="s">
        <v>28</v>
      </c>
      <c r="D297" s="36" t="str">
        <f t="shared" ref="D297:E297" si="126">D296</f>
        <v>'</v>
      </c>
      <c r="E297" s="37">
        <f t="shared" si="126"/>
        <v>46858.5</v>
      </c>
      <c r="F297" s="6">
        <f>IF(MAX(F$9:F296)&gt;=L$5,0,IF(B297&gt;=MONTH($N$5),F296+1,0))</f>
        <v>0</v>
      </c>
      <c r="G297" s="38">
        <f t="shared" si="72"/>
        <v>0</v>
      </c>
      <c r="H297" s="39">
        <f t="shared" si="73"/>
        <v>0</v>
      </c>
      <c r="I297" s="39">
        <f t="shared" si="69"/>
        <v>0</v>
      </c>
      <c r="J297" s="40">
        <f t="shared" si="70"/>
        <v>0</v>
      </c>
      <c r="K297" s="41"/>
      <c r="L297" s="42"/>
      <c r="M297" s="42"/>
      <c r="N297" s="42"/>
      <c r="O297" s="42"/>
      <c r="P297" s="46"/>
      <c r="Q297" s="23"/>
    </row>
    <row r="298" spans="1:17" hidden="1">
      <c r="A298" s="237">
        <v>47102</v>
      </c>
      <c r="B298" s="25">
        <v>120</v>
      </c>
      <c r="C298" s="35" t="s">
        <v>29</v>
      </c>
      <c r="D298" s="36" t="str">
        <f t="shared" ref="D298:E298" si="127">D297</f>
        <v>'</v>
      </c>
      <c r="E298" s="37">
        <f t="shared" si="127"/>
        <v>46858.5</v>
      </c>
      <c r="F298" s="6">
        <f>IF(MAX(F$9:F297)&gt;=L$5,0,IF(B298&gt;=MONTH($N$5),F297+1,0))</f>
        <v>0</v>
      </c>
      <c r="G298" s="45">
        <f t="shared" si="72"/>
        <v>0</v>
      </c>
      <c r="H298" s="42">
        <f t="shared" si="73"/>
        <v>0</v>
      </c>
      <c r="I298" s="42">
        <f t="shared" si="69"/>
        <v>0</v>
      </c>
      <c r="J298" s="46">
        <f t="shared" si="70"/>
        <v>0</v>
      </c>
      <c r="K298" s="41">
        <f>SUM(H287:H298)</f>
        <v>0</v>
      </c>
      <c r="L298" s="42">
        <f>SUM(I287:I298)</f>
        <v>0</v>
      </c>
      <c r="M298" s="42">
        <f>SUM(G287:G298)</f>
        <v>0</v>
      </c>
      <c r="N298" s="42">
        <f>K298+N286</f>
        <v>49146.26</v>
      </c>
      <c r="O298" s="42">
        <f>L298+O286</f>
        <v>43720.839415036469</v>
      </c>
      <c r="P298" s="46">
        <f>M298+P286</f>
        <v>92867.099415036515</v>
      </c>
      <c r="Q298" s="23"/>
    </row>
    <row r="299" spans="1:17" hidden="1">
      <c r="A299" s="237">
        <v>47133</v>
      </c>
      <c r="B299" s="25">
        <v>97</v>
      </c>
      <c r="C299" s="26" t="s">
        <v>17</v>
      </c>
      <c r="D299" s="47" t="str">
        <f>D287</f>
        <v>'</v>
      </c>
      <c r="E299" s="27">
        <f>E287+365.25</f>
        <v>47223.75</v>
      </c>
      <c r="F299" s="90">
        <f>IF(MAX(F$9:F298)&gt;=L$5,0,IF(B299&gt;=MONTH($N$5),F298+1,0))</f>
        <v>0</v>
      </c>
      <c r="G299" s="28">
        <f t="shared" si="72"/>
        <v>0</v>
      </c>
      <c r="H299" s="29">
        <f t="shared" si="73"/>
        <v>0</v>
      </c>
      <c r="I299" s="29">
        <f t="shared" ref="I299:I362" si="128">G299-H299</f>
        <v>0</v>
      </c>
      <c r="J299" s="30">
        <f t="shared" ref="J299:J362" si="129">J298-I299</f>
        <v>0</v>
      </c>
      <c r="K299" s="31"/>
      <c r="L299" s="32"/>
      <c r="M299" s="32"/>
      <c r="N299" s="32"/>
      <c r="O299" s="32"/>
      <c r="P299" s="48"/>
      <c r="Q299" s="23"/>
    </row>
    <row r="300" spans="1:17" hidden="1">
      <c r="A300" s="237">
        <v>47164</v>
      </c>
      <c r="B300" s="25">
        <v>98</v>
      </c>
      <c r="C300" s="35" t="s">
        <v>19</v>
      </c>
      <c r="D300" s="36" t="str">
        <f t="shared" ref="D300:E300" si="130">D299</f>
        <v>'</v>
      </c>
      <c r="E300" s="37">
        <f t="shared" si="130"/>
        <v>47223.75</v>
      </c>
      <c r="F300" s="6">
        <f>IF(MAX(F$9:F299)&gt;=L$5,0,IF(B300&gt;=MONTH($N$5),F299+1,0))</f>
        <v>0</v>
      </c>
      <c r="G300" s="38">
        <f t="shared" ref="G300:G363" si="131">IF((J299+H300)&lt;(M$5+H300),J299+H300,M$5)</f>
        <v>0</v>
      </c>
      <c r="H300" s="39">
        <f t="shared" ref="H300:H363" si="132">IF(F300&gt;0,IF(J299&gt;0,ROUND(-IPMT(K$5/12,F300,L$5,J$5,,),2),0),0)</f>
        <v>0</v>
      </c>
      <c r="I300" s="39">
        <f t="shared" si="128"/>
        <v>0</v>
      </c>
      <c r="J300" s="40">
        <f t="shared" si="129"/>
        <v>0</v>
      </c>
      <c r="K300" s="41"/>
      <c r="L300" s="42"/>
      <c r="M300" s="42"/>
      <c r="N300" s="42"/>
      <c r="O300" s="42"/>
      <c r="P300" s="46"/>
      <c r="Q300" s="23"/>
    </row>
    <row r="301" spans="1:17" hidden="1">
      <c r="A301" s="237">
        <v>47192</v>
      </c>
      <c r="B301" s="25">
        <v>99</v>
      </c>
      <c r="C301" s="35" t="s">
        <v>20</v>
      </c>
      <c r="D301" s="36" t="str">
        <f t="shared" ref="D301:E301" si="133">D300</f>
        <v>'</v>
      </c>
      <c r="E301" s="37">
        <f t="shared" si="133"/>
        <v>47223.75</v>
      </c>
      <c r="F301" s="6">
        <f>IF(MAX(F$9:F300)&gt;=L$5,0,IF(B301&gt;=MONTH($N$5),F300+1,0))</f>
        <v>0</v>
      </c>
      <c r="G301" s="38">
        <f t="shared" si="131"/>
        <v>0</v>
      </c>
      <c r="H301" s="39">
        <f t="shared" si="132"/>
        <v>0</v>
      </c>
      <c r="I301" s="39">
        <f t="shared" si="128"/>
        <v>0</v>
      </c>
      <c r="J301" s="40">
        <f t="shared" si="129"/>
        <v>0</v>
      </c>
      <c r="K301" s="41"/>
      <c r="L301" s="42"/>
      <c r="M301" s="42"/>
      <c r="N301" s="42"/>
      <c r="O301" s="42"/>
      <c r="P301" s="46"/>
      <c r="Q301" s="23"/>
    </row>
    <row r="302" spans="1:17" hidden="1">
      <c r="A302" s="237">
        <v>47223</v>
      </c>
      <c r="B302" s="25">
        <v>100</v>
      </c>
      <c r="C302" s="35" t="s">
        <v>21</v>
      </c>
      <c r="D302" s="36" t="str">
        <f t="shared" ref="D302:E302" si="134">D301</f>
        <v>'</v>
      </c>
      <c r="E302" s="37">
        <f t="shared" si="134"/>
        <v>47223.75</v>
      </c>
      <c r="F302" s="6">
        <f>IF(MAX(F$9:F301)&gt;=L$5,0,IF(B302&gt;=MONTH($N$5),F301+1,0))</f>
        <v>0</v>
      </c>
      <c r="G302" s="38">
        <f t="shared" si="131"/>
        <v>0</v>
      </c>
      <c r="H302" s="39">
        <f t="shared" si="132"/>
        <v>0</v>
      </c>
      <c r="I302" s="39">
        <f t="shared" si="128"/>
        <v>0</v>
      </c>
      <c r="J302" s="40">
        <f t="shared" si="129"/>
        <v>0</v>
      </c>
      <c r="K302" s="41"/>
      <c r="L302" s="42"/>
      <c r="M302" s="42"/>
      <c r="N302" s="42"/>
      <c r="O302" s="42"/>
      <c r="P302" s="46"/>
      <c r="Q302" s="23"/>
    </row>
    <row r="303" spans="1:17" hidden="1">
      <c r="A303" s="237">
        <v>47253</v>
      </c>
      <c r="B303" s="25">
        <v>101</v>
      </c>
      <c r="C303" s="35" t="s">
        <v>22</v>
      </c>
      <c r="D303" s="36" t="str">
        <f t="shared" ref="D303:E303" si="135">D302</f>
        <v>'</v>
      </c>
      <c r="E303" s="37">
        <f t="shared" si="135"/>
        <v>47223.75</v>
      </c>
      <c r="F303" s="6">
        <f>IF(MAX(F$9:F302)&gt;=L$5,0,IF(B303&gt;=MONTH($N$5),F302+1,0))</f>
        <v>0</v>
      </c>
      <c r="G303" s="38">
        <f t="shared" si="131"/>
        <v>0</v>
      </c>
      <c r="H303" s="39">
        <f t="shared" si="132"/>
        <v>0</v>
      </c>
      <c r="I303" s="39">
        <f t="shared" si="128"/>
        <v>0</v>
      </c>
      <c r="J303" s="40">
        <f t="shared" si="129"/>
        <v>0</v>
      </c>
      <c r="K303" s="41"/>
      <c r="L303" s="42"/>
      <c r="M303" s="42"/>
      <c r="N303" s="42"/>
      <c r="O303" s="42"/>
      <c r="P303" s="46"/>
      <c r="Q303" s="23"/>
    </row>
    <row r="304" spans="1:17" hidden="1">
      <c r="A304" s="237">
        <v>47284</v>
      </c>
      <c r="B304" s="25">
        <v>102</v>
      </c>
      <c r="C304" s="35" t="s">
        <v>23</v>
      </c>
      <c r="D304" s="36" t="str">
        <f t="shared" ref="D304:E304" si="136">D303</f>
        <v>'</v>
      </c>
      <c r="E304" s="37">
        <f t="shared" si="136"/>
        <v>47223.75</v>
      </c>
      <c r="F304" s="6">
        <f>IF(MAX(F$9:F303)&gt;=L$5,0,IF(B304&gt;=MONTH($N$5),F303+1,0))</f>
        <v>0</v>
      </c>
      <c r="G304" s="38">
        <f t="shared" si="131"/>
        <v>0</v>
      </c>
      <c r="H304" s="39">
        <f t="shared" si="132"/>
        <v>0</v>
      </c>
      <c r="I304" s="39">
        <f t="shared" si="128"/>
        <v>0</v>
      </c>
      <c r="J304" s="40">
        <f t="shared" si="129"/>
        <v>0</v>
      </c>
      <c r="K304" s="41"/>
      <c r="L304" s="42"/>
      <c r="M304" s="42"/>
      <c r="N304" s="42"/>
      <c r="O304" s="42"/>
      <c r="P304" s="46"/>
      <c r="Q304" s="23"/>
    </row>
    <row r="305" spans="1:17" hidden="1">
      <c r="A305" s="237">
        <v>47314</v>
      </c>
      <c r="B305" s="25">
        <v>103</v>
      </c>
      <c r="C305" s="35" t="s">
        <v>24</v>
      </c>
      <c r="D305" s="36" t="str">
        <f t="shared" ref="D305:E305" si="137">D304</f>
        <v>'</v>
      </c>
      <c r="E305" s="37">
        <f t="shared" si="137"/>
        <v>47223.75</v>
      </c>
      <c r="F305" s="6">
        <f>IF(MAX(F$9:F304)&gt;=L$5,0,IF(B305&gt;=MONTH($N$5),F304+1,0))</f>
        <v>0</v>
      </c>
      <c r="G305" s="38">
        <f t="shared" si="131"/>
        <v>0</v>
      </c>
      <c r="H305" s="39">
        <f t="shared" si="132"/>
        <v>0</v>
      </c>
      <c r="I305" s="39">
        <f t="shared" si="128"/>
        <v>0</v>
      </c>
      <c r="J305" s="40">
        <f t="shared" si="129"/>
        <v>0</v>
      </c>
      <c r="K305" s="41"/>
      <c r="L305" s="42"/>
      <c r="M305" s="42"/>
      <c r="N305" s="42"/>
      <c r="O305" s="42"/>
      <c r="P305" s="46"/>
      <c r="Q305" s="23"/>
    </row>
    <row r="306" spans="1:17" hidden="1">
      <c r="A306" s="237">
        <v>47345</v>
      </c>
      <c r="B306" s="25">
        <v>104</v>
      </c>
      <c r="C306" s="35" t="s">
        <v>25</v>
      </c>
      <c r="D306" s="36" t="str">
        <f t="shared" ref="D306:E306" si="138">D305</f>
        <v>'</v>
      </c>
      <c r="E306" s="37">
        <f t="shared" si="138"/>
        <v>47223.75</v>
      </c>
      <c r="F306" s="6">
        <f>IF(MAX(F$9:F305)&gt;=L$5,0,IF(B306&gt;=MONTH($N$5),F305+1,0))</f>
        <v>0</v>
      </c>
      <c r="G306" s="38">
        <f t="shared" si="131"/>
        <v>0</v>
      </c>
      <c r="H306" s="39">
        <f t="shared" si="132"/>
        <v>0</v>
      </c>
      <c r="I306" s="39">
        <f t="shared" si="128"/>
        <v>0</v>
      </c>
      <c r="J306" s="40">
        <f t="shared" si="129"/>
        <v>0</v>
      </c>
      <c r="K306" s="41"/>
      <c r="L306" s="42"/>
      <c r="M306" s="42"/>
      <c r="N306" s="42"/>
      <c r="O306" s="42"/>
      <c r="P306" s="46"/>
      <c r="Q306" s="23"/>
    </row>
    <row r="307" spans="1:17" hidden="1">
      <c r="A307" s="237">
        <v>47376</v>
      </c>
      <c r="B307" s="25">
        <v>105</v>
      </c>
      <c r="C307" s="35" t="s">
        <v>26</v>
      </c>
      <c r="D307" s="36" t="str">
        <f t="shared" ref="D307:E307" si="139">D306</f>
        <v>'</v>
      </c>
      <c r="E307" s="37">
        <f t="shared" si="139"/>
        <v>47223.75</v>
      </c>
      <c r="F307" s="6">
        <f>IF(MAX(F$9:F306)&gt;=L$5,0,IF(B307&gt;=MONTH($N$5),F306+1,0))</f>
        <v>0</v>
      </c>
      <c r="G307" s="38">
        <f t="shared" si="131"/>
        <v>0</v>
      </c>
      <c r="H307" s="39">
        <f t="shared" si="132"/>
        <v>0</v>
      </c>
      <c r="I307" s="39">
        <f t="shared" si="128"/>
        <v>0</v>
      </c>
      <c r="J307" s="40">
        <f t="shared" si="129"/>
        <v>0</v>
      </c>
      <c r="K307" s="41"/>
      <c r="L307" s="42"/>
      <c r="M307" s="42"/>
      <c r="N307" s="42"/>
      <c r="O307" s="42"/>
      <c r="P307" s="46"/>
      <c r="Q307" s="23"/>
    </row>
    <row r="308" spans="1:17" hidden="1">
      <c r="A308" s="237">
        <v>47406</v>
      </c>
      <c r="B308" s="25">
        <v>106</v>
      </c>
      <c r="C308" s="35" t="s">
        <v>27</v>
      </c>
      <c r="D308" s="36" t="str">
        <f t="shared" ref="D308:E308" si="140">D307</f>
        <v>'</v>
      </c>
      <c r="E308" s="37">
        <f t="shared" si="140"/>
        <v>47223.75</v>
      </c>
      <c r="F308" s="6">
        <f>IF(MAX(F$9:F307)&gt;=L$5,0,IF(B308&gt;=MONTH($N$5),F307+1,0))</f>
        <v>0</v>
      </c>
      <c r="G308" s="38">
        <f t="shared" si="131"/>
        <v>0</v>
      </c>
      <c r="H308" s="39">
        <f t="shared" si="132"/>
        <v>0</v>
      </c>
      <c r="I308" s="39">
        <f t="shared" si="128"/>
        <v>0</v>
      </c>
      <c r="J308" s="40">
        <f t="shared" si="129"/>
        <v>0</v>
      </c>
      <c r="K308" s="41"/>
      <c r="L308" s="42"/>
      <c r="M308" s="42"/>
      <c r="N308" s="42"/>
      <c r="O308" s="42"/>
      <c r="P308" s="46"/>
      <c r="Q308" s="23"/>
    </row>
    <row r="309" spans="1:17" hidden="1">
      <c r="A309" s="237">
        <v>47437</v>
      </c>
      <c r="B309" s="25">
        <v>107</v>
      </c>
      <c r="C309" s="35" t="s">
        <v>28</v>
      </c>
      <c r="D309" s="36" t="str">
        <f t="shared" ref="D309:E309" si="141">D308</f>
        <v>'</v>
      </c>
      <c r="E309" s="37">
        <f t="shared" si="141"/>
        <v>47223.75</v>
      </c>
      <c r="F309" s="6">
        <f>IF(MAX(F$9:F308)&gt;=L$5,0,IF(B309&gt;=MONTH($N$5),F308+1,0))</f>
        <v>0</v>
      </c>
      <c r="G309" s="38">
        <f t="shared" si="131"/>
        <v>0</v>
      </c>
      <c r="H309" s="39">
        <f t="shared" si="132"/>
        <v>0</v>
      </c>
      <c r="I309" s="39">
        <f t="shared" si="128"/>
        <v>0</v>
      </c>
      <c r="J309" s="40">
        <f t="shared" si="129"/>
        <v>0</v>
      </c>
      <c r="K309" s="41"/>
      <c r="L309" s="42"/>
      <c r="M309" s="42"/>
      <c r="N309" s="42"/>
      <c r="O309" s="42"/>
      <c r="P309" s="46"/>
      <c r="Q309" s="23"/>
    </row>
    <row r="310" spans="1:17" hidden="1">
      <c r="A310" s="237">
        <v>47467</v>
      </c>
      <c r="B310" s="25">
        <v>108</v>
      </c>
      <c r="C310" s="35" t="s">
        <v>29</v>
      </c>
      <c r="D310" s="36" t="str">
        <f t="shared" ref="D310:E310" si="142">D309</f>
        <v>'</v>
      </c>
      <c r="E310" s="37">
        <f t="shared" si="142"/>
        <v>47223.75</v>
      </c>
      <c r="F310" s="6">
        <f>IF(MAX(F$9:F309)&gt;=L$5,0,IF(B310&gt;=MONTH($N$5),F309+1,0))</f>
        <v>0</v>
      </c>
      <c r="G310" s="45">
        <f t="shared" si="131"/>
        <v>0</v>
      </c>
      <c r="H310" s="42">
        <f t="shared" si="132"/>
        <v>0</v>
      </c>
      <c r="I310" s="42">
        <f t="shared" si="128"/>
        <v>0</v>
      </c>
      <c r="J310" s="46">
        <f t="shared" si="129"/>
        <v>0</v>
      </c>
      <c r="K310" s="41">
        <f>SUM(H299:H310)</f>
        <v>0</v>
      </c>
      <c r="L310" s="42">
        <f>SUM(I299:I310)</f>
        <v>0</v>
      </c>
      <c r="M310" s="42">
        <f>SUM(G299:G310)</f>
        <v>0</v>
      </c>
      <c r="N310" s="42">
        <f>K310+N298</f>
        <v>49146.26</v>
      </c>
      <c r="O310" s="42">
        <f>L310+O298</f>
        <v>43720.839415036469</v>
      </c>
      <c r="P310" s="46">
        <f>M310+P298</f>
        <v>92867.099415036515</v>
      </c>
      <c r="Q310" s="23"/>
    </row>
    <row r="311" spans="1:17" hidden="1">
      <c r="A311" s="237">
        <v>47498</v>
      </c>
      <c r="B311" s="25">
        <v>109</v>
      </c>
      <c r="C311" s="26" t="s">
        <v>17</v>
      </c>
      <c r="D311" s="47" t="str">
        <f>D299</f>
        <v>'</v>
      </c>
      <c r="E311" s="27">
        <f>E299+365.25</f>
        <v>47589</v>
      </c>
      <c r="F311" s="90">
        <f>IF(MAX(F$9:F310)&gt;=L$5,0,IF(B311&gt;=MONTH($N$5),F310+1,0))</f>
        <v>0</v>
      </c>
      <c r="G311" s="28">
        <f t="shared" si="131"/>
        <v>0</v>
      </c>
      <c r="H311" s="29">
        <f t="shared" si="132"/>
        <v>0</v>
      </c>
      <c r="I311" s="29">
        <f t="shared" si="128"/>
        <v>0</v>
      </c>
      <c r="J311" s="30">
        <f t="shared" si="129"/>
        <v>0</v>
      </c>
      <c r="K311" s="31"/>
      <c r="L311" s="32"/>
      <c r="M311" s="32"/>
      <c r="N311" s="32"/>
      <c r="O311" s="32"/>
      <c r="P311" s="48"/>
      <c r="Q311" s="23"/>
    </row>
    <row r="312" spans="1:17" hidden="1">
      <c r="A312" s="237">
        <v>47529</v>
      </c>
      <c r="B312" s="25">
        <v>110</v>
      </c>
      <c r="C312" s="35" t="s">
        <v>19</v>
      </c>
      <c r="D312" s="36" t="str">
        <f t="shared" ref="D312:E312" si="143">D311</f>
        <v>'</v>
      </c>
      <c r="E312" s="37">
        <f t="shared" si="143"/>
        <v>47589</v>
      </c>
      <c r="F312" s="6">
        <f>IF(MAX(F$9:F311)&gt;=L$5,0,IF(B312&gt;=MONTH($N$5),F311+1,0))</f>
        <v>0</v>
      </c>
      <c r="G312" s="38">
        <f t="shared" si="131"/>
        <v>0</v>
      </c>
      <c r="H312" s="39">
        <f t="shared" si="132"/>
        <v>0</v>
      </c>
      <c r="I312" s="39">
        <f t="shared" si="128"/>
        <v>0</v>
      </c>
      <c r="J312" s="40">
        <f t="shared" si="129"/>
        <v>0</v>
      </c>
      <c r="K312" s="41"/>
      <c r="L312" s="42"/>
      <c r="M312" s="42"/>
      <c r="N312" s="42"/>
      <c r="O312" s="42"/>
      <c r="P312" s="46"/>
      <c r="Q312" s="23"/>
    </row>
    <row r="313" spans="1:17" hidden="1">
      <c r="A313" s="237">
        <v>47557</v>
      </c>
      <c r="B313" s="25">
        <v>111</v>
      </c>
      <c r="C313" s="35" t="s">
        <v>20</v>
      </c>
      <c r="D313" s="36" t="str">
        <f t="shared" ref="D313:E313" si="144">D312</f>
        <v>'</v>
      </c>
      <c r="E313" s="37">
        <f t="shared" si="144"/>
        <v>47589</v>
      </c>
      <c r="F313" s="6">
        <f>IF(MAX(F$9:F312)&gt;=L$5,0,IF(B313&gt;=MONTH($N$5),F312+1,0))</f>
        <v>0</v>
      </c>
      <c r="G313" s="38">
        <f t="shared" si="131"/>
        <v>0</v>
      </c>
      <c r="H313" s="39">
        <f t="shared" si="132"/>
        <v>0</v>
      </c>
      <c r="I313" s="39">
        <f t="shared" si="128"/>
        <v>0</v>
      </c>
      <c r="J313" s="40">
        <f t="shared" si="129"/>
        <v>0</v>
      </c>
      <c r="K313" s="41"/>
      <c r="L313" s="42"/>
      <c r="M313" s="42"/>
      <c r="N313" s="42"/>
      <c r="O313" s="42"/>
      <c r="P313" s="46"/>
      <c r="Q313" s="23"/>
    </row>
    <row r="314" spans="1:17" hidden="1">
      <c r="A314" s="237">
        <v>47588</v>
      </c>
      <c r="B314" s="25">
        <v>112</v>
      </c>
      <c r="C314" s="35" t="s">
        <v>21</v>
      </c>
      <c r="D314" s="36" t="str">
        <f t="shared" ref="D314:E314" si="145">D313</f>
        <v>'</v>
      </c>
      <c r="E314" s="37">
        <f t="shared" si="145"/>
        <v>47589</v>
      </c>
      <c r="F314" s="6">
        <f>IF(MAX(F$9:F313)&gt;=L$5,0,IF(B314&gt;=MONTH($N$5),F313+1,0))</f>
        <v>0</v>
      </c>
      <c r="G314" s="38">
        <f t="shared" si="131"/>
        <v>0</v>
      </c>
      <c r="H314" s="39">
        <f t="shared" si="132"/>
        <v>0</v>
      </c>
      <c r="I314" s="39">
        <f t="shared" si="128"/>
        <v>0</v>
      </c>
      <c r="J314" s="40">
        <f t="shared" si="129"/>
        <v>0</v>
      </c>
      <c r="K314" s="41"/>
      <c r="L314" s="42"/>
      <c r="M314" s="42"/>
      <c r="N314" s="42"/>
      <c r="O314" s="42"/>
      <c r="P314" s="46"/>
      <c r="Q314" s="23"/>
    </row>
    <row r="315" spans="1:17" hidden="1">
      <c r="A315" s="237">
        <v>47618</v>
      </c>
      <c r="B315" s="25">
        <v>113</v>
      </c>
      <c r="C315" s="35" t="s">
        <v>22</v>
      </c>
      <c r="D315" s="36" t="str">
        <f t="shared" ref="D315:E315" si="146">D314</f>
        <v>'</v>
      </c>
      <c r="E315" s="37">
        <f t="shared" si="146"/>
        <v>47589</v>
      </c>
      <c r="F315" s="6">
        <f>IF(MAX(F$9:F314)&gt;=L$5,0,IF(B315&gt;=MONTH($N$5),F314+1,0))</f>
        <v>0</v>
      </c>
      <c r="G315" s="38">
        <f t="shared" si="131"/>
        <v>0</v>
      </c>
      <c r="H315" s="39">
        <f t="shared" si="132"/>
        <v>0</v>
      </c>
      <c r="I315" s="39">
        <f t="shared" si="128"/>
        <v>0</v>
      </c>
      <c r="J315" s="40">
        <f t="shared" si="129"/>
        <v>0</v>
      </c>
      <c r="K315" s="41"/>
      <c r="L315" s="42"/>
      <c r="M315" s="42"/>
      <c r="N315" s="42"/>
      <c r="O315" s="42"/>
      <c r="P315" s="46"/>
      <c r="Q315" s="23"/>
    </row>
    <row r="316" spans="1:17" hidden="1">
      <c r="A316" s="237">
        <v>47649</v>
      </c>
      <c r="B316" s="25">
        <v>114</v>
      </c>
      <c r="C316" s="35" t="s">
        <v>23</v>
      </c>
      <c r="D316" s="36" t="str">
        <f t="shared" ref="D316:E316" si="147">D315</f>
        <v>'</v>
      </c>
      <c r="E316" s="37">
        <f t="shared" si="147"/>
        <v>47589</v>
      </c>
      <c r="F316" s="6">
        <f>IF(MAX(F$9:F315)&gt;=L$5,0,IF(B316&gt;=MONTH($N$5),F315+1,0))</f>
        <v>0</v>
      </c>
      <c r="G316" s="38">
        <f t="shared" si="131"/>
        <v>0</v>
      </c>
      <c r="H316" s="39">
        <f t="shared" si="132"/>
        <v>0</v>
      </c>
      <c r="I316" s="39">
        <f t="shared" si="128"/>
        <v>0</v>
      </c>
      <c r="J316" s="40">
        <f t="shared" si="129"/>
        <v>0</v>
      </c>
      <c r="K316" s="41"/>
      <c r="L316" s="42"/>
      <c r="M316" s="42"/>
      <c r="N316" s="42"/>
      <c r="O316" s="42"/>
      <c r="P316" s="46"/>
      <c r="Q316" s="23"/>
    </row>
    <row r="317" spans="1:17" hidden="1">
      <c r="A317" s="237">
        <v>47679</v>
      </c>
      <c r="B317" s="25">
        <v>115</v>
      </c>
      <c r="C317" s="35" t="s">
        <v>24</v>
      </c>
      <c r="D317" s="36" t="str">
        <f t="shared" ref="D317:E317" si="148">D316</f>
        <v>'</v>
      </c>
      <c r="E317" s="37">
        <f t="shared" si="148"/>
        <v>47589</v>
      </c>
      <c r="F317" s="6">
        <f>IF(MAX(F$9:F316)&gt;=L$5,0,IF(B317&gt;=MONTH($N$5),F316+1,0))</f>
        <v>0</v>
      </c>
      <c r="G317" s="38">
        <f t="shared" si="131"/>
        <v>0</v>
      </c>
      <c r="H317" s="39">
        <f t="shared" si="132"/>
        <v>0</v>
      </c>
      <c r="I317" s="39">
        <f t="shared" si="128"/>
        <v>0</v>
      </c>
      <c r="J317" s="40">
        <f t="shared" si="129"/>
        <v>0</v>
      </c>
      <c r="K317" s="41"/>
      <c r="L317" s="42"/>
      <c r="M317" s="42"/>
      <c r="N317" s="42"/>
      <c r="O317" s="42"/>
      <c r="P317" s="46"/>
      <c r="Q317" s="23"/>
    </row>
    <row r="318" spans="1:17" hidden="1">
      <c r="A318" s="237">
        <v>47710</v>
      </c>
      <c r="B318" s="25">
        <v>116</v>
      </c>
      <c r="C318" s="35" t="s">
        <v>25</v>
      </c>
      <c r="D318" s="36" t="str">
        <f t="shared" ref="D318:E318" si="149">D317</f>
        <v>'</v>
      </c>
      <c r="E318" s="37">
        <f t="shared" si="149"/>
        <v>47589</v>
      </c>
      <c r="F318" s="6">
        <f>IF(MAX(F$9:F317)&gt;=L$5,0,IF(B318&gt;=MONTH($N$5),F317+1,0))</f>
        <v>0</v>
      </c>
      <c r="G318" s="38">
        <f t="shared" si="131"/>
        <v>0</v>
      </c>
      <c r="H318" s="39">
        <f t="shared" si="132"/>
        <v>0</v>
      </c>
      <c r="I318" s="39">
        <f t="shared" si="128"/>
        <v>0</v>
      </c>
      <c r="J318" s="40">
        <f t="shared" si="129"/>
        <v>0</v>
      </c>
      <c r="K318" s="41"/>
      <c r="L318" s="42"/>
      <c r="M318" s="42"/>
      <c r="N318" s="42"/>
      <c r="O318" s="42"/>
      <c r="P318" s="46"/>
      <c r="Q318" s="23"/>
    </row>
    <row r="319" spans="1:17" hidden="1">
      <c r="A319" s="237">
        <v>47741</v>
      </c>
      <c r="B319" s="25">
        <v>117</v>
      </c>
      <c r="C319" s="35" t="s">
        <v>26</v>
      </c>
      <c r="D319" s="36" t="str">
        <f t="shared" ref="D319:E319" si="150">D318</f>
        <v>'</v>
      </c>
      <c r="E319" s="37">
        <f t="shared" si="150"/>
        <v>47589</v>
      </c>
      <c r="F319" s="6">
        <f>IF(MAX(F$9:F318)&gt;=L$5,0,IF(B319&gt;=MONTH($N$5),F318+1,0))</f>
        <v>0</v>
      </c>
      <c r="G319" s="38">
        <f t="shared" si="131"/>
        <v>0</v>
      </c>
      <c r="H319" s="39">
        <f t="shared" si="132"/>
        <v>0</v>
      </c>
      <c r="I319" s="39">
        <f t="shared" si="128"/>
        <v>0</v>
      </c>
      <c r="J319" s="40">
        <f t="shared" si="129"/>
        <v>0</v>
      </c>
      <c r="K319" s="41"/>
      <c r="L319" s="42"/>
      <c r="M319" s="42"/>
      <c r="N319" s="42"/>
      <c r="O319" s="42"/>
      <c r="P319" s="46"/>
      <c r="Q319" s="23"/>
    </row>
    <row r="320" spans="1:17" hidden="1">
      <c r="A320" s="237">
        <v>47771</v>
      </c>
      <c r="B320" s="25">
        <v>118</v>
      </c>
      <c r="C320" s="35" t="s">
        <v>27</v>
      </c>
      <c r="D320" s="36" t="str">
        <f t="shared" ref="D320:E320" si="151">D319</f>
        <v>'</v>
      </c>
      <c r="E320" s="37">
        <f t="shared" si="151"/>
        <v>47589</v>
      </c>
      <c r="F320" s="6">
        <f>IF(MAX(F$9:F319)&gt;=L$5,0,IF(B320&gt;=MONTH($N$5),F319+1,0))</f>
        <v>0</v>
      </c>
      <c r="G320" s="38">
        <f t="shared" si="131"/>
        <v>0</v>
      </c>
      <c r="H320" s="39">
        <f t="shared" si="132"/>
        <v>0</v>
      </c>
      <c r="I320" s="39">
        <f t="shared" si="128"/>
        <v>0</v>
      </c>
      <c r="J320" s="40">
        <f t="shared" si="129"/>
        <v>0</v>
      </c>
      <c r="K320" s="41"/>
      <c r="L320" s="42"/>
      <c r="M320" s="42"/>
      <c r="N320" s="42"/>
      <c r="O320" s="42"/>
      <c r="P320" s="46"/>
      <c r="Q320" s="23"/>
    </row>
    <row r="321" spans="1:17" hidden="1">
      <c r="A321" s="237">
        <v>47802</v>
      </c>
      <c r="B321" s="25">
        <v>119</v>
      </c>
      <c r="C321" s="35" t="s">
        <v>28</v>
      </c>
      <c r="D321" s="36" t="str">
        <f t="shared" ref="D321:E321" si="152">D320</f>
        <v>'</v>
      </c>
      <c r="E321" s="37">
        <f t="shared" si="152"/>
        <v>47589</v>
      </c>
      <c r="F321" s="6">
        <f>IF(MAX(F$9:F320)&gt;=L$5,0,IF(B321&gt;=MONTH($N$5),F320+1,0))</f>
        <v>0</v>
      </c>
      <c r="G321" s="38">
        <f t="shared" si="131"/>
        <v>0</v>
      </c>
      <c r="H321" s="39">
        <f t="shared" si="132"/>
        <v>0</v>
      </c>
      <c r="I321" s="39">
        <f t="shared" si="128"/>
        <v>0</v>
      </c>
      <c r="J321" s="40">
        <f t="shared" si="129"/>
        <v>0</v>
      </c>
      <c r="K321" s="41"/>
      <c r="L321" s="42"/>
      <c r="M321" s="42"/>
      <c r="N321" s="42"/>
      <c r="O321" s="42"/>
      <c r="P321" s="46"/>
      <c r="Q321" s="23"/>
    </row>
    <row r="322" spans="1:17" hidden="1">
      <c r="A322" s="237">
        <v>47832</v>
      </c>
      <c r="B322" s="25">
        <v>120</v>
      </c>
      <c r="C322" s="35" t="s">
        <v>29</v>
      </c>
      <c r="D322" s="36" t="str">
        <f t="shared" ref="D322:E322" si="153">D321</f>
        <v>'</v>
      </c>
      <c r="E322" s="37">
        <f t="shared" si="153"/>
        <v>47589</v>
      </c>
      <c r="F322" s="6">
        <f>IF(MAX(F$9:F321)&gt;=L$5,0,IF(B322&gt;=MONTH($N$5),F321+1,0))</f>
        <v>0</v>
      </c>
      <c r="G322" s="45">
        <f t="shared" si="131"/>
        <v>0</v>
      </c>
      <c r="H322" s="42">
        <f t="shared" si="132"/>
        <v>0</v>
      </c>
      <c r="I322" s="42">
        <f t="shared" si="128"/>
        <v>0</v>
      </c>
      <c r="J322" s="46">
        <f t="shared" si="129"/>
        <v>0</v>
      </c>
      <c r="K322" s="41">
        <f>SUM(H311:H322)</f>
        <v>0</v>
      </c>
      <c r="L322" s="42">
        <f>SUM(I311:I322)</f>
        <v>0</v>
      </c>
      <c r="M322" s="42">
        <f>SUM(G311:G322)</f>
        <v>0</v>
      </c>
      <c r="N322" s="42">
        <f>K322+N310</f>
        <v>49146.26</v>
      </c>
      <c r="O322" s="42">
        <f>L322+O310</f>
        <v>43720.839415036469</v>
      </c>
      <c r="P322" s="46">
        <f>M322+P310</f>
        <v>92867.099415036515</v>
      </c>
      <c r="Q322" s="23"/>
    </row>
    <row r="323" spans="1:17" hidden="1">
      <c r="A323" s="237">
        <v>47863</v>
      </c>
      <c r="B323" s="25">
        <v>85</v>
      </c>
      <c r="C323" s="26" t="s">
        <v>17</v>
      </c>
      <c r="D323" s="47" t="str">
        <f>D311</f>
        <v>'</v>
      </c>
      <c r="E323" s="27">
        <f>E311+365.25</f>
        <v>47954.25</v>
      </c>
      <c r="F323" s="90">
        <f>IF(MAX(F$9:F322)&gt;=L$5,0,IF(B323&gt;=MONTH($N$5),F322+1,0))</f>
        <v>0</v>
      </c>
      <c r="G323" s="28">
        <f t="shared" si="131"/>
        <v>0</v>
      </c>
      <c r="H323" s="29">
        <f t="shared" si="132"/>
        <v>0</v>
      </c>
      <c r="I323" s="29">
        <f t="shared" si="128"/>
        <v>0</v>
      </c>
      <c r="J323" s="30">
        <f t="shared" si="129"/>
        <v>0</v>
      </c>
      <c r="K323" s="31"/>
      <c r="L323" s="32"/>
      <c r="M323" s="32"/>
      <c r="N323" s="32"/>
      <c r="O323" s="32"/>
      <c r="P323" s="48"/>
      <c r="Q323" s="23"/>
    </row>
    <row r="324" spans="1:17" hidden="1">
      <c r="A324" s="237">
        <v>47894</v>
      </c>
      <c r="B324" s="25">
        <v>86</v>
      </c>
      <c r="C324" s="35" t="s">
        <v>19</v>
      </c>
      <c r="D324" s="36" t="str">
        <f t="shared" ref="D324:E324" si="154">D323</f>
        <v>'</v>
      </c>
      <c r="E324" s="37">
        <f t="shared" si="154"/>
        <v>47954.25</v>
      </c>
      <c r="F324" s="6">
        <f>IF(MAX(F$9:F323)&gt;=L$5,0,IF(B324&gt;=MONTH($N$5),F323+1,0))</f>
        <v>0</v>
      </c>
      <c r="G324" s="38">
        <f t="shared" si="131"/>
        <v>0</v>
      </c>
      <c r="H324" s="39">
        <f t="shared" si="132"/>
        <v>0</v>
      </c>
      <c r="I324" s="39">
        <f t="shared" si="128"/>
        <v>0</v>
      </c>
      <c r="J324" s="40">
        <f t="shared" si="129"/>
        <v>0</v>
      </c>
      <c r="K324" s="41"/>
      <c r="L324" s="42"/>
      <c r="M324" s="42"/>
      <c r="N324" s="42"/>
      <c r="O324" s="42"/>
      <c r="P324" s="46"/>
      <c r="Q324" s="23"/>
    </row>
    <row r="325" spans="1:17" hidden="1">
      <c r="A325" s="237">
        <v>47922</v>
      </c>
      <c r="B325" s="25">
        <v>87</v>
      </c>
      <c r="C325" s="35" t="s">
        <v>20</v>
      </c>
      <c r="D325" s="36" t="str">
        <f t="shared" ref="D325:E325" si="155">D324</f>
        <v>'</v>
      </c>
      <c r="E325" s="37">
        <f t="shared" si="155"/>
        <v>47954.25</v>
      </c>
      <c r="F325" s="6">
        <f>IF(MAX(F$9:F324)&gt;=L$5,0,IF(B325&gt;=MONTH($N$5),F324+1,0))</f>
        <v>0</v>
      </c>
      <c r="G325" s="38">
        <f t="shared" si="131"/>
        <v>0</v>
      </c>
      <c r="H325" s="39">
        <f t="shared" si="132"/>
        <v>0</v>
      </c>
      <c r="I325" s="39">
        <f t="shared" si="128"/>
        <v>0</v>
      </c>
      <c r="J325" s="40">
        <f t="shared" si="129"/>
        <v>0</v>
      </c>
      <c r="K325" s="41"/>
      <c r="L325" s="42"/>
      <c r="M325" s="42"/>
      <c r="N325" s="42"/>
      <c r="O325" s="42"/>
      <c r="P325" s="46"/>
      <c r="Q325" s="23"/>
    </row>
    <row r="326" spans="1:17" hidden="1">
      <c r="A326" s="237">
        <v>47953</v>
      </c>
      <c r="B326" s="25">
        <v>88</v>
      </c>
      <c r="C326" s="35" t="s">
        <v>21</v>
      </c>
      <c r="D326" s="36" t="str">
        <f t="shared" ref="D326:E326" si="156">D325</f>
        <v>'</v>
      </c>
      <c r="E326" s="37">
        <f t="shared" si="156"/>
        <v>47954.25</v>
      </c>
      <c r="F326" s="6">
        <f>IF(MAX(F$9:F325)&gt;=L$5,0,IF(B326&gt;=MONTH($N$5),F325+1,0))</f>
        <v>0</v>
      </c>
      <c r="G326" s="38">
        <f t="shared" si="131"/>
        <v>0</v>
      </c>
      <c r="H326" s="39">
        <f t="shared" si="132"/>
        <v>0</v>
      </c>
      <c r="I326" s="39">
        <f t="shared" si="128"/>
        <v>0</v>
      </c>
      <c r="J326" s="40">
        <f t="shared" si="129"/>
        <v>0</v>
      </c>
      <c r="K326" s="41"/>
      <c r="L326" s="42"/>
      <c r="M326" s="42"/>
      <c r="N326" s="42"/>
      <c r="O326" s="42"/>
      <c r="P326" s="46"/>
      <c r="Q326" s="23"/>
    </row>
    <row r="327" spans="1:17" hidden="1">
      <c r="A327" s="237">
        <v>47983</v>
      </c>
      <c r="B327" s="25">
        <v>89</v>
      </c>
      <c r="C327" s="35" t="s">
        <v>22</v>
      </c>
      <c r="D327" s="36" t="str">
        <f t="shared" ref="D327:E327" si="157">D326</f>
        <v>'</v>
      </c>
      <c r="E327" s="37">
        <f t="shared" si="157"/>
        <v>47954.25</v>
      </c>
      <c r="F327" s="6">
        <f>IF(MAX(F$9:F326)&gt;=L$5,0,IF(B327&gt;=MONTH($N$5),F326+1,0))</f>
        <v>0</v>
      </c>
      <c r="G327" s="38">
        <f t="shared" si="131"/>
        <v>0</v>
      </c>
      <c r="H327" s="39">
        <f t="shared" si="132"/>
        <v>0</v>
      </c>
      <c r="I327" s="39">
        <f t="shared" si="128"/>
        <v>0</v>
      </c>
      <c r="J327" s="40">
        <f t="shared" si="129"/>
        <v>0</v>
      </c>
      <c r="K327" s="41"/>
      <c r="L327" s="42"/>
      <c r="M327" s="42"/>
      <c r="N327" s="42"/>
      <c r="O327" s="42"/>
      <c r="P327" s="46"/>
      <c r="Q327" s="23"/>
    </row>
    <row r="328" spans="1:17" hidden="1">
      <c r="A328" s="237">
        <v>48014</v>
      </c>
      <c r="B328" s="25">
        <v>90</v>
      </c>
      <c r="C328" s="35" t="s">
        <v>23</v>
      </c>
      <c r="D328" s="36" t="str">
        <f t="shared" ref="D328:E328" si="158">D327</f>
        <v>'</v>
      </c>
      <c r="E328" s="37">
        <f t="shared" si="158"/>
        <v>47954.25</v>
      </c>
      <c r="F328" s="6">
        <f>IF(MAX(F$9:F327)&gt;=L$5,0,IF(B328&gt;=MONTH($N$5),F327+1,0))</f>
        <v>0</v>
      </c>
      <c r="G328" s="38">
        <f t="shared" si="131"/>
        <v>0</v>
      </c>
      <c r="H328" s="39">
        <f t="shared" si="132"/>
        <v>0</v>
      </c>
      <c r="I328" s="39">
        <f t="shared" si="128"/>
        <v>0</v>
      </c>
      <c r="J328" s="40">
        <f t="shared" si="129"/>
        <v>0</v>
      </c>
      <c r="K328" s="41"/>
      <c r="L328" s="42"/>
      <c r="M328" s="42"/>
      <c r="N328" s="42"/>
      <c r="O328" s="42"/>
      <c r="P328" s="46"/>
      <c r="Q328" s="23"/>
    </row>
    <row r="329" spans="1:17" hidden="1">
      <c r="A329" s="237">
        <v>48044</v>
      </c>
      <c r="B329" s="25">
        <v>91</v>
      </c>
      <c r="C329" s="35" t="s">
        <v>24</v>
      </c>
      <c r="D329" s="36" t="str">
        <f t="shared" ref="D329:E329" si="159">D328</f>
        <v>'</v>
      </c>
      <c r="E329" s="37">
        <f t="shared" si="159"/>
        <v>47954.25</v>
      </c>
      <c r="F329" s="6">
        <f>IF(MAX(F$9:F328)&gt;=L$5,0,IF(B329&gt;=MONTH($N$5),F328+1,0))</f>
        <v>0</v>
      </c>
      <c r="G329" s="38">
        <f t="shared" si="131"/>
        <v>0</v>
      </c>
      <c r="H329" s="39">
        <f t="shared" si="132"/>
        <v>0</v>
      </c>
      <c r="I329" s="39">
        <f t="shared" si="128"/>
        <v>0</v>
      </c>
      <c r="J329" s="40">
        <f t="shared" si="129"/>
        <v>0</v>
      </c>
      <c r="K329" s="41"/>
      <c r="L329" s="42"/>
      <c r="M329" s="42"/>
      <c r="N329" s="42"/>
      <c r="O329" s="42"/>
      <c r="P329" s="46"/>
      <c r="Q329" s="23"/>
    </row>
    <row r="330" spans="1:17" hidden="1">
      <c r="A330" s="237">
        <v>48075</v>
      </c>
      <c r="B330" s="25">
        <v>92</v>
      </c>
      <c r="C330" s="35" t="s">
        <v>25</v>
      </c>
      <c r="D330" s="36" t="str">
        <f t="shared" ref="D330:E330" si="160">D329</f>
        <v>'</v>
      </c>
      <c r="E330" s="37">
        <f t="shared" si="160"/>
        <v>47954.25</v>
      </c>
      <c r="F330" s="6">
        <f>IF(MAX(F$9:F329)&gt;=L$5,0,IF(B330&gt;=MONTH($N$5),F329+1,0))</f>
        <v>0</v>
      </c>
      <c r="G330" s="38">
        <f t="shared" si="131"/>
        <v>0</v>
      </c>
      <c r="H330" s="39">
        <f t="shared" si="132"/>
        <v>0</v>
      </c>
      <c r="I330" s="39">
        <f t="shared" si="128"/>
        <v>0</v>
      </c>
      <c r="J330" s="40">
        <f t="shared" si="129"/>
        <v>0</v>
      </c>
      <c r="K330" s="41"/>
      <c r="L330" s="42"/>
      <c r="M330" s="42"/>
      <c r="N330" s="42"/>
      <c r="O330" s="42"/>
      <c r="P330" s="46"/>
      <c r="Q330" s="23"/>
    </row>
    <row r="331" spans="1:17" hidden="1">
      <c r="A331" s="237">
        <v>48106</v>
      </c>
      <c r="B331" s="25">
        <v>93</v>
      </c>
      <c r="C331" s="35" t="s">
        <v>26</v>
      </c>
      <c r="D331" s="36" t="str">
        <f t="shared" ref="D331:E331" si="161">D330</f>
        <v>'</v>
      </c>
      <c r="E331" s="37">
        <f t="shared" si="161"/>
        <v>47954.25</v>
      </c>
      <c r="F331" s="6">
        <f>IF(MAX(F$9:F330)&gt;=L$5,0,IF(B331&gt;=MONTH($N$5),F330+1,0))</f>
        <v>0</v>
      </c>
      <c r="G331" s="38">
        <f t="shared" si="131"/>
        <v>0</v>
      </c>
      <c r="H331" s="39">
        <f t="shared" si="132"/>
        <v>0</v>
      </c>
      <c r="I331" s="39">
        <f t="shared" si="128"/>
        <v>0</v>
      </c>
      <c r="J331" s="40">
        <f t="shared" si="129"/>
        <v>0</v>
      </c>
      <c r="K331" s="41"/>
      <c r="L331" s="42"/>
      <c r="M331" s="42"/>
      <c r="N331" s="42"/>
      <c r="O331" s="42"/>
      <c r="P331" s="46"/>
      <c r="Q331" s="23"/>
    </row>
    <row r="332" spans="1:17" hidden="1">
      <c r="A332" s="237">
        <v>48136</v>
      </c>
      <c r="B332" s="25">
        <v>94</v>
      </c>
      <c r="C332" s="35" t="s">
        <v>27</v>
      </c>
      <c r="D332" s="36" t="str">
        <f t="shared" ref="D332:E332" si="162">D331</f>
        <v>'</v>
      </c>
      <c r="E332" s="37">
        <f t="shared" si="162"/>
        <v>47954.25</v>
      </c>
      <c r="F332" s="6">
        <f>IF(MAX(F$9:F331)&gt;=L$5,0,IF(B332&gt;=MONTH($N$5),F331+1,0))</f>
        <v>0</v>
      </c>
      <c r="G332" s="38">
        <f t="shared" si="131"/>
        <v>0</v>
      </c>
      <c r="H332" s="39">
        <f t="shared" si="132"/>
        <v>0</v>
      </c>
      <c r="I332" s="39">
        <f t="shared" si="128"/>
        <v>0</v>
      </c>
      <c r="J332" s="40">
        <f t="shared" si="129"/>
        <v>0</v>
      </c>
      <c r="K332" s="41"/>
      <c r="L332" s="42"/>
      <c r="M332" s="42"/>
      <c r="N332" s="42"/>
      <c r="O332" s="42"/>
      <c r="P332" s="46"/>
      <c r="Q332" s="23"/>
    </row>
    <row r="333" spans="1:17" hidden="1">
      <c r="A333" s="237">
        <v>48167</v>
      </c>
      <c r="B333" s="25">
        <v>95</v>
      </c>
      <c r="C333" s="35" t="s">
        <v>28</v>
      </c>
      <c r="D333" s="36" t="str">
        <f t="shared" ref="D333:E333" si="163">D332</f>
        <v>'</v>
      </c>
      <c r="E333" s="37">
        <f t="shared" si="163"/>
        <v>47954.25</v>
      </c>
      <c r="F333" s="6">
        <f>IF(MAX(F$9:F332)&gt;=L$5,0,IF(B333&gt;=MONTH($N$5),F332+1,0))</f>
        <v>0</v>
      </c>
      <c r="G333" s="38">
        <f t="shared" si="131"/>
        <v>0</v>
      </c>
      <c r="H333" s="39">
        <f t="shared" si="132"/>
        <v>0</v>
      </c>
      <c r="I333" s="39">
        <f t="shared" si="128"/>
        <v>0</v>
      </c>
      <c r="J333" s="40">
        <f t="shared" si="129"/>
        <v>0</v>
      </c>
      <c r="K333" s="41"/>
      <c r="L333" s="42"/>
      <c r="M333" s="42"/>
      <c r="N333" s="42"/>
      <c r="O333" s="42"/>
      <c r="P333" s="46"/>
      <c r="Q333" s="23"/>
    </row>
    <row r="334" spans="1:17" hidden="1">
      <c r="A334" s="237">
        <v>48197</v>
      </c>
      <c r="B334" s="25">
        <v>96</v>
      </c>
      <c r="C334" s="35" t="s">
        <v>29</v>
      </c>
      <c r="D334" s="36" t="str">
        <f t="shared" ref="D334:E334" si="164">D333</f>
        <v>'</v>
      </c>
      <c r="E334" s="37">
        <f t="shared" si="164"/>
        <v>47954.25</v>
      </c>
      <c r="F334" s="6">
        <f>IF(MAX(F$9:F333)&gt;=L$5,0,IF(B334&gt;=MONTH($N$5),F333+1,0))</f>
        <v>0</v>
      </c>
      <c r="G334" s="45">
        <f t="shared" si="131"/>
        <v>0</v>
      </c>
      <c r="H334" s="42">
        <f t="shared" si="132"/>
        <v>0</v>
      </c>
      <c r="I334" s="42">
        <f t="shared" si="128"/>
        <v>0</v>
      </c>
      <c r="J334" s="46">
        <f t="shared" si="129"/>
        <v>0</v>
      </c>
      <c r="K334" s="41">
        <f>SUM(H323:H334)</f>
        <v>0</v>
      </c>
      <c r="L334" s="42">
        <f>SUM(I323:I334)</f>
        <v>0</v>
      </c>
      <c r="M334" s="42">
        <f>SUM(G323:G334)</f>
        <v>0</v>
      </c>
      <c r="N334" s="42">
        <f>K334+N322</f>
        <v>49146.26</v>
      </c>
      <c r="O334" s="42">
        <f>L334+O322</f>
        <v>43720.839415036469</v>
      </c>
      <c r="P334" s="46">
        <f>M334+P322</f>
        <v>92867.099415036515</v>
      </c>
      <c r="Q334" s="23"/>
    </row>
    <row r="335" spans="1:17" hidden="1">
      <c r="A335" s="237">
        <v>48228</v>
      </c>
      <c r="B335" s="25">
        <v>97</v>
      </c>
      <c r="C335" s="26" t="s">
        <v>17</v>
      </c>
      <c r="D335" s="47" t="str">
        <f>D323</f>
        <v>'</v>
      </c>
      <c r="E335" s="27">
        <f>E323+365.25</f>
        <v>48319.5</v>
      </c>
      <c r="F335" s="90">
        <f>IF(MAX(F$9:F334)&gt;=L$5,0,IF(B335&gt;=MONTH($N$5),F334+1,0))</f>
        <v>0</v>
      </c>
      <c r="G335" s="28">
        <f t="shared" si="131"/>
        <v>0</v>
      </c>
      <c r="H335" s="29">
        <f t="shared" si="132"/>
        <v>0</v>
      </c>
      <c r="I335" s="29">
        <f t="shared" si="128"/>
        <v>0</v>
      </c>
      <c r="J335" s="30">
        <f t="shared" si="129"/>
        <v>0</v>
      </c>
      <c r="K335" s="31"/>
      <c r="L335" s="32"/>
      <c r="M335" s="32"/>
      <c r="N335" s="32"/>
      <c r="O335" s="32"/>
      <c r="P335" s="48"/>
      <c r="Q335" s="23"/>
    </row>
    <row r="336" spans="1:17" hidden="1">
      <c r="A336" s="237">
        <v>48259</v>
      </c>
      <c r="B336" s="25">
        <v>98</v>
      </c>
      <c r="C336" s="35" t="s">
        <v>19</v>
      </c>
      <c r="D336" s="36" t="str">
        <f t="shared" ref="D336:E336" si="165">D335</f>
        <v>'</v>
      </c>
      <c r="E336" s="37">
        <f t="shared" si="165"/>
        <v>48319.5</v>
      </c>
      <c r="F336" s="6">
        <f>IF(MAX(F$9:F335)&gt;=L$5,0,IF(B336&gt;=MONTH($N$5),F335+1,0))</f>
        <v>0</v>
      </c>
      <c r="G336" s="38">
        <f t="shared" si="131"/>
        <v>0</v>
      </c>
      <c r="H336" s="39">
        <f t="shared" si="132"/>
        <v>0</v>
      </c>
      <c r="I336" s="39">
        <f t="shared" si="128"/>
        <v>0</v>
      </c>
      <c r="J336" s="40">
        <f t="shared" si="129"/>
        <v>0</v>
      </c>
      <c r="K336" s="41"/>
      <c r="L336" s="42"/>
      <c r="M336" s="42"/>
      <c r="N336" s="42"/>
      <c r="O336" s="42"/>
      <c r="P336" s="46"/>
      <c r="Q336" s="23"/>
    </row>
    <row r="337" spans="1:17" hidden="1">
      <c r="A337" s="237">
        <v>48288</v>
      </c>
      <c r="B337" s="25">
        <v>99</v>
      </c>
      <c r="C337" s="35" t="s">
        <v>20</v>
      </c>
      <c r="D337" s="36" t="str">
        <f t="shared" ref="D337:E337" si="166">D336</f>
        <v>'</v>
      </c>
      <c r="E337" s="37">
        <f t="shared" si="166"/>
        <v>48319.5</v>
      </c>
      <c r="F337" s="6">
        <f>IF(MAX(F$9:F336)&gt;=L$5,0,IF(B337&gt;=MONTH($N$5),F336+1,0))</f>
        <v>0</v>
      </c>
      <c r="G337" s="38">
        <f t="shared" si="131"/>
        <v>0</v>
      </c>
      <c r="H337" s="39">
        <f t="shared" si="132"/>
        <v>0</v>
      </c>
      <c r="I337" s="39">
        <f t="shared" si="128"/>
        <v>0</v>
      </c>
      <c r="J337" s="40">
        <f t="shared" si="129"/>
        <v>0</v>
      </c>
      <c r="K337" s="41"/>
      <c r="L337" s="42"/>
      <c r="M337" s="42"/>
      <c r="N337" s="42"/>
      <c r="O337" s="42"/>
      <c r="P337" s="46"/>
      <c r="Q337" s="23"/>
    </row>
    <row r="338" spans="1:17" hidden="1">
      <c r="A338" s="237">
        <v>48319</v>
      </c>
      <c r="B338" s="25">
        <v>100</v>
      </c>
      <c r="C338" s="35" t="s">
        <v>21</v>
      </c>
      <c r="D338" s="36" t="str">
        <f t="shared" ref="D338:E338" si="167">D337</f>
        <v>'</v>
      </c>
      <c r="E338" s="37">
        <f t="shared" si="167"/>
        <v>48319.5</v>
      </c>
      <c r="F338" s="6">
        <f>IF(MAX(F$9:F337)&gt;=L$5,0,IF(B338&gt;=MONTH($N$5),F337+1,0))</f>
        <v>0</v>
      </c>
      <c r="G338" s="38">
        <f t="shared" si="131"/>
        <v>0</v>
      </c>
      <c r="H338" s="39">
        <f t="shared" si="132"/>
        <v>0</v>
      </c>
      <c r="I338" s="39">
        <f t="shared" si="128"/>
        <v>0</v>
      </c>
      <c r="J338" s="40">
        <f t="shared" si="129"/>
        <v>0</v>
      </c>
      <c r="K338" s="41"/>
      <c r="L338" s="42"/>
      <c r="M338" s="42"/>
      <c r="N338" s="42"/>
      <c r="O338" s="42"/>
      <c r="P338" s="46"/>
      <c r="Q338" s="23"/>
    </row>
    <row r="339" spans="1:17" hidden="1">
      <c r="A339" s="237">
        <v>48349</v>
      </c>
      <c r="B339" s="25">
        <v>101</v>
      </c>
      <c r="C339" s="35" t="s">
        <v>22</v>
      </c>
      <c r="D339" s="36" t="str">
        <f t="shared" ref="D339:E339" si="168">D338</f>
        <v>'</v>
      </c>
      <c r="E339" s="37">
        <f t="shared" si="168"/>
        <v>48319.5</v>
      </c>
      <c r="F339" s="6">
        <f>IF(MAX(F$9:F338)&gt;=L$5,0,IF(B339&gt;=MONTH($N$5),F338+1,0))</f>
        <v>0</v>
      </c>
      <c r="G339" s="38">
        <f t="shared" si="131"/>
        <v>0</v>
      </c>
      <c r="H339" s="39">
        <f t="shared" si="132"/>
        <v>0</v>
      </c>
      <c r="I339" s="39">
        <f t="shared" si="128"/>
        <v>0</v>
      </c>
      <c r="J339" s="40">
        <f t="shared" si="129"/>
        <v>0</v>
      </c>
      <c r="K339" s="41"/>
      <c r="L339" s="42"/>
      <c r="M339" s="42"/>
      <c r="N339" s="42"/>
      <c r="O339" s="42"/>
      <c r="P339" s="46"/>
      <c r="Q339" s="23"/>
    </row>
    <row r="340" spans="1:17" hidden="1">
      <c r="A340" s="237">
        <v>48380</v>
      </c>
      <c r="B340" s="25">
        <v>102</v>
      </c>
      <c r="C340" s="35" t="s">
        <v>23</v>
      </c>
      <c r="D340" s="36" t="str">
        <f t="shared" ref="D340:E340" si="169">D339</f>
        <v>'</v>
      </c>
      <c r="E340" s="37">
        <f t="shared" si="169"/>
        <v>48319.5</v>
      </c>
      <c r="F340" s="6">
        <f>IF(MAX(F$9:F339)&gt;=L$5,0,IF(B340&gt;=MONTH($N$5),F339+1,0))</f>
        <v>0</v>
      </c>
      <c r="G340" s="38">
        <f t="shared" si="131"/>
        <v>0</v>
      </c>
      <c r="H340" s="39">
        <f t="shared" si="132"/>
        <v>0</v>
      </c>
      <c r="I340" s="39">
        <f t="shared" si="128"/>
        <v>0</v>
      </c>
      <c r="J340" s="40">
        <f t="shared" si="129"/>
        <v>0</v>
      </c>
      <c r="K340" s="41"/>
      <c r="L340" s="42"/>
      <c r="M340" s="42"/>
      <c r="N340" s="42"/>
      <c r="O340" s="42"/>
      <c r="P340" s="46"/>
      <c r="Q340" s="23"/>
    </row>
    <row r="341" spans="1:17" hidden="1">
      <c r="A341" s="237">
        <v>48410</v>
      </c>
      <c r="B341" s="25">
        <v>103</v>
      </c>
      <c r="C341" s="35" t="s">
        <v>24</v>
      </c>
      <c r="D341" s="36" t="str">
        <f t="shared" ref="D341:E341" si="170">D340</f>
        <v>'</v>
      </c>
      <c r="E341" s="37">
        <f t="shared" si="170"/>
        <v>48319.5</v>
      </c>
      <c r="F341" s="6">
        <f>IF(MAX(F$9:F340)&gt;=L$5,0,IF(B341&gt;=MONTH($N$5),F340+1,0))</f>
        <v>0</v>
      </c>
      <c r="G341" s="38">
        <f t="shared" si="131"/>
        <v>0</v>
      </c>
      <c r="H341" s="39">
        <f t="shared" si="132"/>
        <v>0</v>
      </c>
      <c r="I341" s="39">
        <f t="shared" si="128"/>
        <v>0</v>
      </c>
      <c r="J341" s="40">
        <f t="shared" si="129"/>
        <v>0</v>
      </c>
      <c r="K341" s="41"/>
      <c r="L341" s="42"/>
      <c r="M341" s="42"/>
      <c r="N341" s="42"/>
      <c r="O341" s="42"/>
      <c r="P341" s="46"/>
      <c r="Q341" s="23"/>
    </row>
    <row r="342" spans="1:17" hidden="1">
      <c r="A342" s="237">
        <v>48441</v>
      </c>
      <c r="B342" s="25">
        <v>104</v>
      </c>
      <c r="C342" s="35" t="s">
        <v>25</v>
      </c>
      <c r="D342" s="36" t="str">
        <f t="shared" ref="D342:E342" si="171">D341</f>
        <v>'</v>
      </c>
      <c r="E342" s="37">
        <f t="shared" si="171"/>
        <v>48319.5</v>
      </c>
      <c r="F342" s="6">
        <f>IF(MAX(F$9:F341)&gt;=L$5,0,IF(B342&gt;=MONTH($N$5),F341+1,0))</f>
        <v>0</v>
      </c>
      <c r="G342" s="38">
        <f t="shared" si="131"/>
        <v>0</v>
      </c>
      <c r="H342" s="39">
        <f t="shared" si="132"/>
        <v>0</v>
      </c>
      <c r="I342" s="39">
        <f t="shared" si="128"/>
        <v>0</v>
      </c>
      <c r="J342" s="40">
        <f t="shared" si="129"/>
        <v>0</v>
      </c>
      <c r="K342" s="41"/>
      <c r="L342" s="42"/>
      <c r="M342" s="42"/>
      <c r="N342" s="42"/>
      <c r="O342" s="42"/>
      <c r="P342" s="46"/>
      <c r="Q342" s="23"/>
    </row>
    <row r="343" spans="1:17" hidden="1">
      <c r="A343" s="237">
        <v>48472</v>
      </c>
      <c r="B343" s="25">
        <v>105</v>
      </c>
      <c r="C343" s="35" t="s">
        <v>26</v>
      </c>
      <c r="D343" s="36" t="str">
        <f t="shared" ref="D343:E343" si="172">D342</f>
        <v>'</v>
      </c>
      <c r="E343" s="37">
        <f t="shared" si="172"/>
        <v>48319.5</v>
      </c>
      <c r="F343" s="6">
        <f>IF(MAX(F$9:F342)&gt;=L$5,0,IF(B343&gt;=MONTH($N$5),F342+1,0))</f>
        <v>0</v>
      </c>
      <c r="G343" s="38">
        <f t="shared" si="131"/>
        <v>0</v>
      </c>
      <c r="H343" s="39">
        <f t="shared" si="132"/>
        <v>0</v>
      </c>
      <c r="I343" s="39">
        <f t="shared" si="128"/>
        <v>0</v>
      </c>
      <c r="J343" s="40">
        <f t="shared" si="129"/>
        <v>0</v>
      </c>
      <c r="K343" s="41"/>
      <c r="L343" s="42"/>
      <c r="M343" s="42"/>
      <c r="N343" s="42"/>
      <c r="O343" s="42"/>
      <c r="P343" s="46"/>
      <c r="Q343" s="23"/>
    </row>
    <row r="344" spans="1:17" hidden="1">
      <c r="A344" s="237">
        <v>48502</v>
      </c>
      <c r="B344" s="25">
        <v>106</v>
      </c>
      <c r="C344" s="35" t="s">
        <v>27</v>
      </c>
      <c r="D344" s="36" t="str">
        <f t="shared" ref="D344:E344" si="173">D343</f>
        <v>'</v>
      </c>
      <c r="E344" s="37">
        <f t="shared" si="173"/>
        <v>48319.5</v>
      </c>
      <c r="F344" s="6">
        <f>IF(MAX(F$9:F343)&gt;=L$5,0,IF(B344&gt;=MONTH($N$5),F343+1,0))</f>
        <v>0</v>
      </c>
      <c r="G344" s="38">
        <f t="shared" si="131"/>
        <v>0</v>
      </c>
      <c r="H344" s="39">
        <f t="shared" si="132"/>
        <v>0</v>
      </c>
      <c r="I344" s="39">
        <f t="shared" si="128"/>
        <v>0</v>
      </c>
      <c r="J344" s="40">
        <f t="shared" si="129"/>
        <v>0</v>
      </c>
      <c r="K344" s="41"/>
      <c r="L344" s="42"/>
      <c r="M344" s="42"/>
      <c r="N344" s="42"/>
      <c r="O344" s="42"/>
      <c r="P344" s="46"/>
      <c r="Q344" s="23"/>
    </row>
    <row r="345" spans="1:17" hidden="1">
      <c r="A345" s="237">
        <v>48533</v>
      </c>
      <c r="B345" s="25">
        <v>107</v>
      </c>
      <c r="C345" s="35" t="s">
        <v>28</v>
      </c>
      <c r="D345" s="36" t="str">
        <f t="shared" ref="D345:E345" si="174">D344</f>
        <v>'</v>
      </c>
      <c r="E345" s="37">
        <f t="shared" si="174"/>
        <v>48319.5</v>
      </c>
      <c r="F345" s="6">
        <f>IF(MAX(F$9:F344)&gt;=L$5,0,IF(B345&gt;=MONTH($N$5),F344+1,0))</f>
        <v>0</v>
      </c>
      <c r="G345" s="38">
        <f t="shared" si="131"/>
        <v>0</v>
      </c>
      <c r="H345" s="39">
        <f t="shared" si="132"/>
        <v>0</v>
      </c>
      <c r="I345" s="39">
        <f t="shared" si="128"/>
        <v>0</v>
      </c>
      <c r="J345" s="40">
        <f t="shared" si="129"/>
        <v>0</v>
      </c>
      <c r="K345" s="41"/>
      <c r="L345" s="42"/>
      <c r="M345" s="42"/>
      <c r="N345" s="42"/>
      <c r="O345" s="42"/>
      <c r="P345" s="46"/>
      <c r="Q345" s="23"/>
    </row>
    <row r="346" spans="1:17" hidden="1">
      <c r="A346" s="237">
        <v>48563</v>
      </c>
      <c r="B346" s="25">
        <v>108</v>
      </c>
      <c r="C346" s="35" t="s">
        <v>29</v>
      </c>
      <c r="D346" s="36" t="str">
        <f t="shared" ref="D346:E346" si="175">D345</f>
        <v>'</v>
      </c>
      <c r="E346" s="37">
        <f t="shared" si="175"/>
        <v>48319.5</v>
      </c>
      <c r="F346" s="6">
        <f>IF(MAX(F$9:F345)&gt;=L$5,0,IF(B346&gt;=MONTH($N$5),F345+1,0))</f>
        <v>0</v>
      </c>
      <c r="G346" s="45">
        <f t="shared" si="131"/>
        <v>0</v>
      </c>
      <c r="H346" s="42">
        <f t="shared" si="132"/>
        <v>0</v>
      </c>
      <c r="I346" s="42">
        <f t="shared" si="128"/>
        <v>0</v>
      </c>
      <c r="J346" s="46">
        <f t="shared" si="129"/>
        <v>0</v>
      </c>
      <c r="K346" s="41">
        <f>SUM(H335:H346)</f>
        <v>0</v>
      </c>
      <c r="L346" s="42">
        <f>SUM(I335:I346)</f>
        <v>0</v>
      </c>
      <c r="M346" s="42">
        <f>SUM(G335:G346)</f>
        <v>0</v>
      </c>
      <c r="N346" s="42">
        <f>K346+N334</f>
        <v>49146.26</v>
      </c>
      <c r="O346" s="42">
        <f>L346+O334</f>
        <v>43720.839415036469</v>
      </c>
      <c r="P346" s="46">
        <f>M346+P334</f>
        <v>92867.099415036515</v>
      </c>
      <c r="Q346" s="23"/>
    </row>
    <row r="347" spans="1:17" hidden="1">
      <c r="A347" s="237">
        <v>48594</v>
      </c>
      <c r="B347" s="25">
        <v>109</v>
      </c>
      <c r="C347" s="26" t="s">
        <v>17</v>
      </c>
      <c r="D347" s="47" t="str">
        <f>D335</f>
        <v>'</v>
      </c>
      <c r="E347" s="27">
        <f>E335+365.25</f>
        <v>48684.75</v>
      </c>
      <c r="F347" s="90">
        <f>IF(MAX(F$9:F346)&gt;=L$5,0,IF(B347&gt;=MONTH($N$5),F346+1,0))</f>
        <v>0</v>
      </c>
      <c r="G347" s="28">
        <f t="shared" si="131"/>
        <v>0</v>
      </c>
      <c r="H347" s="29">
        <f t="shared" si="132"/>
        <v>0</v>
      </c>
      <c r="I347" s="29">
        <f t="shared" si="128"/>
        <v>0</v>
      </c>
      <c r="J347" s="30">
        <f t="shared" si="129"/>
        <v>0</v>
      </c>
      <c r="K347" s="31"/>
      <c r="L347" s="32"/>
      <c r="M347" s="32"/>
      <c r="N347" s="32"/>
      <c r="O347" s="32"/>
      <c r="P347" s="48"/>
      <c r="Q347" s="23"/>
    </row>
    <row r="348" spans="1:17" hidden="1">
      <c r="A348" s="237">
        <v>48625</v>
      </c>
      <c r="B348" s="25">
        <v>110</v>
      </c>
      <c r="C348" s="35" t="s">
        <v>19</v>
      </c>
      <c r="D348" s="36" t="str">
        <f t="shared" ref="D348:E348" si="176">D347</f>
        <v>'</v>
      </c>
      <c r="E348" s="37">
        <f t="shared" si="176"/>
        <v>48684.75</v>
      </c>
      <c r="F348" s="6">
        <f>IF(MAX(F$9:F347)&gt;=L$5,0,IF(B348&gt;=MONTH($N$5),F347+1,0))</f>
        <v>0</v>
      </c>
      <c r="G348" s="38">
        <f t="shared" si="131"/>
        <v>0</v>
      </c>
      <c r="H348" s="39">
        <f t="shared" si="132"/>
        <v>0</v>
      </c>
      <c r="I348" s="39">
        <f t="shared" si="128"/>
        <v>0</v>
      </c>
      <c r="J348" s="40">
        <f t="shared" si="129"/>
        <v>0</v>
      </c>
      <c r="K348" s="41"/>
      <c r="L348" s="42"/>
      <c r="M348" s="42"/>
      <c r="N348" s="42"/>
      <c r="O348" s="42"/>
      <c r="P348" s="46"/>
      <c r="Q348" s="23"/>
    </row>
    <row r="349" spans="1:17" hidden="1">
      <c r="A349" s="237">
        <v>48653</v>
      </c>
      <c r="B349" s="25">
        <v>111</v>
      </c>
      <c r="C349" s="35" t="s">
        <v>20</v>
      </c>
      <c r="D349" s="36" t="str">
        <f t="shared" ref="D349:E349" si="177">D348</f>
        <v>'</v>
      </c>
      <c r="E349" s="37">
        <f t="shared" si="177"/>
        <v>48684.75</v>
      </c>
      <c r="F349" s="6">
        <f>IF(MAX(F$9:F348)&gt;=L$5,0,IF(B349&gt;=MONTH($N$5),F348+1,0))</f>
        <v>0</v>
      </c>
      <c r="G349" s="38">
        <f t="shared" si="131"/>
        <v>0</v>
      </c>
      <c r="H349" s="39">
        <f t="shared" si="132"/>
        <v>0</v>
      </c>
      <c r="I349" s="39">
        <f t="shared" si="128"/>
        <v>0</v>
      </c>
      <c r="J349" s="40">
        <f t="shared" si="129"/>
        <v>0</v>
      </c>
      <c r="K349" s="41"/>
      <c r="L349" s="42"/>
      <c r="M349" s="42"/>
      <c r="N349" s="42"/>
      <c r="O349" s="42"/>
      <c r="P349" s="46"/>
      <c r="Q349" s="23"/>
    </row>
    <row r="350" spans="1:17" hidden="1">
      <c r="A350" s="237">
        <v>48684</v>
      </c>
      <c r="B350" s="25">
        <v>112</v>
      </c>
      <c r="C350" s="35" t="s">
        <v>21</v>
      </c>
      <c r="D350" s="36" t="str">
        <f t="shared" ref="D350:E350" si="178">D349</f>
        <v>'</v>
      </c>
      <c r="E350" s="37">
        <f t="shared" si="178"/>
        <v>48684.75</v>
      </c>
      <c r="F350" s="6">
        <f>IF(MAX(F$9:F349)&gt;=L$5,0,IF(B350&gt;=MONTH($N$5),F349+1,0))</f>
        <v>0</v>
      </c>
      <c r="G350" s="38">
        <f t="shared" si="131"/>
        <v>0</v>
      </c>
      <c r="H350" s="39">
        <f t="shared" si="132"/>
        <v>0</v>
      </c>
      <c r="I350" s="39">
        <f t="shared" si="128"/>
        <v>0</v>
      </c>
      <c r="J350" s="40">
        <f t="shared" si="129"/>
        <v>0</v>
      </c>
      <c r="K350" s="41"/>
      <c r="L350" s="42"/>
      <c r="M350" s="42"/>
      <c r="N350" s="42"/>
      <c r="O350" s="42"/>
      <c r="P350" s="46"/>
      <c r="Q350" s="23"/>
    </row>
    <row r="351" spans="1:17" hidden="1">
      <c r="A351" s="237">
        <v>48714</v>
      </c>
      <c r="B351" s="25">
        <v>113</v>
      </c>
      <c r="C351" s="35" t="s">
        <v>22</v>
      </c>
      <c r="D351" s="36" t="str">
        <f t="shared" ref="D351:E351" si="179">D350</f>
        <v>'</v>
      </c>
      <c r="E351" s="37">
        <f t="shared" si="179"/>
        <v>48684.75</v>
      </c>
      <c r="F351" s="6">
        <f>IF(MAX(F$9:F350)&gt;=L$5,0,IF(B351&gt;=MONTH($N$5),F350+1,0))</f>
        <v>0</v>
      </c>
      <c r="G351" s="38">
        <f t="shared" si="131"/>
        <v>0</v>
      </c>
      <c r="H351" s="39">
        <f t="shared" si="132"/>
        <v>0</v>
      </c>
      <c r="I351" s="39">
        <f t="shared" si="128"/>
        <v>0</v>
      </c>
      <c r="J351" s="40">
        <f t="shared" si="129"/>
        <v>0</v>
      </c>
      <c r="K351" s="41"/>
      <c r="L351" s="42"/>
      <c r="M351" s="42"/>
      <c r="N351" s="42"/>
      <c r="O351" s="42"/>
      <c r="P351" s="46"/>
      <c r="Q351" s="23"/>
    </row>
    <row r="352" spans="1:17" hidden="1">
      <c r="A352" s="237">
        <v>48745</v>
      </c>
      <c r="B352" s="25">
        <v>114</v>
      </c>
      <c r="C352" s="35" t="s">
        <v>23</v>
      </c>
      <c r="D352" s="36" t="str">
        <f t="shared" ref="D352:E352" si="180">D351</f>
        <v>'</v>
      </c>
      <c r="E352" s="37">
        <f t="shared" si="180"/>
        <v>48684.75</v>
      </c>
      <c r="F352" s="6">
        <f>IF(MAX(F$9:F351)&gt;=L$5,0,IF(B352&gt;=MONTH($N$5),F351+1,0))</f>
        <v>0</v>
      </c>
      <c r="G352" s="38">
        <f t="shared" si="131"/>
        <v>0</v>
      </c>
      <c r="H352" s="39">
        <f t="shared" si="132"/>
        <v>0</v>
      </c>
      <c r="I352" s="39">
        <f t="shared" si="128"/>
        <v>0</v>
      </c>
      <c r="J352" s="40">
        <f t="shared" si="129"/>
        <v>0</v>
      </c>
      <c r="K352" s="41"/>
      <c r="L352" s="42"/>
      <c r="M352" s="42"/>
      <c r="N352" s="42"/>
      <c r="O352" s="42"/>
      <c r="P352" s="46"/>
      <c r="Q352" s="23"/>
    </row>
    <row r="353" spans="1:17" hidden="1">
      <c r="A353" s="237">
        <v>48775</v>
      </c>
      <c r="B353" s="25">
        <v>115</v>
      </c>
      <c r="C353" s="35" t="s">
        <v>24</v>
      </c>
      <c r="D353" s="36" t="str">
        <f t="shared" ref="D353:E353" si="181">D352</f>
        <v>'</v>
      </c>
      <c r="E353" s="37">
        <f t="shared" si="181"/>
        <v>48684.75</v>
      </c>
      <c r="F353" s="6">
        <f>IF(MAX(F$9:F352)&gt;=L$5,0,IF(B353&gt;=MONTH($N$5),F352+1,0))</f>
        <v>0</v>
      </c>
      <c r="G353" s="38">
        <f t="shared" si="131"/>
        <v>0</v>
      </c>
      <c r="H353" s="39">
        <f t="shared" si="132"/>
        <v>0</v>
      </c>
      <c r="I353" s="39">
        <f t="shared" si="128"/>
        <v>0</v>
      </c>
      <c r="J353" s="40">
        <f t="shared" si="129"/>
        <v>0</v>
      </c>
      <c r="K353" s="41"/>
      <c r="L353" s="42"/>
      <c r="M353" s="42"/>
      <c r="N353" s="42"/>
      <c r="O353" s="42"/>
      <c r="P353" s="46"/>
      <c r="Q353" s="23"/>
    </row>
    <row r="354" spans="1:17" hidden="1">
      <c r="A354" s="237">
        <v>48806</v>
      </c>
      <c r="B354" s="25">
        <v>116</v>
      </c>
      <c r="C354" s="35" t="s">
        <v>25</v>
      </c>
      <c r="D354" s="36" t="str">
        <f t="shared" ref="D354:E354" si="182">D353</f>
        <v>'</v>
      </c>
      <c r="E354" s="37">
        <f t="shared" si="182"/>
        <v>48684.75</v>
      </c>
      <c r="F354" s="6">
        <f>IF(MAX(F$9:F353)&gt;=L$5,0,IF(B354&gt;=MONTH($N$5),F353+1,0))</f>
        <v>0</v>
      </c>
      <c r="G354" s="38">
        <f t="shared" si="131"/>
        <v>0</v>
      </c>
      <c r="H354" s="39">
        <f t="shared" si="132"/>
        <v>0</v>
      </c>
      <c r="I354" s="39">
        <f t="shared" si="128"/>
        <v>0</v>
      </c>
      <c r="J354" s="40">
        <f t="shared" si="129"/>
        <v>0</v>
      </c>
      <c r="K354" s="41"/>
      <c r="L354" s="42"/>
      <c r="M354" s="42"/>
      <c r="N354" s="42"/>
      <c r="O354" s="42"/>
      <c r="P354" s="46"/>
      <c r="Q354" s="23"/>
    </row>
    <row r="355" spans="1:17" hidden="1">
      <c r="A355" s="237">
        <v>48837</v>
      </c>
      <c r="B355" s="25">
        <v>117</v>
      </c>
      <c r="C355" s="35" t="s">
        <v>26</v>
      </c>
      <c r="D355" s="36" t="str">
        <f t="shared" ref="D355:E355" si="183">D354</f>
        <v>'</v>
      </c>
      <c r="E355" s="37">
        <f t="shared" si="183"/>
        <v>48684.75</v>
      </c>
      <c r="F355" s="6">
        <f>IF(MAX(F$9:F354)&gt;=L$5,0,IF(B355&gt;=MONTH($N$5),F354+1,0))</f>
        <v>0</v>
      </c>
      <c r="G355" s="38">
        <f t="shared" si="131"/>
        <v>0</v>
      </c>
      <c r="H355" s="39">
        <f t="shared" si="132"/>
        <v>0</v>
      </c>
      <c r="I355" s="39">
        <f t="shared" si="128"/>
        <v>0</v>
      </c>
      <c r="J355" s="40">
        <f t="shared" si="129"/>
        <v>0</v>
      </c>
      <c r="K355" s="41"/>
      <c r="L355" s="42"/>
      <c r="M355" s="42"/>
      <c r="N355" s="42"/>
      <c r="O355" s="42"/>
      <c r="P355" s="46"/>
      <c r="Q355" s="23"/>
    </row>
    <row r="356" spans="1:17" hidden="1">
      <c r="A356" s="237">
        <v>48867</v>
      </c>
      <c r="B356" s="25">
        <v>118</v>
      </c>
      <c r="C356" s="35" t="s">
        <v>27</v>
      </c>
      <c r="D356" s="36" t="str">
        <f t="shared" ref="D356:E356" si="184">D355</f>
        <v>'</v>
      </c>
      <c r="E356" s="37">
        <f t="shared" si="184"/>
        <v>48684.75</v>
      </c>
      <c r="F356" s="6">
        <f>IF(MAX(F$9:F355)&gt;=L$5,0,IF(B356&gt;=MONTH($N$5),F355+1,0))</f>
        <v>0</v>
      </c>
      <c r="G356" s="38">
        <f t="shared" si="131"/>
        <v>0</v>
      </c>
      <c r="H356" s="39">
        <f t="shared" si="132"/>
        <v>0</v>
      </c>
      <c r="I356" s="39">
        <f t="shared" si="128"/>
        <v>0</v>
      </c>
      <c r="J356" s="40">
        <f t="shared" si="129"/>
        <v>0</v>
      </c>
      <c r="K356" s="41"/>
      <c r="L356" s="42"/>
      <c r="M356" s="42"/>
      <c r="N356" s="42"/>
      <c r="O356" s="42"/>
      <c r="P356" s="46"/>
      <c r="Q356" s="23"/>
    </row>
    <row r="357" spans="1:17" hidden="1">
      <c r="A357" s="237">
        <v>48898</v>
      </c>
      <c r="B357" s="25">
        <v>119</v>
      </c>
      <c r="C357" s="35" t="s">
        <v>28</v>
      </c>
      <c r="D357" s="36" t="str">
        <f t="shared" ref="D357:E357" si="185">D356</f>
        <v>'</v>
      </c>
      <c r="E357" s="37">
        <f t="shared" si="185"/>
        <v>48684.75</v>
      </c>
      <c r="F357" s="6">
        <f>IF(MAX(F$9:F356)&gt;=L$5,0,IF(B357&gt;=MONTH($N$5),F356+1,0))</f>
        <v>0</v>
      </c>
      <c r="G357" s="38">
        <f t="shared" si="131"/>
        <v>0</v>
      </c>
      <c r="H357" s="39">
        <f t="shared" si="132"/>
        <v>0</v>
      </c>
      <c r="I357" s="39">
        <f t="shared" si="128"/>
        <v>0</v>
      </c>
      <c r="J357" s="40">
        <f t="shared" si="129"/>
        <v>0</v>
      </c>
      <c r="K357" s="41"/>
      <c r="L357" s="42"/>
      <c r="M357" s="42"/>
      <c r="N357" s="42"/>
      <c r="O357" s="42"/>
      <c r="P357" s="46"/>
      <c r="Q357" s="23"/>
    </row>
    <row r="358" spans="1:17" hidden="1">
      <c r="A358" s="237">
        <v>48928</v>
      </c>
      <c r="B358" s="25">
        <v>120</v>
      </c>
      <c r="C358" s="35" t="s">
        <v>29</v>
      </c>
      <c r="D358" s="36" t="str">
        <f t="shared" ref="D358:E358" si="186">D357</f>
        <v>'</v>
      </c>
      <c r="E358" s="37">
        <f t="shared" si="186"/>
        <v>48684.75</v>
      </c>
      <c r="F358" s="6">
        <f>IF(MAX(F$9:F357)&gt;=L$5,0,IF(B358&gt;=MONTH($N$5),F357+1,0))</f>
        <v>0</v>
      </c>
      <c r="G358" s="45">
        <f t="shared" si="131"/>
        <v>0</v>
      </c>
      <c r="H358" s="42">
        <f t="shared" si="132"/>
        <v>0</v>
      </c>
      <c r="I358" s="42">
        <f t="shared" si="128"/>
        <v>0</v>
      </c>
      <c r="J358" s="46">
        <f t="shared" si="129"/>
        <v>0</v>
      </c>
      <c r="K358" s="41">
        <f>SUM(H347:H358)</f>
        <v>0</v>
      </c>
      <c r="L358" s="42">
        <f>SUM(I347:I358)</f>
        <v>0</v>
      </c>
      <c r="M358" s="42">
        <f>SUM(G347:G358)</f>
        <v>0</v>
      </c>
      <c r="N358" s="42">
        <f>K358+N346</f>
        <v>49146.26</v>
      </c>
      <c r="O358" s="42">
        <f>L358+O346</f>
        <v>43720.839415036469</v>
      </c>
      <c r="P358" s="46">
        <f>M358+P346</f>
        <v>92867.099415036515</v>
      </c>
      <c r="Q358" s="23"/>
    </row>
    <row r="359" spans="1:17" hidden="1">
      <c r="A359" s="237">
        <v>48959</v>
      </c>
      <c r="B359" s="25">
        <v>97</v>
      </c>
      <c r="C359" s="26" t="s">
        <v>17</v>
      </c>
      <c r="D359" s="47" t="str">
        <f>D347</f>
        <v>'</v>
      </c>
      <c r="E359" s="27">
        <f>E347+365.25</f>
        <v>49050</v>
      </c>
      <c r="F359" s="90">
        <f>IF(MAX(F$9:F358)&gt;=L$5,0,IF(B359&gt;=MONTH($N$5),F358+1,0))</f>
        <v>0</v>
      </c>
      <c r="G359" s="28">
        <f t="shared" si="131"/>
        <v>0</v>
      </c>
      <c r="H359" s="29">
        <f t="shared" si="132"/>
        <v>0</v>
      </c>
      <c r="I359" s="29">
        <f t="shared" si="128"/>
        <v>0</v>
      </c>
      <c r="J359" s="30">
        <f t="shared" si="129"/>
        <v>0</v>
      </c>
      <c r="K359" s="31"/>
      <c r="L359" s="32"/>
      <c r="M359" s="32"/>
      <c r="N359" s="32"/>
      <c r="O359" s="32"/>
      <c r="P359" s="48"/>
      <c r="Q359" s="23"/>
    </row>
    <row r="360" spans="1:17" hidden="1">
      <c r="A360" s="237">
        <v>48990</v>
      </c>
      <c r="B360" s="25">
        <v>98</v>
      </c>
      <c r="C360" s="35" t="s">
        <v>19</v>
      </c>
      <c r="D360" s="36" t="str">
        <f t="shared" ref="D360:E360" si="187">D359</f>
        <v>'</v>
      </c>
      <c r="E360" s="37">
        <f t="shared" si="187"/>
        <v>49050</v>
      </c>
      <c r="F360" s="6">
        <f>IF(MAX(F$9:F359)&gt;=L$5,0,IF(B360&gt;=MONTH($N$5),F359+1,0))</f>
        <v>0</v>
      </c>
      <c r="G360" s="38">
        <f t="shared" si="131"/>
        <v>0</v>
      </c>
      <c r="H360" s="39">
        <f t="shared" si="132"/>
        <v>0</v>
      </c>
      <c r="I360" s="39">
        <f t="shared" si="128"/>
        <v>0</v>
      </c>
      <c r="J360" s="40">
        <f t="shared" si="129"/>
        <v>0</v>
      </c>
      <c r="K360" s="41"/>
      <c r="L360" s="42"/>
      <c r="M360" s="42"/>
      <c r="N360" s="42"/>
      <c r="O360" s="42"/>
      <c r="P360" s="46"/>
      <c r="Q360" s="23"/>
    </row>
    <row r="361" spans="1:17" hidden="1">
      <c r="A361" s="237">
        <v>49018</v>
      </c>
      <c r="B361" s="25">
        <v>99</v>
      </c>
      <c r="C361" s="35" t="s">
        <v>20</v>
      </c>
      <c r="D361" s="36" t="str">
        <f t="shared" ref="D361:E361" si="188">D360</f>
        <v>'</v>
      </c>
      <c r="E361" s="37">
        <f t="shared" si="188"/>
        <v>49050</v>
      </c>
      <c r="F361" s="6">
        <f>IF(MAX(F$9:F360)&gt;=L$5,0,IF(B361&gt;=MONTH($N$5),F360+1,0))</f>
        <v>0</v>
      </c>
      <c r="G361" s="38">
        <f t="shared" si="131"/>
        <v>0</v>
      </c>
      <c r="H361" s="39">
        <f t="shared" si="132"/>
        <v>0</v>
      </c>
      <c r="I361" s="39">
        <f t="shared" si="128"/>
        <v>0</v>
      </c>
      <c r="J361" s="40">
        <f t="shared" si="129"/>
        <v>0</v>
      </c>
      <c r="K361" s="41"/>
      <c r="L361" s="42"/>
      <c r="M361" s="42"/>
      <c r="N361" s="42"/>
      <c r="O361" s="42"/>
      <c r="P361" s="46"/>
      <c r="Q361" s="23"/>
    </row>
    <row r="362" spans="1:17" hidden="1">
      <c r="A362" s="237">
        <v>49049</v>
      </c>
      <c r="B362" s="25">
        <v>100</v>
      </c>
      <c r="C362" s="35" t="s">
        <v>21</v>
      </c>
      <c r="D362" s="36" t="str">
        <f t="shared" ref="D362:E362" si="189">D361</f>
        <v>'</v>
      </c>
      <c r="E362" s="37">
        <f t="shared" si="189"/>
        <v>49050</v>
      </c>
      <c r="F362" s="6">
        <f>IF(MAX(F$9:F361)&gt;=L$5,0,IF(B362&gt;=MONTH($N$5),F361+1,0))</f>
        <v>0</v>
      </c>
      <c r="G362" s="38">
        <f t="shared" si="131"/>
        <v>0</v>
      </c>
      <c r="H362" s="39">
        <f t="shared" si="132"/>
        <v>0</v>
      </c>
      <c r="I362" s="39">
        <f t="shared" si="128"/>
        <v>0</v>
      </c>
      <c r="J362" s="40">
        <f t="shared" si="129"/>
        <v>0</v>
      </c>
      <c r="K362" s="41"/>
      <c r="L362" s="42"/>
      <c r="M362" s="42"/>
      <c r="N362" s="42"/>
      <c r="O362" s="42"/>
      <c r="P362" s="46"/>
      <c r="Q362" s="23"/>
    </row>
    <row r="363" spans="1:17" hidden="1">
      <c r="A363" s="237">
        <v>49079</v>
      </c>
      <c r="B363" s="25">
        <v>101</v>
      </c>
      <c r="C363" s="35" t="s">
        <v>22</v>
      </c>
      <c r="D363" s="36" t="str">
        <f t="shared" ref="D363:E363" si="190">D362</f>
        <v>'</v>
      </c>
      <c r="E363" s="37">
        <f t="shared" si="190"/>
        <v>49050</v>
      </c>
      <c r="F363" s="6">
        <f>IF(MAX(F$9:F362)&gt;=L$5,0,IF(B363&gt;=MONTH($N$5),F362+1,0))</f>
        <v>0</v>
      </c>
      <c r="G363" s="38">
        <f t="shared" si="131"/>
        <v>0</v>
      </c>
      <c r="H363" s="39">
        <f t="shared" si="132"/>
        <v>0</v>
      </c>
      <c r="I363" s="39">
        <f t="shared" ref="I363:I426" si="191">G363-H363</f>
        <v>0</v>
      </c>
      <c r="J363" s="40">
        <f t="shared" ref="J363:J426" si="192">J362-I363</f>
        <v>0</v>
      </c>
      <c r="K363" s="41"/>
      <c r="L363" s="42"/>
      <c r="M363" s="42"/>
      <c r="N363" s="42"/>
      <c r="O363" s="42"/>
      <c r="P363" s="46"/>
      <c r="Q363" s="23"/>
    </row>
    <row r="364" spans="1:17" hidden="1">
      <c r="A364" s="237">
        <v>49110</v>
      </c>
      <c r="B364" s="25">
        <v>102</v>
      </c>
      <c r="C364" s="35" t="s">
        <v>23</v>
      </c>
      <c r="D364" s="36" t="str">
        <f t="shared" ref="D364:E364" si="193">D363</f>
        <v>'</v>
      </c>
      <c r="E364" s="37">
        <f t="shared" si="193"/>
        <v>49050</v>
      </c>
      <c r="F364" s="6">
        <f>IF(MAX(F$9:F363)&gt;=L$5,0,IF(B364&gt;=MONTH($N$5),F363+1,0))</f>
        <v>0</v>
      </c>
      <c r="G364" s="38">
        <f t="shared" ref="G364:G427" si="194">IF((J363+H364)&lt;(M$5+H364),J363+H364,M$5)</f>
        <v>0</v>
      </c>
      <c r="H364" s="39">
        <f t="shared" ref="H364:H427" si="195">IF(F364&gt;0,IF(J363&gt;0,ROUND(-IPMT(K$5/12,F364,L$5,J$5,,),2),0),0)</f>
        <v>0</v>
      </c>
      <c r="I364" s="39">
        <f t="shared" si="191"/>
        <v>0</v>
      </c>
      <c r="J364" s="40">
        <f t="shared" si="192"/>
        <v>0</v>
      </c>
      <c r="K364" s="41"/>
      <c r="L364" s="42"/>
      <c r="M364" s="42"/>
      <c r="N364" s="42"/>
      <c r="O364" s="42"/>
      <c r="P364" s="46"/>
      <c r="Q364" s="23"/>
    </row>
    <row r="365" spans="1:17" hidden="1">
      <c r="A365" s="237">
        <v>49140</v>
      </c>
      <c r="B365" s="25">
        <v>103</v>
      </c>
      <c r="C365" s="35" t="s">
        <v>24</v>
      </c>
      <c r="D365" s="36" t="str">
        <f t="shared" ref="D365:E365" si="196">D364</f>
        <v>'</v>
      </c>
      <c r="E365" s="37">
        <f t="shared" si="196"/>
        <v>49050</v>
      </c>
      <c r="F365" s="6">
        <f>IF(MAX(F$9:F364)&gt;=L$5,0,IF(B365&gt;=MONTH($N$5),F364+1,0))</f>
        <v>0</v>
      </c>
      <c r="G365" s="38">
        <f t="shared" si="194"/>
        <v>0</v>
      </c>
      <c r="H365" s="39">
        <f t="shared" si="195"/>
        <v>0</v>
      </c>
      <c r="I365" s="39">
        <f t="shared" si="191"/>
        <v>0</v>
      </c>
      <c r="J365" s="40">
        <f t="shared" si="192"/>
        <v>0</v>
      </c>
      <c r="K365" s="41"/>
      <c r="L365" s="42"/>
      <c r="M365" s="42"/>
      <c r="N365" s="42"/>
      <c r="O365" s="42"/>
      <c r="P365" s="46"/>
      <c r="Q365" s="23"/>
    </row>
    <row r="366" spans="1:17" hidden="1">
      <c r="A366" s="237">
        <v>49171</v>
      </c>
      <c r="B366" s="25">
        <v>104</v>
      </c>
      <c r="C366" s="35" t="s">
        <v>25</v>
      </c>
      <c r="D366" s="36" t="str">
        <f t="shared" ref="D366:E366" si="197">D365</f>
        <v>'</v>
      </c>
      <c r="E366" s="37">
        <f t="shared" si="197"/>
        <v>49050</v>
      </c>
      <c r="F366" s="6">
        <f>IF(MAX(F$9:F365)&gt;=L$5,0,IF(B366&gt;=MONTH($N$5),F365+1,0))</f>
        <v>0</v>
      </c>
      <c r="G366" s="38">
        <f t="shared" si="194"/>
        <v>0</v>
      </c>
      <c r="H366" s="39">
        <f t="shared" si="195"/>
        <v>0</v>
      </c>
      <c r="I366" s="39">
        <f t="shared" si="191"/>
        <v>0</v>
      </c>
      <c r="J366" s="40">
        <f t="shared" si="192"/>
        <v>0</v>
      </c>
      <c r="K366" s="41"/>
      <c r="L366" s="42"/>
      <c r="M366" s="42"/>
      <c r="N366" s="42"/>
      <c r="O366" s="42"/>
      <c r="P366" s="46"/>
      <c r="Q366" s="23"/>
    </row>
    <row r="367" spans="1:17" hidden="1">
      <c r="A367" s="237">
        <v>49202</v>
      </c>
      <c r="B367" s="25">
        <v>105</v>
      </c>
      <c r="C367" s="35" t="s">
        <v>26</v>
      </c>
      <c r="D367" s="36" t="str">
        <f t="shared" ref="D367:E367" si="198">D366</f>
        <v>'</v>
      </c>
      <c r="E367" s="37">
        <f t="shared" si="198"/>
        <v>49050</v>
      </c>
      <c r="F367" s="6">
        <f>IF(MAX(F$9:F366)&gt;=L$5,0,IF(B367&gt;=MONTH($N$5),F366+1,0))</f>
        <v>0</v>
      </c>
      <c r="G367" s="38">
        <f t="shared" si="194"/>
        <v>0</v>
      </c>
      <c r="H367" s="39">
        <f t="shared" si="195"/>
        <v>0</v>
      </c>
      <c r="I367" s="39">
        <f t="shared" si="191"/>
        <v>0</v>
      </c>
      <c r="J367" s="40">
        <f t="shared" si="192"/>
        <v>0</v>
      </c>
      <c r="K367" s="41"/>
      <c r="L367" s="42"/>
      <c r="M367" s="42"/>
      <c r="N367" s="42"/>
      <c r="O367" s="42"/>
      <c r="P367" s="46"/>
      <c r="Q367" s="23"/>
    </row>
    <row r="368" spans="1:17" hidden="1">
      <c r="A368" s="237">
        <v>49232</v>
      </c>
      <c r="B368" s="25">
        <v>106</v>
      </c>
      <c r="C368" s="35" t="s">
        <v>27</v>
      </c>
      <c r="D368" s="36" t="str">
        <f t="shared" ref="D368:E368" si="199">D367</f>
        <v>'</v>
      </c>
      <c r="E368" s="37">
        <f t="shared" si="199"/>
        <v>49050</v>
      </c>
      <c r="F368" s="6">
        <f>IF(MAX(F$9:F367)&gt;=L$5,0,IF(B368&gt;=MONTH($N$5),F367+1,0))</f>
        <v>0</v>
      </c>
      <c r="G368" s="38">
        <f t="shared" si="194"/>
        <v>0</v>
      </c>
      <c r="H368" s="39">
        <f t="shared" si="195"/>
        <v>0</v>
      </c>
      <c r="I368" s="39">
        <f t="shared" si="191"/>
        <v>0</v>
      </c>
      <c r="J368" s="40">
        <f t="shared" si="192"/>
        <v>0</v>
      </c>
      <c r="K368" s="41"/>
      <c r="L368" s="42"/>
      <c r="M368" s="42"/>
      <c r="N368" s="42"/>
      <c r="O368" s="42"/>
      <c r="P368" s="46"/>
      <c r="Q368" s="23"/>
    </row>
    <row r="369" spans="1:17" hidden="1">
      <c r="A369" s="237">
        <v>49263</v>
      </c>
      <c r="B369" s="25">
        <v>107</v>
      </c>
      <c r="C369" s="35" t="s">
        <v>28</v>
      </c>
      <c r="D369" s="36" t="str">
        <f t="shared" ref="D369:E369" si="200">D368</f>
        <v>'</v>
      </c>
      <c r="E369" s="37">
        <f t="shared" si="200"/>
        <v>49050</v>
      </c>
      <c r="F369" s="6">
        <f>IF(MAX(F$9:F368)&gt;=L$5,0,IF(B369&gt;=MONTH($N$5),F368+1,0))</f>
        <v>0</v>
      </c>
      <c r="G369" s="38">
        <f t="shared" si="194"/>
        <v>0</v>
      </c>
      <c r="H369" s="39">
        <f t="shared" si="195"/>
        <v>0</v>
      </c>
      <c r="I369" s="39">
        <f t="shared" si="191"/>
        <v>0</v>
      </c>
      <c r="J369" s="40">
        <f t="shared" si="192"/>
        <v>0</v>
      </c>
      <c r="K369" s="41"/>
      <c r="L369" s="42"/>
      <c r="M369" s="42"/>
      <c r="N369" s="42"/>
      <c r="O369" s="42"/>
      <c r="P369" s="46"/>
      <c r="Q369" s="23"/>
    </row>
    <row r="370" spans="1:17" hidden="1">
      <c r="A370" s="237">
        <v>49293</v>
      </c>
      <c r="B370" s="25">
        <v>108</v>
      </c>
      <c r="C370" s="35" t="s">
        <v>29</v>
      </c>
      <c r="D370" s="36" t="str">
        <f t="shared" ref="D370:E370" si="201">D369</f>
        <v>'</v>
      </c>
      <c r="E370" s="37">
        <f t="shared" si="201"/>
        <v>49050</v>
      </c>
      <c r="F370" s="6">
        <f>IF(MAX(F$9:F369)&gt;=L$5,0,IF(B370&gt;=MONTH($N$5),F369+1,0))</f>
        <v>0</v>
      </c>
      <c r="G370" s="45">
        <f t="shared" si="194"/>
        <v>0</v>
      </c>
      <c r="H370" s="42">
        <f t="shared" si="195"/>
        <v>0</v>
      </c>
      <c r="I370" s="42">
        <f t="shared" si="191"/>
        <v>0</v>
      </c>
      <c r="J370" s="46">
        <f t="shared" si="192"/>
        <v>0</v>
      </c>
      <c r="K370" s="41">
        <f>SUM(H359:H370)</f>
        <v>0</v>
      </c>
      <c r="L370" s="42">
        <f>SUM(I359:I370)</f>
        <v>0</v>
      </c>
      <c r="M370" s="42">
        <f>SUM(G359:G370)</f>
        <v>0</v>
      </c>
      <c r="N370" s="42">
        <f>K370+N358</f>
        <v>49146.26</v>
      </c>
      <c r="O370" s="42">
        <f>L370+O358</f>
        <v>43720.839415036469</v>
      </c>
      <c r="P370" s="46">
        <f>M370+P358</f>
        <v>92867.099415036515</v>
      </c>
      <c r="Q370" s="23"/>
    </row>
    <row r="371" spans="1:17" hidden="1">
      <c r="A371" s="237">
        <v>49324</v>
      </c>
      <c r="B371" s="25">
        <v>109</v>
      </c>
      <c r="C371" s="26" t="s">
        <v>17</v>
      </c>
      <c r="D371" s="47" t="str">
        <f>D359</f>
        <v>'</v>
      </c>
      <c r="E371" s="27">
        <f>E359+365.25</f>
        <v>49415.25</v>
      </c>
      <c r="F371" s="90">
        <f>IF(MAX(F$9:F370)&gt;=L$5,0,IF(B371&gt;=MONTH($N$5),F370+1,0))</f>
        <v>0</v>
      </c>
      <c r="G371" s="28">
        <f t="shared" si="194"/>
        <v>0</v>
      </c>
      <c r="H371" s="29">
        <f t="shared" si="195"/>
        <v>0</v>
      </c>
      <c r="I371" s="29">
        <f t="shared" si="191"/>
        <v>0</v>
      </c>
      <c r="J371" s="30">
        <f t="shared" si="192"/>
        <v>0</v>
      </c>
      <c r="K371" s="31"/>
      <c r="L371" s="32"/>
      <c r="M371" s="32"/>
      <c r="N371" s="32"/>
      <c r="O371" s="32"/>
      <c r="P371" s="48"/>
      <c r="Q371" s="23"/>
    </row>
    <row r="372" spans="1:17" hidden="1">
      <c r="A372" s="237">
        <v>49355</v>
      </c>
      <c r="B372" s="25">
        <v>110</v>
      </c>
      <c r="C372" s="35" t="s">
        <v>19</v>
      </c>
      <c r="D372" s="36" t="str">
        <f t="shared" ref="D372:E372" si="202">D371</f>
        <v>'</v>
      </c>
      <c r="E372" s="37">
        <f t="shared" si="202"/>
        <v>49415.25</v>
      </c>
      <c r="F372" s="6">
        <f>IF(MAX(F$9:F371)&gt;=L$5,0,IF(B372&gt;=MONTH($N$5),F371+1,0))</f>
        <v>0</v>
      </c>
      <c r="G372" s="38">
        <f t="shared" si="194"/>
        <v>0</v>
      </c>
      <c r="H372" s="39">
        <f t="shared" si="195"/>
        <v>0</v>
      </c>
      <c r="I372" s="39">
        <f t="shared" si="191"/>
        <v>0</v>
      </c>
      <c r="J372" s="40">
        <f t="shared" si="192"/>
        <v>0</v>
      </c>
      <c r="K372" s="41"/>
      <c r="L372" s="42"/>
      <c r="M372" s="42"/>
      <c r="N372" s="42"/>
      <c r="O372" s="42"/>
      <c r="P372" s="46"/>
      <c r="Q372" s="23"/>
    </row>
    <row r="373" spans="1:17" hidden="1">
      <c r="A373" s="237">
        <v>49383</v>
      </c>
      <c r="B373" s="25">
        <v>111</v>
      </c>
      <c r="C373" s="35" t="s">
        <v>20</v>
      </c>
      <c r="D373" s="36" t="str">
        <f t="shared" ref="D373:E373" si="203">D372</f>
        <v>'</v>
      </c>
      <c r="E373" s="37">
        <f t="shared" si="203"/>
        <v>49415.25</v>
      </c>
      <c r="F373" s="6">
        <f>IF(MAX(F$9:F372)&gt;=L$5,0,IF(B373&gt;=MONTH($N$5),F372+1,0))</f>
        <v>0</v>
      </c>
      <c r="G373" s="38">
        <f t="shared" si="194"/>
        <v>0</v>
      </c>
      <c r="H373" s="39">
        <f t="shared" si="195"/>
        <v>0</v>
      </c>
      <c r="I373" s="39">
        <f t="shared" si="191"/>
        <v>0</v>
      </c>
      <c r="J373" s="40">
        <f t="shared" si="192"/>
        <v>0</v>
      </c>
      <c r="K373" s="41"/>
      <c r="L373" s="42"/>
      <c r="M373" s="42"/>
      <c r="N373" s="42"/>
      <c r="O373" s="42"/>
      <c r="P373" s="46"/>
      <c r="Q373" s="23"/>
    </row>
    <row r="374" spans="1:17" hidden="1">
      <c r="A374" s="237">
        <v>49414</v>
      </c>
      <c r="B374" s="25">
        <v>112</v>
      </c>
      <c r="C374" s="35" t="s">
        <v>21</v>
      </c>
      <c r="D374" s="36" t="str">
        <f t="shared" ref="D374:E374" si="204">D373</f>
        <v>'</v>
      </c>
      <c r="E374" s="37">
        <f t="shared" si="204"/>
        <v>49415.25</v>
      </c>
      <c r="F374" s="6">
        <f>IF(MAX(F$9:F373)&gt;=L$5,0,IF(B374&gt;=MONTH($N$5),F373+1,0))</f>
        <v>0</v>
      </c>
      <c r="G374" s="38">
        <f t="shared" si="194"/>
        <v>0</v>
      </c>
      <c r="H374" s="39">
        <f t="shared" si="195"/>
        <v>0</v>
      </c>
      <c r="I374" s="39">
        <f t="shared" si="191"/>
        <v>0</v>
      </c>
      <c r="J374" s="40">
        <f t="shared" si="192"/>
        <v>0</v>
      </c>
      <c r="K374" s="41"/>
      <c r="L374" s="42"/>
      <c r="M374" s="42"/>
      <c r="N374" s="42"/>
      <c r="O374" s="42"/>
      <c r="P374" s="46"/>
      <c r="Q374" s="23"/>
    </row>
    <row r="375" spans="1:17" hidden="1">
      <c r="A375" s="237">
        <v>49444</v>
      </c>
      <c r="B375" s="25">
        <v>113</v>
      </c>
      <c r="C375" s="35" t="s">
        <v>22</v>
      </c>
      <c r="D375" s="36" t="str">
        <f t="shared" ref="D375:E375" si="205">D374</f>
        <v>'</v>
      </c>
      <c r="E375" s="37">
        <f t="shared" si="205"/>
        <v>49415.25</v>
      </c>
      <c r="F375" s="6">
        <f>IF(MAX(F$9:F374)&gt;=L$5,0,IF(B375&gt;=MONTH($N$5),F374+1,0))</f>
        <v>0</v>
      </c>
      <c r="G375" s="38">
        <f t="shared" si="194"/>
        <v>0</v>
      </c>
      <c r="H375" s="39">
        <f t="shared" si="195"/>
        <v>0</v>
      </c>
      <c r="I375" s="39">
        <f t="shared" si="191"/>
        <v>0</v>
      </c>
      <c r="J375" s="40">
        <f t="shared" si="192"/>
        <v>0</v>
      </c>
      <c r="K375" s="41"/>
      <c r="L375" s="42"/>
      <c r="M375" s="42"/>
      <c r="N375" s="42"/>
      <c r="O375" s="42"/>
      <c r="P375" s="46"/>
      <c r="Q375" s="23"/>
    </row>
    <row r="376" spans="1:17" hidden="1">
      <c r="A376" s="237">
        <v>49475</v>
      </c>
      <c r="B376" s="25">
        <v>114</v>
      </c>
      <c r="C376" s="35" t="s">
        <v>23</v>
      </c>
      <c r="D376" s="36" t="str">
        <f t="shared" ref="D376:E376" si="206">D375</f>
        <v>'</v>
      </c>
      <c r="E376" s="37">
        <f t="shared" si="206"/>
        <v>49415.25</v>
      </c>
      <c r="F376" s="6">
        <f>IF(MAX(F$9:F375)&gt;=L$5,0,IF(B376&gt;=MONTH($N$5),F375+1,0))</f>
        <v>0</v>
      </c>
      <c r="G376" s="38">
        <f t="shared" si="194"/>
        <v>0</v>
      </c>
      <c r="H376" s="39">
        <f t="shared" si="195"/>
        <v>0</v>
      </c>
      <c r="I376" s="39">
        <f t="shared" si="191"/>
        <v>0</v>
      </c>
      <c r="J376" s="40">
        <f t="shared" si="192"/>
        <v>0</v>
      </c>
      <c r="K376" s="41"/>
      <c r="L376" s="42"/>
      <c r="M376" s="42"/>
      <c r="N376" s="42"/>
      <c r="O376" s="42"/>
      <c r="P376" s="46"/>
      <c r="Q376" s="23"/>
    </row>
    <row r="377" spans="1:17" hidden="1">
      <c r="A377" s="237">
        <v>49505</v>
      </c>
      <c r="B377" s="25">
        <v>115</v>
      </c>
      <c r="C377" s="35" t="s">
        <v>24</v>
      </c>
      <c r="D377" s="36" t="str">
        <f t="shared" ref="D377:E377" si="207">D376</f>
        <v>'</v>
      </c>
      <c r="E377" s="37">
        <f t="shared" si="207"/>
        <v>49415.25</v>
      </c>
      <c r="F377" s="6">
        <f>IF(MAX(F$9:F376)&gt;=L$5,0,IF(B377&gt;=MONTH($N$5),F376+1,0))</f>
        <v>0</v>
      </c>
      <c r="G377" s="38">
        <f t="shared" si="194"/>
        <v>0</v>
      </c>
      <c r="H377" s="39">
        <f t="shared" si="195"/>
        <v>0</v>
      </c>
      <c r="I377" s="39">
        <f t="shared" si="191"/>
        <v>0</v>
      </c>
      <c r="J377" s="40">
        <f t="shared" si="192"/>
        <v>0</v>
      </c>
      <c r="K377" s="41"/>
      <c r="L377" s="42"/>
      <c r="M377" s="42"/>
      <c r="N377" s="42"/>
      <c r="O377" s="42"/>
      <c r="P377" s="46"/>
      <c r="Q377" s="23"/>
    </row>
    <row r="378" spans="1:17" hidden="1">
      <c r="A378" s="237">
        <v>49536</v>
      </c>
      <c r="B378" s="25">
        <v>116</v>
      </c>
      <c r="C378" s="35" t="s">
        <v>25</v>
      </c>
      <c r="D378" s="36" t="str">
        <f t="shared" ref="D378:E378" si="208">D377</f>
        <v>'</v>
      </c>
      <c r="E378" s="37">
        <f t="shared" si="208"/>
        <v>49415.25</v>
      </c>
      <c r="F378" s="6">
        <f>IF(MAX(F$9:F377)&gt;=L$5,0,IF(B378&gt;=MONTH($N$5),F377+1,0))</f>
        <v>0</v>
      </c>
      <c r="G378" s="38">
        <f t="shared" si="194"/>
        <v>0</v>
      </c>
      <c r="H378" s="39">
        <f t="shared" si="195"/>
        <v>0</v>
      </c>
      <c r="I378" s="39">
        <f t="shared" si="191"/>
        <v>0</v>
      </c>
      <c r="J378" s="40">
        <f t="shared" si="192"/>
        <v>0</v>
      </c>
      <c r="K378" s="41"/>
      <c r="L378" s="42"/>
      <c r="M378" s="42"/>
      <c r="N378" s="42"/>
      <c r="O378" s="42"/>
      <c r="P378" s="46"/>
      <c r="Q378" s="23"/>
    </row>
    <row r="379" spans="1:17" hidden="1">
      <c r="A379" s="237">
        <v>49567</v>
      </c>
      <c r="B379" s="25">
        <v>117</v>
      </c>
      <c r="C379" s="35" t="s">
        <v>26</v>
      </c>
      <c r="D379" s="36" t="str">
        <f t="shared" ref="D379:E379" si="209">D378</f>
        <v>'</v>
      </c>
      <c r="E379" s="37">
        <f t="shared" si="209"/>
        <v>49415.25</v>
      </c>
      <c r="F379" s="6">
        <f>IF(MAX(F$9:F378)&gt;=L$5,0,IF(B379&gt;=MONTH($N$5),F378+1,0))</f>
        <v>0</v>
      </c>
      <c r="G379" s="38">
        <f t="shared" si="194"/>
        <v>0</v>
      </c>
      <c r="H379" s="39">
        <f t="shared" si="195"/>
        <v>0</v>
      </c>
      <c r="I379" s="39">
        <f t="shared" si="191"/>
        <v>0</v>
      </c>
      <c r="J379" s="40">
        <f t="shared" si="192"/>
        <v>0</v>
      </c>
      <c r="K379" s="41"/>
      <c r="L379" s="42"/>
      <c r="M379" s="42"/>
      <c r="N379" s="42"/>
      <c r="O379" s="42"/>
      <c r="P379" s="46"/>
      <c r="Q379" s="23"/>
    </row>
    <row r="380" spans="1:17" hidden="1">
      <c r="A380" s="237">
        <v>49597</v>
      </c>
      <c r="B380" s="25">
        <v>118</v>
      </c>
      <c r="C380" s="35" t="s">
        <v>27</v>
      </c>
      <c r="D380" s="36" t="str">
        <f t="shared" ref="D380:E380" si="210">D379</f>
        <v>'</v>
      </c>
      <c r="E380" s="37">
        <f t="shared" si="210"/>
        <v>49415.25</v>
      </c>
      <c r="F380" s="6">
        <f>IF(MAX(F$9:F379)&gt;=L$5,0,IF(B380&gt;=MONTH($N$5),F379+1,0))</f>
        <v>0</v>
      </c>
      <c r="G380" s="38">
        <f t="shared" si="194"/>
        <v>0</v>
      </c>
      <c r="H380" s="39">
        <f t="shared" si="195"/>
        <v>0</v>
      </c>
      <c r="I380" s="39">
        <f t="shared" si="191"/>
        <v>0</v>
      </c>
      <c r="J380" s="40">
        <f t="shared" si="192"/>
        <v>0</v>
      </c>
      <c r="K380" s="41"/>
      <c r="L380" s="42"/>
      <c r="M380" s="42"/>
      <c r="N380" s="42"/>
      <c r="O380" s="42"/>
      <c r="P380" s="46"/>
      <c r="Q380" s="23"/>
    </row>
    <row r="381" spans="1:17" hidden="1">
      <c r="A381" s="237">
        <v>49628</v>
      </c>
      <c r="B381" s="25">
        <v>119</v>
      </c>
      <c r="C381" s="35" t="s">
        <v>28</v>
      </c>
      <c r="D381" s="36" t="str">
        <f t="shared" ref="D381:E381" si="211">D380</f>
        <v>'</v>
      </c>
      <c r="E381" s="37">
        <f t="shared" si="211"/>
        <v>49415.25</v>
      </c>
      <c r="F381" s="6">
        <f>IF(MAX(F$9:F380)&gt;=L$5,0,IF(B381&gt;=MONTH($N$5),F380+1,0))</f>
        <v>0</v>
      </c>
      <c r="G381" s="38">
        <f t="shared" si="194"/>
        <v>0</v>
      </c>
      <c r="H381" s="39">
        <f t="shared" si="195"/>
        <v>0</v>
      </c>
      <c r="I381" s="39">
        <f t="shared" si="191"/>
        <v>0</v>
      </c>
      <c r="J381" s="40">
        <f t="shared" si="192"/>
        <v>0</v>
      </c>
      <c r="K381" s="41"/>
      <c r="L381" s="42"/>
      <c r="M381" s="42"/>
      <c r="N381" s="42"/>
      <c r="O381" s="42"/>
      <c r="P381" s="46"/>
      <c r="Q381" s="23"/>
    </row>
    <row r="382" spans="1:17" hidden="1">
      <c r="A382" s="237">
        <v>49658</v>
      </c>
      <c r="B382" s="25">
        <v>120</v>
      </c>
      <c r="C382" s="35" t="s">
        <v>29</v>
      </c>
      <c r="D382" s="36" t="str">
        <f t="shared" ref="D382:E382" si="212">D381</f>
        <v>'</v>
      </c>
      <c r="E382" s="37">
        <f t="shared" si="212"/>
        <v>49415.25</v>
      </c>
      <c r="F382" s="6">
        <f>IF(MAX(F$9:F381)&gt;=L$5,0,IF(B382&gt;=MONTH($N$5),F381+1,0))</f>
        <v>0</v>
      </c>
      <c r="G382" s="45">
        <f t="shared" si="194"/>
        <v>0</v>
      </c>
      <c r="H382" s="42">
        <f t="shared" si="195"/>
        <v>0</v>
      </c>
      <c r="I382" s="42">
        <f t="shared" si="191"/>
        <v>0</v>
      </c>
      <c r="J382" s="46">
        <f t="shared" si="192"/>
        <v>0</v>
      </c>
      <c r="K382" s="41">
        <f>SUM(H371:H382)</f>
        <v>0</v>
      </c>
      <c r="L382" s="42">
        <f>SUM(I371:I382)</f>
        <v>0</v>
      </c>
      <c r="M382" s="42">
        <f>SUM(G371:G382)</f>
        <v>0</v>
      </c>
      <c r="N382" s="42">
        <f>K382+N370</f>
        <v>49146.26</v>
      </c>
      <c r="O382" s="42">
        <f>L382+O370</f>
        <v>43720.839415036469</v>
      </c>
      <c r="P382" s="46">
        <f>M382+P370</f>
        <v>92867.099415036515</v>
      </c>
      <c r="Q382" s="23"/>
    </row>
    <row r="383" spans="1:17" hidden="1">
      <c r="A383" s="237">
        <v>49689</v>
      </c>
      <c r="B383" s="25">
        <v>85</v>
      </c>
      <c r="C383" s="26" t="s">
        <v>17</v>
      </c>
      <c r="D383" s="47" t="str">
        <f>D371</f>
        <v>'</v>
      </c>
      <c r="E383" s="27">
        <f>E371+365.25</f>
        <v>49780.5</v>
      </c>
      <c r="F383" s="90">
        <f>IF(MAX(F$9:F382)&gt;=L$5,0,IF(B383&gt;=MONTH($N$5),F382+1,0))</f>
        <v>0</v>
      </c>
      <c r="G383" s="28">
        <f t="shared" si="194"/>
        <v>0</v>
      </c>
      <c r="H383" s="29">
        <f t="shared" si="195"/>
        <v>0</v>
      </c>
      <c r="I383" s="29">
        <f t="shared" si="191"/>
        <v>0</v>
      </c>
      <c r="J383" s="30">
        <f t="shared" si="192"/>
        <v>0</v>
      </c>
      <c r="K383" s="31"/>
      <c r="L383" s="32"/>
      <c r="M383" s="32"/>
      <c r="N383" s="32"/>
      <c r="O383" s="32"/>
      <c r="P383" s="48"/>
      <c r="Q383" s="23"/>
    </row>
    <row r="384" spans="1:17" hidden="1">
      <c r="A384" s="237">
        <v>49720</v>
      </c>
      <c r="B384" s="25">
        <v>86</v>
      </c>
      <c r="C384" s="35" t="s">
        <v>19</v>
      </c>
      <c r="D384" s="36" t="str">
        <f t="shared" ref="D384:E384" si="213">D383</f>
        <v>'</v>
      </c>
      <c r="E384" s="37">
        <f t="shared" si="213"/>
        <v>49780.5</v>
      </c>
      <c r="F384" s="6">
        <f>IF(MAX(F$9:F383)&gt;=L$5,0,IF(B384&gt;=MONTH($N$5),F383+1,0))</f>
        <v>0</v>
      </c>
      <c r="G384" s="38">
        <f t="shared" si="194"/>
        <v>0</v>
      </c>
      <c r="H384" s="39">
        <f t="shared" si="195"/>
        <v>0</v>
      </c>
      <c r="I384" s="39">
        <f t="shared" si="191"/>
        <v>0</v>
      </c>
      <c r="J384" s="40">
        <f t="shared" si="192"/>
        <v>0</v>
      </c>
      <c r="K384" s="41"/>
      <c r="L384" s="42"/>
      <c r="M384" s="42"/>
      <c r="N384" s="42"/>
      <c r="O384" s="42"/>
      <c r="P384" s="46"/>
      <c r="Q384" s="23"/>
    </row>
    <row r="385" spans="1:17" hidden="1">
      <c r="A385" s="237">
        <v>49749</v>
      </c>
      <c r="B385" s="25">
        <v>87</v>
      </c>
      <c r="C385" s="35" t="s">
        <v>20</v>
      </c>
      <c r="D385" s="36" t="str">
        <f t="shared" ref="D385:E385" si="214">D384</f>
        <v>'</v>
      </c>
      <c r="E385" s="37">
        <f t="shared" si="214"/>
        <v>49780.5</v>
      </c>
      <c r="F385" s="6">
        <f>IF(MAX(F$9:F384)&gt;=L$5,0,IF(B385&gt;=MONTH($N$5),F384+1,0))</f>
        <v>0</v>
      </c>
      <c r="G385" s="38">
        <f t="shared" si="194"/>
        <v>0</v>
      </c>
      <c r="H385" s="39">
        <f t="shared" si="195"/>
        <v>0</v>
      </c>
      <c r="I385" s="39">
        <f t="shared" si="191"/>
        <v>0</v>
      </c>
      <c r="J385" s="40">
        <f t="shared" si="192"/>
        <v>0</v>
      </c>
      <c r="K385" s="41"/>
      <c r="L385" s="42"/>
      <c r="M385" s="42"/>
      <c r="N385" s="42"/>
      <c r="O385" s="42"/>
      <c r="P385" s="46"/>
      <c r="Q385" s="23"/>
    </row>
    <row r="386" spans="1:17" hidden="1">
      <c r="A386" s="237">
        <v>49780</v>
      </c>
      <c r="B386" s="25">
        <v>88</v>
      </c>
      <c r="C386" s="35" t="s">
        <v>21</v>
      </c>
      <c r="D386" s="36" t="str">
        <f t="shared" ref="D386:E386" si="215">D385</f>
        <v>'</v>
      </c>
      <c r="E386" s="37">
        <f t="shared" si="215"/>
        <v>49780.5</v>
      </c>
      <c r="F386" s="6">
        <f>IF(MAX(F$9:F385)&gt;=L$5,0,IF(B386&gt;=MONTH($N$5),F385+1,0))</f>
        <v>0</v>
      </c>
      <c r="G386" s="38">
        <f t="shared" si="194"/>
        <v>0</v>
      </c>
      <c r="H386" s="39">
        <f t="shared" si="195"/>
        <v>0</v>
      </c>
      <c r="I386" s="39">
        <f t="shared" si="191"/>
        <v>0</v>
      </c>
      <c r="J386" s="40">
        <f t="shared" si="192"/>
        <v>0</v>
      </c>
      <c r="K386" s="41"/>
      <c r="L386" s="42"/>
      <c r="M386" s="42"/>
      <c r="N386" s="42"/>
      <c r="O386" s="42"/>
      <c r="P386" s="46"/>
      <c r="Q386" s="23"/>
    </row>
    <row r="387" spans="1:17" hidden="1">
      <c r="A387" s="237">
        <v>49810</v>
      </c>
      <c r="B387" s="25">
        <v>89</v>
      </c>
      <c r="C387" s="35" t="s">
        <v>22</v>
      </c>
      <c r="D387" s="36" t="str">
        <f t="shared" ref="D387:E387" si="216">D386</f>
        <v>'</v>
      </c>
      <c r="E387" s="37">
        <f t="shared" si="216"/>
        <v>49780.5</v>
      </c>
      <c r="F387" s="6">
        <f>IF(MAX(F$9:F386)&gt;=L$5,0,IF(B387&gt;=MONTH($N$5),F386+1,0))</f>
        <v>0</v>
      </c>
      <c r="G387" s="38">
        <f t="shared" si="194"/>
        <v>0</v>
      </c>
      <c r="H387" s="39">
        <f t="shared" si="195"/>
        <v>0</v>
      </c>
      <c r="I387" s="39">
        <f t="shared" si="191"/>
        <v>0</v>
      </c>
      <c r="J387" s="40">
        <f t="shared" si="192"/>
        <v>0</v>
      </c>
      <c r="K387" s="41"/>
      <c r="L387" s="42"/>
      <c r="M387" s="42"/>
      <c r="N387" s="42"/>
      <c r="O387" s="42"/>
      <c r="P387" s="46"/>
      <c r="Q387" s="23"/>
    </row>
    <row r="388" spans="1:17" hidden="1">
      <c r="A388" s="237">
        <v>49841</v>
      </c>
      <c r="B388" s="25">
        <v>90</v>
      </c>
      <c r="C388" s="35" t="s">
        <v>23</v>
      </c>
      <c r="D388" s="36" t="str">
        <f t="shared" ref="D388:E388" si="217">D387</f>
        <v>'</v>
      </c>
      <c r="E388" s="37">
        <f t="shared" si="217"/>
        <v>49780.5</v>
      </c>
      <c r="F388" s="6">
        <f>IF(MAX(F$9:F387)&gt;=L$5,0,IF(B388&gt;=MONTH($N$5),F387+1,0))</f>
        <v>0</v>
      </c>
      <c r="G388" s="38">
        <f t="shared" si="194"/>
        <v>0</v>
      </c>
      <c r="H388" s="39">
        <f t="shared" si="195"/>
        <v>0</v>
      </c>
      <c r="I388" s="39">
        <f t="shared" si="191"/>
        <v>0</v>
      </c>
      <c r="J388" s="40">
        <f t="shared" si="192"/>
        <v>0</v>
      </c>
      <c r="K388" s="41"/>
      <c r="L388" s="42"/>
      <c r="M388" s="42"/>
      <c r="N388" s="42"/>
      <c r="O388" s="42"/>
      <c r="P388" s="46"/>
      <c r="Q388" s="23"/>
    </row>
    <row r="389" spans="1:17" hidden="1">
      <c r="A389" s="237">
        <v>49871</v>
      </c>
      <c r="B389" s="25">
        <v>91</v>
      </c>
      <c r="C389" s="35" t="s">
        <v>24</v>
      </c>
      <c r="D389" s="36" t="str">
        <f t="shared" ref="D389:E389" si="218">D388</f>
        <v>'</v>
      </c>
      <c r="E389" s="37">
        <f t="shared" si="218"/>
        <v>49780.5</v>
      </c>
      <c r="F389" s="6">
        <f>IF(MAX(F$9:F388)&gt;=L$5,0,IF(B389&gt;=MONTH($N$5),F388+1,0))</f>
        <v>0</v>
      </c>
      <c r="G389" s="38">
        <f t="shared" si="194"/>
        <v>0</v>
      </c>
      <c r="H389" s="39">
        <f t="shared" si="195"/>
        <v>0</v>
      </c>
      <c r="I389" s="39">
        <f t="shared" si="191"/>
        <v>0</v>
      </c>
      <c r="J389" s="40">
        <f t="shared" si="192"/>
        <v>0</v>
      </c>
      <c r="K389" s="41"/>
      <c r="L389" s="42"/>
      <c r="M389" s="42"/>
      <c r="N389" s="42"/>
      <c r="O389" s="42"/>
      <c r="P389" s="46"/>
      <c r="Q389" s="23"/>
    </row>
    <row r="390" spans="1:17" hidden="1">
      <c r="A390" s="237">
        <v>49902</v>
      </c>
      <c r="B390" s="25">
        <v>92</v>
      </c>
      <c r="C390" s="35" t="s">
        <v>25</v>
      </c>
      <c r="D390" s="36" t="str">
        <f t="shared" ref="D390:E390" si="219">D389</f>
        <v>'</v>
      </c>
      <c r="E390" s="37">
        <f t="shared" si="219"/>
        <v>49780.5</v>
      </c>
      <c r="F390" s="6">
        <f>IF(MAX(F$9:F389)&gt;=L$5,0,IF(B390&gt;=MONTH($N$5),F389+1,0))</f>
        <v>0</v>
      </c>
      <c r="G390" s="38">
        <f t="shared" si="194"/>
        <v>0</v>
      </c>
      <c r="H390" s="39">
        <f t="shared" si="195"/>
        <v>0</v>
      </c>
      <c r="I390" s="39">
        <f t="shared" si="191"/>
        <v>0</v>
      </c>
      <c r="J390" s="40">
        <f t="shared" si="192"/>
        <v>0</v>
      </c>
      <c r="K390" s="41"/>
      <c r="L390" s="42"/>
      <c r="M390" s="42"/>
      <c r="N390" s="42"/>
      <c r="O390" s="42"/>
      <c r="P390" s="46"/>
      <c r="Q390" s="23"/>
    </row>
    <row r="391" spans="1:17" hidden="1">
      <c r="A391" s="237">
        <v>49933</v>
      </c>
      <c r="B391" s="25">
        <v>93</v>
      </c>
      <c r="C391" s="35" t="s">
        <v>26</v>
      </c>
      <c r="D391" s="36" t="str">
        <f t="shared" ref="D391:E391" si="220">D390</f>
        <v>'</v>
      </c>
      <c r="E391" s="37">
        <f t="shared" si="220"/>
        <v>49780.5</v>
      </c>
      <c r="F391" s="6">
        <f>IF(MAX(F$9:F390)&gt;=L$5,0,IF(B391&gt;=MONTH($N$5),F390+1,0))</f>
        <v>0</v>
      </c>
      <c r="G391" s="38">
        <f t="shared" si="194"/>
        <v>0</v>
      </c>
      <c r="H391" s="39">
        <f t="shared" si="195"/>
        <v>0</v>
      </c>
      <c r="I391" s="39">
        <f t="shared" si="191"/>
        <v>0</v>
      </c>
      <c r="J391" s="40">
        <f t="shared" si="192"/>
        <v>0</v>
      </c>
      <c r="K391" s="41"/>
      <c r="L391" s="42"/>
      <c r="M391" s="42"/>
      <c r="N391" s="42"/>
      <c r="O391" s="42"/>
      <c r="P391" s="46"/>
      <c r="Q391" s="23"/>
    </row>
    <row r="392" spans="1:17" hidden="1">
      <c r="A392" s="237">
        <v>49963</v>
      </c>
      <c r="B392" s="25">
        <v>94</v>
      </c>
      <c r="C392" s="35" t="s">
        <v>27</v>
      </c>
      <c r="D392" s="36" t="str">
        <f t="shared" ref="D392:E392" si="221">D391</f>
        <v>'</v>
      </c>
      <c r="E392" s="37">
        <f t="shared" si="221"/>
        <v>49780.5</v>
      </c>
      <c r="F392" s="6">
        <f>IF(MAX(F$9:F391)&gt;=L$5,0,IF(B392&gt;=MONTH($N$5),F391+1,0))</f>
        <v>0</v>
      </c>
      <c r="G392" s="38">
        <f t="shared" si="194"/>
        <v>0</v>
      </c>
      <c r="H392" s="39">
        <f t="shared" si="195"/>
        <v>0</v>
      </c>
      <c r="I392" s="39">
        <f t="shared" si="191"/>
        <v>0</v>
      </c>
      <c r="J392" s="40">
        <f t="shared" si="192"/>
        <v>0</v>
      </c>
      <c r="K392" s="41"/>
      <c r="L392" s="42"/>
      <c r="M392" s="42"/>
      <c r="N392" s="42"/>
      <c r="O392" s="42"/>
      <c r="P392" s="46"/>
      <c r="Q392" s="23"/>
    </row>
    <row r="393" spans="1:17" hidden="1">
      <c r="A393" s="237">
        <v>49994</v>
      </c>
      <c r="B393" s="25">
        <v>95</v>
      </c>
      <c r="C393" s="35" t="s">
        <v>28</v>
      </c>
      <c r="D393" s="36" t="str">
        <f t="shared" ref="D393:E393" si="222">D392</f>
        <v>'</v>
      </c>
      <c r="E393" s="37">
        <f t="shared" si="222"/>
        <v>49780.5</v>
      </c>
      <c r="F393" s="6">
        <f>IF(MAX(F$9:F392)&gt;=L$5,0,IF(B393&gt;=MONTH($N$5),F392+1,0))</f>
        <v>0</v>
      </c>
      <c r="G393" s="38">
        <f t="shared" si="194"/>
        <v>0</v>
      </c>
      <c r="H393" s="39">
        <f t="shared" si="195"/>
        <v>0</v>
      </c>
      <c r="I393" s="39">
        <f t="shared" si="191"/>
        <v>0</v>
      </c>
      <c r="J393" s="40">
        <f t="shared" si="192"/>
        <v>0</v>
      </c>
      <c r="K393" s="41"/>
      <c r="L393" s="42"/>
      <c r="M393" s="42"/>
      <c r="N393" s="42"/>
      <c r="O393" s="42"/>
      <c r="P393" s="46"/>
      <c r="Q393" s="23"/>
    </row>
    <row r="394" spans="1:17" hidden="1">
      <c r="A394" s="237">
        <v>50024</v>
      </c>
      <c r="B394" s="25">
        <v>96</v>
      </c>
      <c r="C394" s="35" t="s">
        <v>29</v>
      </c>
      <c r="D394" s="36" t="str">
        <f t="shared" ref="D394:E394" si="223">D393</f>
        <v>'</v>
      </c>
      <c r="E394" s="37">
        <f t="shared" si="223"/>
        <v>49780.5</v>
      </c>
      <c r="F394" s="6">
        <f>IF(MAX(F$9:F393)&gt;=L$5,0,IF(B394&gt;=MONTH($N$5),F393+1,0))</f>
        <v>0</v>
      </c>
      <c r="G394" s="45">
        <f t="shared" si="194"/>
        <v>0</v>
      </c>
      <c r="H394" s="42">
        <f t="shared" si="195"/>
        <v>0</v>
      </c>
      <c r="I394" s="42">
        <f t="shared" si="191"/>
        <v>0</v>
      </c>
      <c r="J394" s="46">
        <f t="shared" si="192"/>
        <v>0</v>
      </c>
      <c r="K394" s="41">
        <f>SUM(H383:H394)</f>
        <v>0</v>
      </c>
      <c r="L394" s="42">
        <f>SUM(I383:I394)</f>
        <v>0</v>
      </c>
      <c r="M394" s="42">
        <f>SUM(G383:G394)</f>
        <v>0</v>
      </c>
      <c r="N394" s="42">
        <f>K394+N382</f>
        <v>49146.26</v>
      </c>
      <c r="O394" s="42">
        <f>L394+O382</f>
        <v>43720.839415036469</v>
      </c>
      <c r="P394" s="46">
        <f>M394+P382</f>
        <v>92867.099415036515</v>
      </c>
      <c r="Q394" s="23"/>
    </row>
    <row r="395" spans="1:17" hidden="1">
      <c r="A395" s="237">
        <v>50055</v>
      </c>
      <c r="B395" s="25">
        <v>97</v>
      </c>
      <c r="C395" s="26" t="s">
        <v>17</v>
      </c>
      <c r="D395" s="47" t="str">
        <f>D383</f>
        <v>'</v>
      </c>
      <c r="E395" s="27">
        <f>E383+365.25</f>
        <v>50145.75</v>
      </c>
      <c r="F395" s="90">
        <f>IF(MAX(F$9:F394)&gt;=L$5,0,IF(B395&gt;=MONTH($N$5),F394+1,0))</f>
        <v>0</v>
      </c>
      <c r="G395" s="28">
        <f t="shared" si="194"/>
        <v>0</v>
      </c>
      <c r="H395" s="29">
        <f t="shared" si="195"/>
        <v>0</v>
      </c>
      <c r="I395" s="29">
        <f t="shared" si="191"/>
        <v>0</v>
      </c>
      <c r="J395" s="30">
        <f t="shared" si="192"/>
        <v>0</v>
      </c>
      <c r="K395" s="31"/>
      <c r="L395" s="32"/>
      <c r="M395" s="32"/>
      <c r="N395" s="32"/>
      <c r="O395" s="32"/>
      <c r="P395" s="48"/>
      <c r="Q395" s="23"/>
    </row>
    <row r="396" spans="1:17" hidden="1">
      <c r="A396" s="237">
        <v>50086</v>
      </c>
      <c r="B396" s="25">
        <v>98</v>
      </c>
      <c r="C396" s="35" t="s">
        <v>19</v>
      </c>
      <c r="D396" s="36" t="str">
        <f t="shared" ref="D396:E396" si="224">D395</f>
        <v>'</v>
      </c>
      <c r="E396" s="37">
        <f t="shared" si="224"/>
        <v>50145.75</v>
      </c>
      <c r="F396" s="6">
        <f>IF(MAX(F$9:F395)&gt;=L$5,0,IF(B396&gt;=MONTH($N$5),F395+1,0))</f>
        <v>0</v>
      </c>
      <c r="G396" s="38">
        <f t="shared" si="194"/>
        <v>0</v>
      </c>
      <c r="H396" s="39">
        <f t="shared" si="195"/>
        <v>0</v>
      </c>
      <c r="I396" s="39">
        <f t="shared" si="191"/>
        <v>0</v>
      </c>
      <c r="J396" s="40">
        <f t="shared" si="192"/>
        <v>0</v>
      </c>
      <c r="K396" s="41"/>
      <c r="L396" s="42"/>
      <c r="M396" s="42"/>
      <c r="N396" s="42"/>
      <c r="O396" s="42"/>
      <c r="P396" s="46"/>
      <c r="Q396" s="23"/>
    </row>
    <row r="397" spans="1:17" hidden="1">
      <c r="A397" s="237">
        <v>50114</v>
      </c>
      <c r="B397" s="25">
        <v>99</v>
      </c>
      <c r="C397" s="35" t="s">
        <v>20</v>
      </c>
      <c r="D397" s="36" t="str">
        <f t="shared" ref="D397:E397" si="225">D396</f>
        <v>'</v>
      </c>
      <c r="E397" s="37">
        <f t="shared" si="225"/>
        <v>50145.75</v>
      </c>
      <c r="F397" s="6">
        <f>IF(MAX(F$9:F396)&gt;=L$5,0,IF(B397&gt;=MONTH($N$5),F396+1,0))</f>
        <v>0</v>
      </c>
      <c r="G397" s="38">
        <f t="shared" si="194"/>
        <v>0</v>
      </c>
      <c r="H397" s="39">
        <f t="shared" si="195"/>
        <v>0</v>
      </c>
      <c r="I397" s="39">
        <f t="shared" si="191"/>
        <v>0</v>
      </c>
      <c r="J397" s="40">
        <f t="shared" si="192"/>
        <v>0</v>
      </c>
      <c r="K397" s="41"/>
      <c r="L397" s="42"/>
      <c r="M397" s="42"/>
      <c r="N397" s="42"/>
      <c r="O397" s="42"/>
      <c r="P397" s="46"/>
      <c r="Q397" s="23"/>
    </row>
    <row r="398" spans="1:17" hidden="1">
      <c r="A398" s="237">
        <v>50145</v>
      </c>
      <c r="B398" s="25">
        <v>100</v>
      </c>
      <c r="C398" s="35" t="s">
        <v>21</v>
      </c>
      <c r="D398" s="36" t="str">
        <f t="shared" ref="D398:E398" si="226">D397</f>
        <v>'</v>
      </c>
      <c r="E398" s="37">
        <f t="shared" si="226"/>
        <v>50145.75</v>
      </c>
      <c r="F398" s="6">
        <f>IF(MAX(F$9:F397)&gt;=L$5,0,IF(B398&gt;=MONTH($N$5),F397+1,0))</f>
        <v>0</v>
      </c>
      <c r="G398" s="38">
        <f t="shared" si="194"/>
        <v>0</v>
      </c>
      <c r="H398" s="39">
        <f t="shared" si="195"/>
        <v>0</v>
      </c>
      <c r="I398" s="39">
        <f t="shared" si="191"/>
        <v>0</v>
      </c>
      <c r="J398" s="40">
        <f t="shared" si="192"/>
        <v>0</v>
      </c>
      <c r="K398" s="41"/>
      <c r="L398" s="42"/>
      <c r="M398" s="42"/>
      <c r="N398" s="42"/>
      <c r="O398" s="42"/>
      <c r="P398" s="46"/>
      <c r="Q398" s="23"/>
    </row>
    <row r="399" spans="1:17" hidden="1">
      <c r="A399" s="237">
        <v>50175</v>
      </c>
      <c r="B399" s="25">
        <v>101</v>
      </c>
      <c r="C399" s="35" t="s">
        <v>22</v>
      </c>
      <c r="D399" s="36" t="str">
        <f t="shared" ref="D399:E399" si="227">D398</f>
        <v>'</v>
      </c>
      <c r="E399" s="37">
        <f t="shared" si="227"/>
        <v>50145.75</v>
      </c>
      <c r="F399" s="6">
        <f>IF(MAX(F$9:F398)&gt;=L$5,0,IF(B399&gt;=MONTH($N$5),F398+1,0))</f>
        <v>0</v>
      </c>
      <c r="G399" s="38">
        <f t="shared" si="194"/>
        <v>0</v>
      </c>
      <c r="H399" s="39">
        <f t="shared" si="195"/>
        <v>0</v>
      </c>
      <c r="I399" s="39">
        <f t="shared" si="191"/>
        <v>0</v>
      </c>
      <c r="J399" s="40">
        <f t="shared" si="192"/>
        <v>0</v>
      </c>
      <c r="K399" s="41"/>
      <c r="L399" s="42"/>
      <c r="M399" s="42"/>
      <c r="N399" s="42"/>
      <c r="O399" s="42"/>
      <c r="P399" s="46"/>
      <c r="Q399" s="23"/>
    </row>
    <row r="400" spans="1:17" hidden="1">
      <c r="A400" s="237">
        <v>50206</v>
      </c>
      <c r="B400" s="25">
        <v>102</v>
      </c>
      <c r="C400" s="35" t="s">
        <v>23</v>
      </c>
      <c r="D400" s="36" t="str">
        <f t="shared" ref="D400:E400" si="228">D399</f>
        <v>'</v>
      </c>
      <c r="E400" s="37">
        <f t="shared" si="228"/>
        <v>50145.75</v>
      </c>
      <c r="F400" s="6">
        <f>IF(MAX(F$9:F399)&gt;=L$5,0,IF(B400&gt;=MONTH($N$5),F399+1,0))</f>
        <v>0</v>
      </c>
      <c r="G400" s="38">
        <f t="shared" si="194"/>
        <v>0</v>
      </c>
      <c r="H400" s="39">
        <f t="shared" si="195"/>
        <v>0</v>
      </c>
      <c r="I400" s="39">
        <f t="shared" si="191"/>
        <v>0</v>
      </c>
      <c r="J400" s="40">
        <f t="shared" si="192"/>
        <v>0</v>
      </c>
      <c r="K400" s="41"/>
      <c r="L400" s="42"/>
      <c r="M400" s="42"/>
      <c r="N400" s="42"/>
      <c r="O400" s="42"/>
      <c r="P400" s="46"/>
      <c r="Q400" s="23"/>
    </row>
    <row r="401" spans="1:17" hidden="1">
      <c r="A401" s="237">
        <v>50236</v>
      </c>
      <c r="B401" s="25">
        <v>103</v>
      </c>
      <c r="C401" s="35" t="s">
        <v>24</v>
      </c>
      <c r="D401" s="36" t="str">
        <f t="shared" ref="D401:E401" si="229">D400</f>
        <v>'</v>
      </c>
      <c r="E401" s="37">
        <f t="shared" si="229"/>
        <v>50145.75</v>
      </c>
      <c r="F401" s="6">
        <f>IF(MAX(F$9:F400)&gt;=L$5,0,IF(B401&gt;=MONTH($N$5),F400+1,0))</f>
        <v>0</v>
      </c>
      <c r="G401" s="38">
        <f t="shared" si="194"/>
        <v>0</v>
      </c>
      <c r="H401" s="39">
        <f t="shared" si="195"/>
        <v>0</v>
      </c>
      <c r="I401" s="39">
        <f t="shared" si="191"/>
        <v>0</v>
      </c>
      <c r="J401" s="40">
        <f t="shared" si="192"/>
        <v>0</v>
      </c>
      <c r="K401" s="41"/>
      <c r="L401" s="42"/>
      <c r="M401" s="42"/>
      <c r="N401" s="42"/>
      <c r="O401" s="42"/>
      <c r="P401" s="46"/>
      <c r="Q401" s="23"/>
    </row>
    <row r="402" spans="1:17" hidden="1">
      <c r="A402" s="237">
        <v>50267</v>
      </c>
      <c r="B402" s="25">
        <v>104</v>
      </c>
      <c r="C402" s="35" t="s">
        <v>25</v>
      </c>
      <c r="D402" s="36" t="str">
        <f t="shared" ref="D402:E402" si="230">D401</f>
        <v>'</v>
      </c>
      <c r="E402" s="37">
        <f t="shared" si="230"/>
        <v>50145.75</v>
      </c>
      <c r="F402" s="6">
        <f>IF(MAX(F$9:F401)&gt;=L$5,0,IF(B402&gt;=MONTH($N$5),F401+1,0))</f>
        <v>0</v>
      </c>
      <c r="G402" s="38">
        <f t="shared" si="194"/>
        <v>0</v>
      </c>
      <c r="H402" s="39">
        <f t="shared" si="195"/>
        <v>0</v>
      </c>
      <c r="I402" s="39">
        <f t="shared" si="191"/>
        <v>0</v>
      </c>
      <c r="J402" s="40">
        <f t="shared" si="192"/>
        <v>0</v>
      </c>
      <c r="K402" s="41"/>
      <c r="L402" s="42"/>
      <c r="M402" s="42"/>
      <c r="N402" s="42"/>
      <c r="O402" s="42"/>
      <c r="P402" s="46"/>
      <c r="Q402" s="23"/>
    </row>
    <row r="403" spans="1:17" hidden="1">
      <c r="A403" s="237">
        <v>50298</v>
      </c>
      <c r="B403" s="25">
        <v>105</v>
      </c>
      <c r="C403" s="35" t="s">
        <v>26</v>
      </c>
      <c r="D403" s="36" t="str">
        <f t="shared" ref="D403:E403" si="231">D402</f>
        <v>'</v>
      </c>
      <c r="E403" s="37">
        <f t="shared" si="231"/>
        <v>50145.75</v>
      </c>
      <c r="F403" s="6">
        <f>IF(MAX(F$9:F402)&gt;=L$5,0,IF(B403&gt;=MONTH($N$5),F402+1,0))</f>
        <v>0</v>
      </c>
      <c r="G403" s="38">
        <f t="shared" si="194"/>
        <v>0</v>
      </c>
      <c r="H403" s="39">
        <f t="shared" si="195"/>
        <v>0</v>
      </c>
      <c r="I403" s="39">
        <f t="shared" si="191"/>
        <v>0</v>
      </c>
      <c r="J403" s="40">
        <f t="shared" si="192"/>
        <v>0</v>
      </c>
      <c r="K403" s="41"/>
      <c r="L403" s="42"/>
      <c r="M403" s="42"/>
      <c r="N403" s="42"/>
      <c r="O403" s="42"/>
      <c r="P403" s="46"/>
      <c r="Q403" s="23"/>
    </row>
    <row r="404" spans="1:17" hidden="1">
      <c r="A404" s="237">
        <v>50328</v>
      </c>
      <c r="B404" s="25">
        <v>106</v>
      </c>
      <c r="C404" s="35" t="s">
        <v>27</v>
      </c>
      <c r="D404" s="36" t="str">
        <f t="shared" ref="D404:E404" si="232">D403</f>
        <v>'</v>
      </c>
      <c r="E404" s="37">
        <f t="shared" si="232"/>
        <v>50145.75</v>
      </c>
      <c r="F404" s="6">
        <f>IF(MAX(F$9:F403)&gt;=L$5,0,IF(B404&gt;=MONTH($N$5),F403+1,0))</f>
        <v>0</v>
      </c>
      <c r="G404" s="38">
        <f t="shared" si="194"/>
        <v>0</v>
      </c>
      <c r="H404" s="39">
        <f t="shared" si="195"/>
        <v>0</v>
      </c>
      <c r="I404" s="39">
        <f t="shared" si="191"/>
        <v>0</v>
      </c>
      <c r="J404" s="40">
        <f t="shared" si="192"/>
        <v>0</v>
      </c>
      <c r="K404" s="41"/>
      <c r="L404" s="42"/>
      <c r="M404" s="42"/>
      <c r="N404" s="42"/>
      <c r="O404" s="42"/>
      <c r="P404" s="46"/>
      <c r="Q404" s="23"/>
    </row>
    <row r="405" spans="1:17" hidden="1">
      <c r="A405" s="237">
        <v>50359</v>
      </c>
      <c r="B405" s="25">
        <v>107</v>
      </c>
      <c r="C405" s="35" t="s">
        <v>28</v>
      </c>
      <c r="D405" s="36" t="str">
        <f t="shared" ref="D405:E405" si="233">D404</f>
        <v>'</v>
      </c>
      <c r="E405" s="37">
        <f t="shared" si="233"/>
        <v>50145.75</v>
      </c>
      <c r="F405" s="6">
        <f>IF(MAX(F$9:F404)&gt;=L$5,0,IF(B405&gt;=MONTH($N$5),F404+1,0))</f>
        <v>0</v>
      </c>
      <c r="G405" s="38">
        <f t="shared" si="194"/>
        <v>0</v>
      </c>
      <c r="H405" s="39">
        <f t="shared" si="195"/>
        <v>0</v>
      </c>
      <c r="I405" s="39">
        <f t="shared" si="191"/>
        <v>0</v>
      </c>
      <c r="J405" s="40">
        <f t="shared" si="192"/>
        <v>0</v>
      </c>
      <c r="K405" s="41"/>
      <c r="L405" s="42"/>
      <c r="M405" s="42"/>
      <c r="N405" s="42"/>
      <c r="O405" s="42"/>
      <c r="P405" s="46"/>
      <c r="Q405" s="23"/>
    </row>
    <row r="406" spans="1:17" hidden="1">
      <c r="A406" s="237">
        <v>50389</v>
      </c>
      <c r="B406" s="25">
        <v>108</v>
      </c>
      <c r="C406" s="35" t="s">
        <v>29</v>
      </c>
      <c r="D406" s="36" t="str">
        <f t="shared" ref="D406:E406" si="234">D405</f>
        <v>'</v>
      </c>
      <c r="E406" s="37">
        <f t="shared" si="234"/>
        <v>50145.75</v>
      </c>
      <c r="F406" s="6">
        <f>IF(MAX(F$9:F405)&gt;=L$5,0,IF(B406&gt;=MONTH($N$5),F405+1,0))</f>
        <v>0</v>
      </c>
      <c r="G406" s="45">
        <f t="shared" si="194"/>
        <v>0</v>
      </c>
      <c r="H406" s="42">
        <f t="shared" si="195"/>
        <v>0</v>
      </c>
      <c r="I406" s="42">
        <f t="shared" si="191"/>
        <v>0</v>
      </c>
      <c r="J406" s="46">
        <f t="shared" si="192"/>
        <v>0</v>
      </c>
      <c r="K406" s="41">
        <f>SUM(H395:H406)</f>
        <v>0</v>
      </c>
      <c r="L406" s="42">
        <f>SUM(I395:I406)</f>
        <v>0</v>
      </c>
      <c r="M406" s="42">
        <f>SUM(G395:G406)</f>
        <v>0</v>
      </c>
      <c r="N406" s="42">
        <f>K406+N394</f>
        <v>49146.26</v>
      </c>
      <c r="O406" s="42">
        <f>L406+O394</f>
        <v>43720.839415036469</v>
      </c>
      <c r="P406" s="46">
        <f>M406+P394</f>
        <v>92867.099415036515</v>
      </c>
      <c r="Q406" s="23"/>
    </row>
    <row r="407" spans="1:17" hidden="1">
      <c r="A407" s="237">
        <v>50420</v>
      </c>
      <c r="B407" s="25">
        <v>109</v>
      </c>
      <c r="C407" s="26" t="s">
        <v>17</v>
      </c>
      <c r="D407" s="47" t="str">
        <f>D395</f>
        <v>'</v>
      </c>
      <c r="E407" s="27">
        <f>E395+365.25</f>
        <v>50511</v>
      </c>
      <c r="F407" s="90">
        <f>IF(MAX(F$9:F406)&gt;=L$5,0,IF(B407&gt;=MONTH($N$5),F406+1,0))</f>
        <v>0</v>
      </c>
      <c r="G407" s="28">
        <f t="shared" si="194"/>
        <v>0</v>
      </c>
      <c r="H407" s="29">
        <f t="shared" si="195"/>
        <v>0</v>
      </c>
      <c r="I407" s="29">
        <f t="shared" si="191"/>
        <v>0</v>
      </c>
      <c r="J407" s="30">
        <f t="shared" si="192"/>
        <v>0</v>
      </c>
      <c r="K407" s="31"/>
      <c r="L407" s="32"/>
      <c r="M407" s="32"/>
      <c r="N407" s="32"/>
      <c r="O407" s="32"/>
      <c r="P407" s="48"/>
      <c r="Q407" s="23"/>
    </row>
    <row r="408" spans="1:17" hidden="1">
      <c r="A408" s="237">
        <v>50451</v>
      </c>
      <c r="B408" s="25">
        <v>110</v>
      </c>
      <c r="C408" s="35" t="s">
        <v>19</v>
      </c>
      <c r="D408" s="36" t="str">
        <f t="shared" ref="D408:E408" si="235">D407</f>
        <v>'</v>
      </c>
      <c r="E408" s="37">
        <f t="shared" si="235"/>
        <v>50511</v>
      </c>
      <c r="F408" s="6">
        <f>IF(MAX(F$9:F407)&gt;=L$5,0,IF(B408&gt;=MONTH($N$5),F407+1,0))</f>
        <v>0</v>
      </c>
      <c r="G408" s="38">
        <f t="shared" si="194"/>
        <v>0</v>
      </c>
      <c r="H408" s="39">
        <f t="shared" si="195"/>
        <v>0</v>
      </c>
      <c r="I408" s="39">
        <f t="shared" si="191"/>
        <v>0</v>
      </c>
      <c r="J408" s="40">
        <f t="shared" si="192"/>
        <v>0</v>
      </c>
      <c r="K408" s="41"/>
      <c r="L408" s="42"/>
      <c r="M408" s="42"/>
      <c r="N408" s="42"/>
      <c r="O408" s="42"/>
      <c r="P408" s="46"/>
      <c r="Q408" s="23"/>
    </row>
    <row r="409" spans="1:17" hidden="1">
      <c r="A409" s="237">
        <v>50479</v>
      </c>
      <c r="B409" s="25">
        <v>111</v>
      </c>
      <c r="C409" s="35" t="s">
        <v>20</v>
      </c>
      <c r="D409" s="36" t="str">
        <f t="shared" ref="D409:E409" si="236">D408</f>
        <v>'</v>
      </c>
      <c r="E409" s="37">
        <f t="shared" si="236"/>
        <v>50511</v>
      </c>
      <c r="F409" s="6">
        <f>IF(MAX(F$9:F408)&gt;=L$5,0,IF(B409&gt;=MONTH($N$5),F408+1,0))</f>
        <v>0</v>
      </c>
      <c r="G409" s="38">
        <f t="shared" si="194"/>
        <v>0</v>
      </c>
      <c r="H409" s="39">
        <f t="shared" si="195"/>
        <v>0</v>
      </c>
      <c r="I409" s="39">
        <f t="shared" si="191"/>
        <v>0</v>
      </c>
      <c r="J409" s="40">
        <f t="shared" si="192"/>
        <v>0</v>
      </c>
      <c r="K409" s="41"/>
      <c r="L409" s="42"/>
      <c r="M409" s="42"/>
      <c r="N409" s="42"/>
      <c r="O409" s="42"/>
      <c r="P409" s="46"/>
      <c r="Q409" s="23"/>
    </row>
    <row r="410" spans="1:17" hidden="1">
      <c r="A410" s="237">
        <v>50510</v>
      </c>
      <c r="B410" s="25">
        <v>112</v>
      </c>
      <c r="C410" s="35" t="s">
        <v>21</v>
      </c>
      <c r="D410" s="36" t="str">
        <f t="shared" ref="D410:E410" si="237">D409</f>
        <v>'</v>
      </c>
      <c r="E410" s="37">
        <f t="shared" si="237"/>
        <v>50511</v>
      </c>
      <c r="F410" s="6">
        <f>IF(MAX(F$9:F409)&gt;=L$5,0,IF(B410&gt;=MONTH($N$5),F409+1,0))</f>
        <v>0</v>
      </c>
      <c r="G410" s="38">
        <f t="shared" si="194"/>
        <v>0</v>
      </c>
      <c r="H410" s="39">
        <f t="shared" si="195"/>
        <v>0</v>
      </c>
      <c r="I410" s="39">
        <f t="shared" si="191"/>
        <v>0</v>
      </c>
      <c r="J410" s="40">
        <f t="shared" si="192"/>
        <v>0</v>
      </c>
      <c r="K410" s="41"/>
      <c r="L410" s="42"/>
      <c r="M410" s="42"/>
      <c r="N410" s="42"/>
      <c r="O410" s="42"/>
      <c r="P410" s="46"/>
      <c r="Q410" s="23"/>
    </row>
    <row r="411" spans="1:17" hidden="1">
      <c r="A411" s="237">
        <v>50540</v>
      </c>
      <c r="B411" s="25">
        <v>113</v>
      </c>
      <c r="C411" s="35" t="s">
        <v>22</v>
      </c>
      <c r="D411" s="36" t="str">
        <f t="shared" ref="D411:E411" si="238">D410</f>
        <v>'</v>
      </c>
      <c r="E411" s="37">
        <f t="shared" si="238"/>
        <v>50511</v>
      </c>
      <c r="F411" s="6">
        <f>IF(MAX(F$9:F410)&gt;=L$5,0,IF(B411&gt;=MONTH($N$5),F410+1,0))</f>
        <v>0</v>
      </c>
      <c r="G411" s="38">
        <f t="shared" si="194"/>
        <v>0</v>
      </c>
      <c r="H411" s="39">
        <f t="shared" si="195"/>
        <v>0</v>
      </c>
      <c r="I411" s="39">
        <f t="shared" si="191"/>
        <v>0</v>
      </c>
      <c r="J411" s="40">
        <f t="shared" si="192"/>
        <v>0</v>
      </c>
      <c r="K411" s="41"/>
      <c r="L411" s="42"/>
      <c r="M411" s="42"/>
      <c r="N411" s="42"/>
      <c r="O411" s="42"/>
      <c r="P411" s="46"/>
      <c r="Q411" s="23"/>
    </row>
    <row r="412" spans="1:17" hidden="1">
      <c r="A412" s="237">
        <v>50571</v>
      </c>
      <c r="B412" s="25">
        <v>114</v>
      </c>
      <c r="C412" s="35" t="s">
        <v>23</v>
      </c>
      <c r="D412" s="36" t="str">
        <f t="shared" ref="D412:E412" si="239">D411</f>
        <v>'</v>
      </c>
      <c r="E412" s="37">
        <f t="shared" si="239"/>
        <v>50511</v>
      </c>
      <c r="F412" s="6">
        <f>IF(MAX(F$9:F411)&gt;=L$5,0,IF(B412&gt;=MONTH($N$5),F411+1,0))</f>
        <v>0</v>
      </c>
      <c r="G412" s="38">
        <f t="shared" si="194"/>
        <v>0</v>
      </c>
      <c r="H412" s="39">
        <f t="shared" si="195"/>
        <v>0</v>
      </c>
      <c r="I412" s="39">
        <f t="shared" si="191"/>
        <v>0</v>
      </c>
      <c r="J412" s="40">
        <f t="shared" si="192"/>
        <v>0</v>
      </c>
      <c r="K412" s="41"/>
      <c r="L412" s="42"/>
      <c r="M412" s="42"/>
      <c r="N412" s="42"/>
      <c r="O412" s="42"/>
      <c r="P412" s="46"/>
      <c r="Q412" s="23"/>
    </row>
    <row r="413" spans="1:17" hidden="1">
      <c r="A413" s="237">
        <v>50601</v>
      </c>
      <c r="B413" s="25">
        <v>115</v>
      </c>
      <c r="C413" s="35" t="s">
        <v>24</v>
      </c>
      <c r="D413" s="36" t="str">
        <f t="shared" ref="D413:E413" si="240">D412</f>
        <v>'</v>
      </c>
      <c r="E413" s="37">
        <f t="shared" si="240"/>
        <v>50511</v>
      </c>
      <c r="F413" s="6">
        <f>IF(MAX(F$9:F412)&gt;=L$5,0,IF(B413&gt;=MONTH($N$5),F412+1,0))</f>
        <v>0</v>
      </c>
      <c r="G413" s="38">
        <f t="shared" si="194"/>
        <v>0</v>
      </c>
      <c r="H413" s="39">
        <f t="shared" si="195"/>
        <v>0</v>
      </c>
      <c r="I413" s="39">
        <f t="shared" si="191"/>
        <v>0</v>
      </c>
      <c r="J413" s="40">
        <f t="shared" si="192"/>
        <v>0</v>
      </c>
      <c r="K413" s="41"/>
      <c r="L413" s="42"/>
      <c r="M413" s="42"/>
      <c r="N413" s="42"/>
      <c r="O413" s="42"/>
      <c r="P413" s="46"/>
      <c r="Q413" s="23"/>
    </row>
    <row r="414" spans="1:17" hidden="1">
      <c r="A414" s="237">
        <v>50632</v>
      </c>
      <c r="B414" s="25">
        <v>116</v>
      </c>
      <c r="C414" s="35" t="s">
        <v>25</v>
      </c>
      <c r="D414" s="36" t="str">
        <f t="shared" ref="D414:E414" si="241">D413</f>
        <v>'</v>
      </c>
      <c r="E414" s="37">
        <f t="shared" si="241"/>
        <v>50511</v>
      </c>
      <c r="F414" s="6">
        <f>IF(MAX(F$9:F413)&gt;=L$5,0,IF(B414&gt;=MONTH($N$5),F413+1,0))</f>
        <v>0</v>
      </c>
      <c r="G414" s="38">
        <f t="shared" si="194"/>
        <v>0</v>
      </c>
      <c r="H414" s="39">
        <f t="shared" si="195"/>
        <v>0</v>
      </c>
      <c r="I414" s="39">
        <f t="shared" si="191"/>
        <v>0</v>
      </c>
      <c r="J414" s="40">
        <f t="shared" si="192"/>
        <v>0</v>
      </c>
      <c r="K414" s="41"/>
      <c r="L414" s="42"/>
      <c r="M414" s="42"/>
      <c r="N414" s="42"/>
      <c r="O414" s="42"/>
      <c r="P414" s="46"/>
      <c r="Q414" s="23"/>
    </row>
    <row r="415" spans="1:17" hidden="1">
      <c r="A415" s="237">
        <v>50663</v>
      </c>
      <c r="B415" s="25">
        <v>117</v>
      </c>
      <c r="C415" s="35" t="s">
        <v>26</v>
      </c>
      <c r="D415" s="36" t="str">
        <f t="shared" ref="D415:E415" si="242">D414</f>
        <v>'</v>
      </c>
      <c r="E415" s="37">
        <f t="shared" si="242"/>
        <v>50511</v>
      </c>
      <c r="F415" s="6">
        <f>IF(MAX(F$9:F414)&gt;=L$5,0,IF(B415&gt;=MONTH($N$5),F414+1,0))</f>
        <v>0</v>
      </c>
      <c r="G415" s="38">
        <f t="shared" si="194"/>
        <v>0</v>
      </c>
      <c r="H415" s="39">
        <f t="shared" si="195"/>
        <v>0</v>
      </c>
      <c r="I415" s="39">
        <f t="shared" si="191"/>
        <v>0</v>
      </c>
      <c r="J415" s="40">
        <f t="shared" si="192"/>
        <v>0</v>
      </c>
      <c r="K415" s="41"/>
      <c r="L415" s="42"/>
      <c r="M415" s="42"/>
      <c r="N415" s="42"/>
      <c r="O415" s="42"/>
      <c r="P415" s="46"/>
      <c r="Q415" s="23"/>
    </row>
    <row r="416" spans="1:17" hidden="1">
      <c r="A416" s="237">
        <v>50693</v>
      </c>
      <c r="B416" s="25">
        <v>118</v>
      </c>
      <c r="C416" s="35" t="s">
        <v>27</v>
      </c>
      <c r="D416" s="36" t="str">
        <f t="shared" ref="D416:E416" si="243">D415</f>
        <v>'</v>
      </c>
      <c r="E416" s="37">
        <f t="shared" si="243"/>
        <v>50511</v>
      </c>
      <c r="F416" s="6">
        <f>IF(MAX(F$9:F415)&gt;=L$5,0,IF(B416&gt;=MONTH($N$5),F415+1,0))</f>
        <v>0</v>
      </c>
      <c r="G416" s="38">
        <f t="shared" si="194"/>
        <v>0</v>
      </c>
      <c r="H416" s="39">
        <f t="shared" si="195"/>
        <v>0</v>
      </c>
      <c r="I416" s="39">
        <f t="shared" si="191"/>
        <v>0</v>
      </c>
      <c r="J416" s="40">
        <f t="shared" si="192"/>
        <v>0</v>
      </c>
      <c r="K416" s="41"/>
      <c r="L416" s="42"/>
      <c r="M416" s="42"/>
      <c r="N416" s="42"/>
      <c r="O416" s="42"/>
      <c r="P416" s="46"/>
      <c r="Q416" s="23"/>
    </row>
    <row r="417" spans="1:17" hidden="1">
      <c r="A417" s="237">
        <v>50724</v>
      </c>
      <c r="B417" s="25">
        <v>119</v>
      </c>
      <c r="C417" s="35" t="s">
        <v>28</v>
      </c>
      <c r="D417" s="36" t="str">
        <f t="shared" ref="D417:E417" si="244">D416</f>
        <v>'</v>
      </c>
      <c r="E417" s="37">
        <f t="shared" si="244"/>
        <v>50511</v>
      </c>
      <c r="F417" s="6">
        <f>IF(MAX(F$9:F416)&gt;=L$5,0,IF(B417&gt;=MONTH($N$5),F416+1,0))</f>
        <v>0</v>
      </c>
      <c r="G417" s="38">
        <f t="shared" si="194"/>
        <v>0</v>
      </c>
      <c r="H417" s="39">
        <f t="shared" si="195"/>
        <v>0</v>
      </c>
      <c r="I417" s="39">
        <f t="shared" si="191"/>
        <v>0</v>
      </c>
      <c r="J417" s="40">
        <f t="shared" si="192"/>
        <v>0</v>
      </c>
      <c r="K417" s="41"/>
      <c r="L417" s="42"/>
      <c r="M417" s="42"/>
      <c r="N417" s="42"/>
      <c r="O417" s="42"/>
      <c r="P417" s="46"/>
      <c r="Q417" s="23"/>
    </row>
    <row r="418" spans="1:17" hidden="1">
      <c r="A418" s="237">
        <v>50754</v>
      </c>
      <c r="B418" s="25">
        <v>120</v>
      </c>
      <c r="C418" s="35" t="s">
        <v>29</v>
      </c>
      <c r="D418" s="36" t="str">
        <f t="shared" ref="D418:E418" si="245">D417</f>
        <v>'</v>
      </c>
      <c r="E418" s="37">
        <f t="shared" si="245"/>
        <v>50511</v>
      </c>
      <c r="F418" s="6">
        <f>IF(MAX(F$9:F417)&gt;=L$5,0,IF(B418&gt;=MONTH($N$5),F417+1,0))</f>
        <v>0</v>
      </c>
      <c r="G418" s="45">
        <f t="shared" si="194"/>
        <v>0</v>
      </c>
      <c r="H418" s="42">
        <f t="shared" si="195"/>
        <v>0</v>
      </c>
      <c r="I418" s="42">
        <f t="shared" si="191"/>
        <v>0</v>
      </c>
      <c r="J418" s="46">
        <f t="shared" si="192"/>
        <v>0</v>
      </c>
      <c r="K418" s="41">
        <f>SUM(H407:H418)</f>
        <v>0</v>
      </c>
      <c r="L418" s="42">
        <f>SUM(I407:I418)</f>
        <v>0</v>
      </c>
      <c r="M418" s="42">
        <f>SUM(G407:G418)</f>
        <v>0</v>
      </c>
      <c r="N418" s="42">
        <f>K418+N406</f>
        <v>49146.26</v>
      </c>
      <c r="O418" s="42">
        <f>L418+O406</f>
        <v>43720.839415036469</v>
      </c>
      <c r="P418" s="46">
        <f>M418+P406</f>
        <v>92867.099415036515</v>
      </c>
      <c r="Q418" s="23"/>
    </row>
    <row r="419" spans="1:17" hidden="1">
      <c r="A419" s="237">
        <v>50785</v>
      </c>
      <c r="B419" s="25">
        <v>97</v>
      </c>
      <c r="C419" s="26" t="s">
        <v>17</v>
      </c>
      <c r="D419" s="47" t="str">
        <f>D407</f>
        <v>'</v>
      </c>
      <c r="E419" s="27">
        <f>E407+365.25</f>
        <v>50876.25</v>
      </c>
      <c r="F419" s="90">
        <f>IF(MAX(F$9:F418)&gt;=L$5,0,IF(B419&gt;=MONTH($N$5),F418+1,0))</f>
        <v>0</v>
      </c>
      <c r="G419" s="28">
        <f t="shared" si="194"/>
        <v>0</v>
      </c>
      <c r="H419" s="29">
        <f t="shared" si="195"/>
        <v>0</v>
      </c>
      <c r="I419" s="29">
        <f t="shared" si="191"/>
        <v>0</v>
      </c>
      <c r="J419" s="30">
        <f t="shared" si="192"/>
        <v>0</v>
      </c>
      <c r="K419" s="31"/>
      <c r="L419" s="32"/>
      <c r="M419" s="32"/>
      <c r="N419" s="32"/>
      <c r="O419" s="32"/>
      <c r="P419" s="48"/>
      <c r="Q419" s="23"/>
    </row>
    <row r="420" spans="1:17" hidden="1">
      <c r="A420" s="237">
        <v>50816</v>
      </c>
      <c r="B420" s="25">
        <v>98</v>
      </c>
      <c r="C420" s="35" t="s">
        <v>19</v>
      </c>
      <c r="D420" s="36" t="str">
        <f t="shared" ref="D420:E420" si="246">D419</f>
        <v>'</v>
      </c>
      <c r="E420" s="37">
        <f t="shared" si="246"/>
        <v>50876.25</v>
      </c>
      <c r="F420" s="6">
        <f>IF(MAX(F$9:F419)&gt;=L$5,0,IF(B420&gt;=MONTH($N$5),F419+1,0))</f>
        <v>0</v>
      </c>
      <c r="G420" s="38">
        <f t="shared" si="194"/>
        <v>0</v>
      </c>
      <c r="H420" s="39">
        <f t="shared" si="195"/>
        <v>0</v>
      </c>
      <c r="I420" s="39">
        <f t="shared" si="191"/>
        <v>0</v>
      </c>
      <c r="J420" s="40">
        <f t="shared" si="192"/>
        <v>0</v>
      </c>
      <c r="K420" s="41"/>
      <c r="L420" s="42"/>
      <c r="M420" s="42"/>
      <c r="N420" s="42"/>
      <c r="O420" s="42"/>
      <c r="P420" s="46"/>
      <c r="Q420" s="23"/>
    </row>
    <row r="421" spans="1:17" hidden="1">
      <c r="A421" s="237">
        <v>50844</v>
      </c>
      <c r="B421" s="25">
        <v>99</v>
      </c>
      <c r="C421" s="35" t="s">
        <v>20</v>
      </c>
      <c r="D421" s="36" t="str">
        <f t="shared" ref="D421:E421" si="247">D420</f>
        <v>'</v>
      </c>
      <c r="E421" s="37">
        <f t="shared" si="247"/>
        <v>50876.25</v>
      </c>
      <c r="F421" s="6">
        <f>IF(MAX(F$9:F420)&gt;=L$5,0,IF(B421&gt;=MONTH($N$5),F420+1,0))</f>
        <v>0</v>
      </c>
      <c r="G421" s="38">
        <f t="shared" si="194"/>
        <v>0</v>
      </c>
      <c r="H421" s="39">
        <f t="shared" si="195"/>
        <v>0</v>
      </c>
      <c r="I421" s="39">
        <f t="shared" si="191"/>
        <v>0</v>
      </c>
      <c r="J421" s="40">
        <f t="shared" si="192"/>
        <v>0</v>
      </c>
      <c r="K421" s="41"/>
      <c r="L421" s="42"/>
      <c r="M421" s="42"/>
      <c r="N421" s="42"/>
      <c r="O421" s="42"/>
      <c r="P421" s="46"/>
      <c r="Q421" s="23"/>
    </row>
    <row r="422" spans="1:17" hidden="1">
      <c r="A422" s="237">
        <v>50875</v>
      </c>
      <c r="B422" s="25">
        <v>100</v>
      </c>
      <c r="C422" s="35" t="s">
        <v>21</v>
      </c>
      <c r="D422" s="36" t="str">
        <f t="shared" ref="D422:E422" si="248">D421</f>
        <v>'</v>
      </c>
      <c r="E422" s="37">
        <f t="shared" si="248"/>
        <v>50876.25</v>
      </c>
      <c r="F422" s="6">
        <f>IF(MAX(F$9:F421)&gt;=L$5,0,IF(B422&gt;=MONTH($N$5),F421+1,0))</f>
        <v>0</v>
      </c>
      <c r="G422" s="38">
        <f t="shared" si="194"/>
        <v>0</v>
      </c>
      <c r="H422" s="39">
        <f t="shared" si="195"/>
        <v>0</v>
      </c>
      <c r="I422" s="39">
        <f t="shared" si="191"/>
        <v>0</v>
      </c>
      <c r="J422" s="40">
        <f t="shared" si="192"/>
        <v>0</v>
      </c>
      <c r="K422" s="41"/>
      <c r="L422" s="42"/>
      <c r="M422" s="42"/>
      <c r="N422" s="42"/>
      <c r="O422" s="42"/>
      <c r="P422" s="46"/>
      <c r="Q422" s="23"/>
    </row>
    <row r="423" spans="1:17" hidden="1">
      <c r="A423" s="237">
        <v>50905</v>
      </c>
      <c r="B423" s="25">
        <v>101</v>
      </c>
      <c r="C423" s="35" t="s">
        <v>22</v>
      </c>
      <c r="D423" s="36" t="str">
        <f t="shared" ref="D423:E423" si="249">D422</f>
        <v>'</v>
      </c>
      <c r="E423" s="37">
        <f t="shared" si="249"/>
        <v>50876.25</v>
      </c>
      <c r="F423" s="6">
        <f>IF(MAX(F$9:F422)&gt;=L$5,0,IF(B423&gt;=MONTH($N$5),F422+1,0))</f>
        <v>0</v>
      </c>
      <c r="G423" s="38">
        <f t="shared" si="194"/>
        <v>0</v>
      </c>
      <c r="H423" s="39">
        <f t="shared" si="195"/>
        <v>0</v>
      </c>
      <c r="I423" s="39">
        <f t="shared" si="191"/>
        <v>0</v>
      </c>
      <c r="J423" s="40">
        <f t="shared" si="192"/>
        <v>0</v>
      </c>
      <c r="K423" s="41"/>
      <c r="L423" s="42"/>
      <c r="M423" s="42"/>
      <c r="N423" s="42"/>
      <c r="O423" s="42"/>
      <c r="P423" s="46"/>
      <c r="Q423" s="23"/>
    </row>
    <row r="424" spans="1:17" hidden="1">
      <c r="A424" s="237">
        <v>50936</v>
      </c>
      <c r="B424" s="25">
        <v>102</v>
      </c>
      <c r="C424" s="35" t="s">
        <v>23</v>
      </c>
      <c r="D424" s="36" t="str">
        <f t="shared" ref="D424:E424" si="250">D423</f>
        <v>'</v>
      </c>
      <c r="E424" s="37">
        <f t="shared" si="250"/>
        <v>50876.25</v>
      </c>
      <c r="F424" s="6">
        <f>IF(MAX(F$9:F423)&gt;=L$5,0,IF(B424&gt;=MONTH($N$5),F423+1,0))</f>
        <v>0</v>
      </c>
      <c r="G424" s="38">
        <f t="shared" si="194"/>
        <v>0</v>
      </c>
      <c r="H424" s="39">
        <f t="shared" si="195"/>
        <v>0</v>
      </c>
      <c r="I424" s="39">
        <f t="shared" si="191"/>
        <v>0</v>
      </c>
      <c r="J424" s="40">
        <f t="shared" si="192"/>
        <v>0</v>
      </c>
      <c r="K424" s="41"/>
      <c r="L424" s="42"/>
      <c r="M424" s="42"/>
      <c r="N424" s="42"/>
      <c r="O424" s="42"/>
      <c r="P424" s="46"/>
      <c r="Q424" s="23"/>
    </row>
    <row r="425" spans="1:17" hidden="1">
      <c r="A425" s="237">
        <v>50966</v>
      </c>
      <c r="B425" s="25">
        <v>103</v>
      </c>
      <c r="C425" s="35" t="s">
        <v>24</v>
      </c>
      <c r="D425" s="36" t="str">
        <f t="shared" ref="D425:E425" si="251">D424</f>
        <v>'</v>
      </c>
      <c r="E425" s="37">
        <f t="shared" si="251"/>
        <v>50876.25</v>
      </c>
      <c r="F425" s="6">
        <f>IF(MAX(F$9:F424)&gt;=L$5,0,IF(B425&gt;=MONTH($N$5),F424+1,0))</f>
        <v>0</v>
      </c>
      <c r="G425" s="38">
        <f t="shared" si="194"/>
        <v>0</v>
      </c>
      <c r="H425" s="39">
        <f t="shared" si="195"/>
        <v>0</v>
      </c>
      <c r="I425" s="39">
        <f t="shared" si="191"/>
        <v>0</v>
      </c>
      <c r="J425" s="40">
        <f t="shared" si="192"/>
        <v>0</v>
      </c>
      <c r="K425" s="41"/>
      <c r="L425" s="42"/>
      <c r="M425" s="42"/>
      <c r="N425" s="42"/>
      <c r="O425" s="42"/>
      <c r="P425" s="46"/>
      <c r="Q425" s="23"/>
    </row>
    <row r="426" spans="1:17" hidden="1">
      <c r="A426" s="237">
        <v>50997</v>
      </c>
      <c r="B426" s="25">
        <v>104</v>
      </c>
      <c r="C426" s="35" t="s">
        <v>25</v>
      </c>
      <c r="D426" s="36" t="str">
        <f t="shared" ref="D426:E426" si="252">D425</f>
        <v>'</v>
      </c>
      <c r="E426" s="37">
        <f t="shared" si="252"/>
        <v>50876.25</v>
      </c>
      <c r="F426" s="6">
        <f>IF(MAX(F$9:F425)&gt;=L$5,0,IF(B426&gt;=MONTH($N$5),F425+1,0))</f>
        <v>0</v>
      </c>
      <c r="G426" s="38">
        <f t="shared" si="194"/>
        <v>0</v>
      </c>
      <c r="H426" s="39">
        <f t="shared" si="195"/>
        <v>0</v>
      </c>
      <c r="I426" s="39">
        <f t="shared" si="191"/>
        <v>0</v>
      </c>
      <c r="J426" s="40">
        <f t="shared" si="192"/>
        <v>0</v>
      </c>
      <c r="K426" s="41"/>
      <c r="L426" s="42"/>
      <c r="M426" s="42"/>
      <c r="N426" s="42"/>
      <c r="O426" s="42"/>
      <c r="P426" s="46"/>
      <c r="Q426" s="23"/>
    </row>
    <row r="427" spans="1:17" hidden="1">
      <c r="A427" s="237">
        <v>51028</v>
      </c>
      <c r="B427" s="25">
        <v>105</v>
      </c>
      <c r="C427" s="35" t="s">
        <v>26</v>
      </c>
      <c r="D427" s="36" t="str">
        <f t="shared" ref="D427:E427" si="253">D426</f>
        <v>'</v>
      </c>
      <c r="E427" s="37">
        <f t="shared" si="253"/>
        <v>50876.25</v>
      </c>
      <c r="F427" s="6">
        <f>IF(MAX(F$9:F426)&gt;=L$5,0,IF(B427&gt;=MONTH($N$5),F426+1,0))</f>
        <v>0</v>
      </c>
      <c r="G427" s="38">
        <f t="shared" si="194"/>
        <v>0</v>
      </c>
      <c r="H427" s="39">
        <f t="shared" si="195"/>
        <v>0</v>
      </c>
      <c r="I427" s="39">
        <f t="shared" ref="I427:I450" si="254">G427-H427</f>
        <v>0</v>
      </c>
      <c r="J427" s="40">
        <f t="shared" ref="J427:J450" si="255">J426-I427</f>
        <v>0</v>
      </c>
      <c r="K427" s="41"/>
      <c r="L427" s="42"/>
      <c r="M427" s="42"/>
      <c r="N427" s="42"/>
      <c r="O427" s="42"/>
      <c r="P427" s="46"/>
      <c r="Q427" s="23"/>
    </row>
    <row r="428" spans="1:17" hidden="1">
      <c r="A428" s="237">
        <v>51058</v>
      </c>
      <c r="B428" s="25">
        <v>106</v>
      </c>
      <c r="C428" s="35" t="s">
        <v>27</v>
      </c>
      <c r="D428" s="36" t="str">
        <f t="shared" ref="D428:E428" si="256">D427</f>
        <v>'</v>
      </c>
      <c r="E428" s="37">
        <f t="shared" si="256"/>
        <v>50876.25</v>
      </c>
      <c r="F428" s="6">
        <f>IF(MAX(F$9:F427)&gt;=L$5,0,IF(B428&gt;=MONTH($N$5),F427+1,0))</f>
        <v>0</v>
      </c>
      <c r="G428" s="38">
        <f t="shared" ref="G428:G451" si="257">IF((J427+H428)&lt;(M$5+H428),J427+H428,M$5)</f>
        <v>0</v>
      </c>
      <c r="H428" s="39">
        <f t="shared" ref="H428:H451" si="258">IF(F428&gt;0,IF(J427&gt;0,ROUND(-IPMT(K$5/12,F428,L$5,J$5,,),2),0),0)</f>
        <v>0</v>
      </c>
      <c r="I428" s="39">
        <f t="shared" si="254"/>
        <v>0</v>
      </c>
      <c r="J428" s="40">
        <f t="shared" si="255"/>
        <v>0</v>
      </c>
      <c r="K428" s="41"/>
      <c r="L428" s="42"/>
      <c r="M428" s="42"/>
      <c r="N428" s="42"/>
      <c r="O428" s="42"/>
      <c r="P428" s="46"/>
      <c r="Q428" s="23"/>
    </row>
    <row r="429" spans="1:17" hidden="1">
      <c r="A429" s="237">
        <v>51089</v>
      </c>
      <c r="B429" s="25">
        <v>107</v>
      </c>
      <c r="C429" s="35" t="s">
        <v>28</v>
      </c>
      <c r="D429" s="36" t="str">
        <f t="shared" ref="D429:E429" si="259">D428</f>
        <v>'</v>
      </c>
      <c r="E429" s="37">
        <f t="shared" si="259"/>
        <v>50876.25</v>
      </c>
      <c r="F429" s="6">
        <f>IF(MAX(F$9:F428)&gt;=L$5,0,IF(B429&gt;=MONTH($N$5),F428+1,0))</f>
        <v>0</v>
      </c>
      <c r="G429" s="38">
        <f t="shared" si="257"/>
        <v>0</v>
      </c>
      <c r="H429" s="39">
        <f t="shared" si="258"/>
        <v>0</v>
      </c>
      <c r="I429" s="39">
        <f t="shared" si="254"/>
        <v>0</v>
      </c>
      <c r="J429" s="40">
        <f t="shared" si="255"/>
        <v>0</v>
      </c>
      <c r="K429" s="41"/>
      <c r="L429" s="42"/>
      <c r="M429" s="42"/>
      <c r="N429" s="42"/>
      <c r="O429" s="42"/>
      <c r="P429" s="46"/>
      <c r="Q429" s="23"/>
    </row>
    <row r="430" spans="1:17" hidden="1">
      <c r="A430" s="237">
        <v>51119</v>
      </c>
      <c r="B430" s="25">
        <v>108</v>
      </c>
      <c r="C430" s="35" t="s">
        <v>29</v>
      </c>
      <c r="D430" s="36" t="str">
        <f t="shared" ref="D430:E430" si="260">D429</f>
        <v>'</v>
      </c>
      <c r="E430" s="37">
        <f t="shared" si="260"/>
        <v>50876.25</v>
      </c>
      <c r="F430" s="6">
        <f>IF(MAX(F$9:F429)&gt;=L$5,0,IF(B430&gt;=MONTH($N$5),F429+1,0))</f>
        <v>0</v>
      </c>
      <c r="G430" s="45">
        <f t="shared" si="257"/>
        <v>0</v>
      </c>
      <c r="H430" s="42">
        <f t="shared" si="258"/>
        <v>0</v>
      </c>
      <c r="I430" s="42">
        <f t="shared" si="254"/>
        <v>0</v>
      </c>
      <c r="J430" s="46">
        <f t="shared" si="255"/>
        <v>0</v>
      </c>
      <c r="K430" s="41">
        <f>SUM(H419:H430)</f>
        <v>0</v>
      </c>
      <c r="L430" s="42">
        <f>SUM(I419:I430)</f>
        <v>0</v>
      </c>
      <c r="M430" s="42">
        <f>SUM(G419:G430)</f>
        <v>0</v>
      </c>
      <c r="N430" s="42">
        <f>K430+N418</f>
        <v>49146.26</v>
      </c>
      <c r="O430" s="42">
        <f>L430+O418</f>
        <v>43720.839415036469</v>
      </c>
      <c r="P430" s="46">
        <f>M430+P418</f>
        <v>92867.099415036515</v>
      </c>
      <c r="Q430" s="23"/>
    </row>
    <row r="431" spans="1:17" hidden="1">
      <c r="A431" s="237">
        <v>51150</v>
      </c>
      <c r="B431" s="25">
        <v>109</v>
      </c>
      <c r="C431" s="26" t="s">
        <v>17</v>
      </c>
      <c r="D431" s="47" t="str">
        <f>D419</f>
        <v>'</v>
      </c>
      <c r="E431" s="27">
        <f>E419+365.25</f>
        <v>51241.5</v>
      </c>
      <c r="F431" s="90">
        <f>IF(MAX(F$9:F430)&gt;=L$5,0,IF(B431&gt;=MONTH($N$5),F430+1,0))</f>
        <v>0</v>
      </c>
      <c r="G431" s="28">
        <f t="shared" si="257"/>
        <v>0</v>
      </c>
      <c r="H431" s="29">
        <f t="shared" si="258"/>
        <v>0</v>
      </c>
      <c r="I431" s="29">
        <f t="shared" si="254"/>
        <v>0</v>
      </c>
      <c r="J431" s="30">
        <f t="shared" si="255"/>
        <v>0</v>
      </c>
      <c r="K431" s="31"/>
      <c r="L431" s="32"/>
      <c r="M431" s="32"/>
      <c r="N431" s="32"/>
      <c r="O431" s="32"/>
      <c r="P431" s="48"/>
      <c r="Q431" s="23"/>
    </row>
    <row r="432" spans="1:17" hidden="1">
      <c r="A432" s="237">
        <v>51181</v>
      </c>
      <c r="B432" s="25">
        <v>110</v>
      </c>
      <c r="C432" s="35" t="s">
        <v>19</v>
      </c>
      <c r="D432" s="36" t="str">
        <f t="shared" ref="D432:E432" si="261">D431</f>
        <v>'</v>
      </c>
      <c r="E432" s="37">
        <f t="shared" si="261"/>
        <v>51241.5</v>
      </c>
      <c r="F432" s="6">
        <f>IF(MAX(F$9:F431)&gt;=L$5,0,IF(B432&gt;=MONTH($N$5),F431+1,0))</f>
        <v>0</v>
      </c>
      <c r="G432" s="38">
        <f t="shared" si="257"/>
        <v>0</v>
      </c>
      <c r="H432" s="39">
        <f t="shared" si="258"/>
        <v>0</v>
      </c>
      <c r="I432" s="39">
        <f t="shared" si="254"/>
        <v>0</v>
      </c>
      <c r="J432" s="40">
        <f t="shared" si="255"/>
        <v>0</v>
      </c>
      <c r="K432" s="41"/>
      <c r="L432" s="42"/>
      <c r="M432" s="42"/>
      <c r="N432" s="42"/>
      <c r="O432" s="42"/>
      <c r="P432" s="46"/>
      <c r="Q432" s="23"/>
    </row>
    <row r="433" spans="1:17" hidden="1">
      <c r="A433" s="237">
        <v>51210</v>
      </c>
      <c r="B433" s="25">
        <v>111</v>
      </c>
      <c r="C433" s="35" t="s">
        <v>20</v>
      </c>
      <c r="D433" s="36" t="str">
        <f t="shared" ref="D433:E433" si="262">D432</f>
        <v>'</v>
      </c>
      <c r="E433" s="37">
        <f t="shared" si="262"/>
        <v>51241.5</v>
      </c>
      <c r="F433" s="6">
        <f>IF(MAX(F$9:F432)&gt;=L$5,0,IF(B433&gt;=MONTH($N$5),F432+1,0))</f>
        <v>0</v>
      </c>
      <c r="G433" s="38">
        <f t="shared" si="257"/>
        <v>0</v>
      </c>
      <c r="H433" s="39">
        <f t="shared" si="258"/>
        <v>0</v>
      </c>
      <c r="I433" s="39">
        <f t="shared" si="254"/>
        <v>0</v>
      </c>
      <c r="J433" s="40">
        <f t="shared" si="255"/>
        <v>0</v>
      </c>
      <c r="K433" s="41"/>
      <c r="L433" s="42"/>
      <c r="M433" s="42"/>
      <c r="N433" s="42"/>
      <c r="O433" s="42"/>
      <c r="P433" s="46"/>
      <c r="Q433" s="23"/>
    </row>
    <row r="434" spans="1:17" hidden="1">
      <c r="A434" s="237">
        <v>51241</v>
      </c>
      <c r="B434" s="25">
        <v>112</v>
      </c>
      <c r="C434" s="35" t="s">
        <v>21</v>
      </c>
      <c r="D434" s="36" t="str">
        <f t="shared" ref="D434:E434" si="263">D433</f>
        <v>'</v>
      </c>
      <c r="E434" s="37">
        <f t="shared" si="263"/>
        <v>51241.5</v>
      </c>
      <c r="F434" s="6">
        <f>IF(MAX(F$9:F433)&gt;=L$5,0,IF(B434&gt;=MONTH($N$5),F433+1,0))</f>
        <v>0</v>
      </c>
      <c r="G434" s="38">
        <f t="shared" si="257"/>
        <v>0</v>
      </c>
      <c r="H434" s="39">
        <f t="shared" si="258"/>
        <v>0</v>
      </c>
      <c r="I434" s="39">
        <f t="shared" si="254"/>
        <v>0</v>
      </c>
      <c r="J434" s="40">
        <f t="shared" si="255"/>
        <v>0</v>
      </c>
      <c r="K434" s="41"/>
      <c r="L434" s="42"/>
      <c r="M434" s="42"/>
      <c r="N434" s="42"/>
      <c r="O434" s="42"/>
      <c r="P434" s="46"/>
      <c r="Q434" s="23"/>
    </row>
    <row r="435" spans="1:17" hidden="1">
      <c r="A435" s="237">
        <v>51271</v>
      </c>
      <c r="B435" s="25">
        <v>113</v>
      </c>
      <c r="C435" s="35" t="s">
        <v>22</v>
      </c>
      <c r="D435" s="36" t="str">
        <f t="shared" ref="D435:E435" si="264">D434</f>
        <v>'</v>
      </c>
      <c r="E435" s="37">
        <f t="shared" si="264"/>
        <v>51241.5</v>
      </c>
      <c r="F435" s="6">
        <f>IF(MAX(F$9:F434)&gt;=L$5,0,IF(B435&gt;=MONTH($N$5),F434+1,0))</f>
        <v>0</v>
      </c>
      <c r="G435" s="38">
        <f t="shared" si="257"/>
        <v>0</v>
      </c>
      <c r="H435" s="39">
        <f t="shared" si="258"/>
        <v>0</v>
      </c>
      <c r="I435" s="39">
        <f t="shared" si="254"/>
        <v>0</v>
      </c>
      <c r="J435" s="40">
        <f t="shared" si="255"/>
        <v>0</v>
      </c>
      <c r="K435" s="41"/>
      <c r="L435" s="42"/>
      <c r="M435" s="42"/>
      <c r="N435" s="42"/>
      <c r="O435" s="42"/>
      <c r="P435" s="46"/>
      <c r="Q435" s="23"/>
    </row>
    <row r="436" spans="1:17" hidden="1">
      <c r="A436" s="237">
        <v>51302</v>
      </c>
      <c r="B436" s="25">
        <v>114</v>
      </c>
      <c r="C436" s="35" t="s">
        <v>23</v>
      </c>
      <c r="D436" s="36" t="str">
        <f t="shared" ref="D436:E436" si="265">D435</f>
        <v>'</v>
      </c>
      <c r="E436" s="37">
        <f t="shared" si="265"/>
        <v>51241.5</v>
      </c>
      <c r="F436" s="6">
        <f>IF(MAX(F$9:F435)&gt;=L$5,0,IF(B436&gt;=MONTH($N$5),F435+1,0))</f>
        <v>0</v>
      </c>
      <c r="G436" s="38">
        <f t="shared" si="257"/>
        <v>0</v>
      </c>
      <c r="H436" s="39">
        <f t="shared" si="258"/>
        <v>0</v>
      </c>
      <c r="I436" s="39">
        <f t="shared" si="254"/>
        <v>0</v>
      </c>
      <c r="J436" s="40">
        <f t="shared" si="255"/>
        <v>0</v>
      </c>
      <c r="K436" s="41"/>
      <c r="L436" s="42"/>
      <c r="M436" s="42"/>
      <c r="N436" s="42"/>
      <c r="O436" s="42"/>
      <c r="P436" s="46"/>
      <c r="Q436" s="23"/>
    </row>
    <row r="437" spans="1:17" hidden="1">
      <c r="A437" s="237">
        <v>51332</v>
      </c>
      <c r="B437" s="25">
        <v>115</v>
      </c>
      <c r="C437" s="35" t="s">
        <v>24</v>
      </c>
      <c r="D437" s="36" t="str">
        <f t="shared" ref="D437:E437" si="266">D436</f>
        <v>'</v>
      </c>
      <c r="E437" s="37">
        <f t="shared" si="266"/>
        <v>51241.5</v>
      </c>
      <c r="F437" s="6">
        <f>IF(MAX(F$9:F436)&gt;=L$5,0,IF(B437&gt;=MONTH($N$5),F436+1,0))</f>
        <v>0</v>
      </c>
      <c r="G437" s="38">
        <f t="shared" si="257"/>
        <v>0</v>
      </c>
      <c r="H437" s="39">
        <f t="shared" si="258"/>
        <v>0</v>
      </c>
      <c r="I437" s="39">
        <f t="shared" si="254"/>
        <v>0</v>
      </c>
      <c r="J437" s="40">
        <f t="shared" si="255"/>
        <v>0</v>
      </c>
      <c r="K437" s="41"/>
      <c r="L437" s="42"/>
      <c r="M437" s="42"/>
      <c r="N437" s="42"/>
      <c r="O437" s="42"/>
      <c r="P437" s="46"/>
      <c r="Q437" s="23"/>
    </row>
    <row r="438" spans="1:17" hidden="1">
      <c r="A438" s="237">
        <v>51363</v>
      </c>
      <c r="B438" s="25">
        <v>116</v>
      </c>
      <c r="C438" s="35" t="s">
        <v>25</v>
      </c>
      <c r="D438" s="36" t="str">
        <f t="shared" ref="D438:E438" si="267">D437</f>
        <v>'</v>
      </c>
      <c r="E438" s="37">
        <f t="shared" si="267"/>
        <v>51241.5</v>
      </c>
      <c r="F438" s="6">
        <f>IF(MAX(F$9:F437)&gt;=L$5,0,IF(B438&gt;=MONTH($N$5),F437+1,0))</f>
        <v>0</v>
      </c>
      <c r="G438" s="38">
        <f t="shared" si="257"/>
        <v>0</v>
      </c>
      <c r="H438" s="39">
        <f t="shared" si="258"/>
        <v>0</v>
      </c>
      <c r="I438" s="39">
        <f t="shared" si="254"/>
        <v>0</v>
      </c>
      <c r="J438" s="40">
        <f t="shared" si="255"/>
        <v>0</v>
      </c>
      <c r="K438" s="41"/>
      <c r="L438" s="42"/>
      <c r="M438" s="42"/>
      <c r="N438" s="42"/>
      <c r="O438" s="42"/>
      <c r="P438" s="46"/>
      <c r="Q438" s="23"/>
    </row>
    <row r="439" spans="1:17" hidden="1">
      <c r="A439" s="237">
        <v>51394</v>
      </c>
      <c r="B439" s="25">
        <v>117</v>
      </c>
      <c r="C439" s="35" t="s">
        <v>26</v>
      </c>
      <c r="D439" s="36" t="str">
        <f t="shared" ref="D439:E439" si="268">D438</f>
        <v>'</v>
      </c>
      <c r="E439" s="37">
        <f t="shared" si="268"/>
        <v>51241.5</v>
      </c>
      <c r="F439" s="6">
        <f>IF(MAX(F$9:F438)&gt;=L$5,0,IF(B439&gt;=MONTH($N$5),F438+1,0))</f>
        <v>0</v>
      </c>
      <c r="G439" s="38">
        <f t="shared" si="257"/>
        <v>0</v>
      </c>
      <c r="H439" s="39">
        <f t="shared" si="258"/>
        <v>0</v>
      </c>
      <c r="I439" s="39">
        <f t="shared" si="254"/>
        <v>0</v>
      </c>
      <c r="J439" s="40">
        <f t="shared" si="255"/>
        <v>0</v>
      </c>
      <c r="K439" s="41"/>
      <c r="L439" s="42"/>
      <c r="M439" s="42"/>
      <c r="N439" s="42"/>
      <c r="O439" s="42"/>
      <c r="P439" s="46"/>
      <c r="Q439" s="23"/>
    </row>
    <row r="440" spans="1:17" hidden="1">
      <c r="A440" s="237">
        <v>51424</v>
      </c>
      <c r="B440" s="25">
        <v>118</v>
      </c>
      <c r="C440" s="35" t="s">
        <v>27</v>
      </c>
      <c r="D440" s="36" t="str">
        <f t="shared" ref="D440:E440" si="269">D439</f>
        <v>'</v>
      </c>
      <c r="E440" s="37">
        <f t="shared" si="269"/>
        <v>51241.5</v>
      </c>
      <c r="F440" s="6">
        <f>IF(MAX(F$9:F439)&gt;=L$5,0,IF(B440&gt;=MONTH($N$5),F439+1,0))</f>
        <v>0</v>
      </c>
      <c r="G440" s="38">
        <f t="shared" si="257"/>
        <v>0</v>
      </c>
      <c r="H440" s="39">
        <f t="shared" si="258"/>
        <v>0</v>
      </c>
      <c r="I440" s="39">
        <f t="shared" si="254"/>
        <v>0</v>
      </c>
      <c r="J440" s="40">
        <f t="shared" si="255"/>
        <v>0</v>
      </c>
      <c r="K440" s="41"/>
      <c r="L440" s="42"/>
      <c r="M440" s="42"/>
      <c r="N440" s="42"/>
      <c r="O440" s="42"/>
      <c r="P440" s="46"/>
      <c r="Q440" s="23"/>
    </row>
    <row r="441" spans="1:17" hidden="1">
      <c r="A441" s="237">
        <v>51455</v>
      </c>
      <c r="B441" s="25">
        <v>119</v>
      </c>
      <c r="C441" s="35" t="s">
        <v>28</v>
      </c>
      <c r="D441" s="36" t="str">
        <f t="shared" ref="D441:E441" si="270">D440</f>
        <v>'</v>
      </c>
      <c r="E441" s="37">
        <f t="shared" si="270"/>
        <v>51241.5</v>
      </c>
      <c r="F441" s="6">
        <f>IF(MAX(F$9:F440)&gt;=L$5,0,IF(B441&gt;=MONTH($N$5),F440+1,0))</f>
        <v>0</v>
      </c>
      <c r="G441" s="38">
        <f t="shared" si="257"/>
        <v>0</v>
      </c>
      <c r="H441" s="39">
        <f t="shared" si="258"/>
        <v>0</v>
      </c>
      <c r="I441" s="39">
        <f t="shared" si="254"/>
        <v>0</v>
      </c>
      <c r="J441" s="40">
        <f t="shared" si="255"/>
        <v>0</v>
      </c>
      <c r="K441" s="41"/>
      <c r="L441" s="42"/>
      <c r="M441" s="42"/>
      <c r="N441" s="42"/>
      <c r="O441" s="42"/>
      <c r="P441" s="46"/>
      <c r="Q441" s="23"/>
    </row>
    <row r="442" spans="1:17" hidden="1">
      <c r="A442" s="237">
        <v>51485</v>
      </c>
      <c r="B442" s="25">
        <v>120</v>
      </c>
      <c r="C442" s="35" t="s">
        <v>29</v>
      </c>
      <c r="D442" s="36" t="str">
        <f t="shared" ref="D442:E442" si="271">D441</f>
        <v>'</v>
      </c>
      <c r="E442" s="37">
        <f t="shared" si="271"/>
        <v>51241.5</v>
      </c>
      <c r="F442" s="6">
        <f>IF(MAX(F$9:F441)&gt;=L$5,0,IF(B442&gt;=MONTH($N$5),F441+1,0))</f>
        <v>0</v>
      </c>
      <c r="G442" s="45">
        <f t="shared" si="257"/>
        <v>0</v>
      </c>
      <c r="H442" s="42">
        <f t="shared" si="258"/>
        <v>0</v>
      </c>
      <c r="I442" s="42">
        <f t="shared" si="254"/>
        <v>0</v>
      </c>
      <c r="J442" s="46">
        <f t="shared" si="255"/>
        <v>0</v>
      </c>
      <c r="K442" s="41">
        <f>SUM(H431:H442)</f>
        <v>0</v>
      </c>
      <c r="L442" s="42">
        <f>SUM(I431:I442)</f>
        <v>0</v>
      </c>
      <c r="M442" s="42">
        <f>SUM(G431:G442)</f>
        <v>0</v>
      </c>
      <c r="N442" s="42">
        <f>K442+N430</f>
        <v>49146.26</v>
      </c>
      <c r="O442" s="42">
        <f>L442+O430</f>
        <v>43720.839415036469</v>
      </c>
      <c r="P442" s="46">
        <f>M442+P430</f>
        <v>92867.099415036515</v>
      </c>
      <c r="Q442" s="23"/>
    </row>
    <row r="443" spans="1:17" hidden="1">
      <c r="A443" s="237">
        <v>51516</v>
      </c>
      <c r="B443" s="25">
        <v>97</v>
      </c>
      <c r="C443" s="26" t="s">
        <v>17</v>
      </c>
      <c r="D443" s="47" t="str">
        <f>D431</f>
        <v>'</v>
      </c>
      <c r="E443" s="27">
        <f>E431+365.25</f>
        <v>51606.75</v>
      </c>
      <c r="F443" s="90">
        <f>IF(MAX(F$9:F442)&gt;=L$5,0,IF(B443&gt;=MONTH($N$5),F442+1,0))</f>
        <v>0</v>
      </c>
      <c r="G443" s="28">
        <f t="shared" si="257"/>
        <v>0</v>
      </c>
      <c r="H443" s="29">
        <f t="shared" si="258"/>
        <v>0</v>
      </c>
      <c r="I443" s="29">
        <f t="shared" si="254"/>
        <v>0</v>
      </c>
      <c r="J443" s="30">
        <f t="shared" si="255"/>
        <v>0</v>
      </c>
      <c r="K443" s="31"/>
      <c r="L443" s="32"/>
      <c r="M443" s="32"/>
      <c r="N443" s="32"/>
      <c r="O443" s="32"/>
      <c r="P443" s="48"/>
      <c r="Q443" s="23"/>
    </row>
    <row r="444" spans="1:17" hidden="1">
      <c r="A444" s="237">
        <v>51547</v>
      </c>
      <c r="B444" s="25">
        <v>98</v>
      </c>
      <c r="C444" s="35" t="s">
        <v>19</v>
      </c>
      <c r="D444" s="36" t="str">
        <f t="shared" ref="D444:E444" si="272">D443</f>
        <v>'</v>
      </c>
      <c r="E444" s="37">
        <f t="shared" si="272"/>
        <v>51606.75</v>
      </c>
      <c r="F444" s="6">
        <f>IF(MAX(F$9:F443)&gt;=L$5,0,IF(B444&gt;=MONTH($N$5),F443+1,0))</f>
        <v>0</v>
      </c>
      <c r="G444" s="38">
        <f t="shared" si="257"/>
        <v>0</v>
      </c>
      <c r="H444" s="39">
        <f t="shared" si="258"/>
        <v>0</v>
      </c>
      <c r="I444" s="39">
        <f t="shared" si="254"/>
        <v>0</v>
      </c>
      <c r="J444" s="40">
        <f t="shared" si="255"/>
        <v>0</v>
      </c>
      <c r="K444" s="41"/>
      <c r="L444" s="42"/>
      <c r="M444" s="42"/>
      <c r="N444" s="42"/>
      <c r="O444" s="42"/>
      <c r="P444" s="46"/>
      <c r="Q444" s="23"/>
    </row>
    <row r="445" spans="1:17" hidden="1">
      <c r="A445" s="237">
        <v>51575</v>
      </c>
      <c r="B445" s="25">
        <v>99</v>
      </c>
      <c r="C445" s="35" t="s">
        <v>20</v>
      </c>
      <c r="D445" s="36" t="str">
        <f t="shared" ref="D445:E445" si="273">D444</f>
        <v>'</v>
      </c>
      <c r="E445" s="37">
        <f t="shared" si="273"/>
        <v>51606.75</v>
      </c>
      <c r="F445" s="6">
        <f>IF(MAX(F$9:F444)&gt;=L$5,0,IF(B445&gt;=MONTH($N$5),F444+1,0))</f>
        <v>0</v>
      </c>
      <c r="G445" s="38">
        <f t="shared" si="257"/>
        <v>0</v>
      </c>
      <c r="H445" s="39">
        <f t="shared" si="258"/>
        <v>0</v>
      </c>
      <c r="I445" s="39">
        <f t="shared" si="254"/>
        <v>0</v>
      </c>
      <c r="J445" s="40">
        <f t="shared" si="255"/>
        <v>0</v>
      </c>
      <c r="K445" s="41"/>
      <c r="L445" s="42"/>
      <c r="M445" s="42"/>
      <c r="N445" s="42"/>
      <c r="O445" s="42"/>
      <c r="P445" s="46"/>
      <c r="Q445" s="23"/>
    </row>
    <row r="446" spans="1:17" hidden="1">
      <c r="A446" s="237">
        <v>51606</v>
      </c>
      <c r="B446" s="25">
        <v>100</v>
      </c>
      <c r="C446" s="35" t="s">
        <v>21</v>
      </c>
      <c r="D446" s="36" t="str">
        <f t="shared" ref="D446:E446" si="274">D445</f>
        <v>'</v>
      </c>
      <c r="E446" s="37">
        <f t="shared" si="274"/>
        <v>51606.75</v>
      </c>
      <c r="F446" s="6">
        <f>IF(MAX(F$9:F445)&gt;=L$5,0,IF(B446&gt;=MONTH($N$5),F445+1,0))</f>
        <v>0</v>
      </c>
      <c r="G446" s="38">
        <f t="shared" si="257"/>
        <v>0</v>
      </c>
      <c r="H446" s="39">
        <f t="shared" si="258"/>
        <v>0</v>
      </c>
      <c r="I446" s="39">
        <f t="shared" si="254"/>
        <v>0</v>
      </c>
      <c r="J446" s="40">
        <f t="shared" si="255"/>
        <v>0</v>
      </c>
      <c r="K446" s="41"/>
      <c r="L446" s="42"/>
      <c r="M446" s="42"/>
      <c r="N446" s="42"/>
      <c r="O446" s="42"/>
      <c r="P446" s="46"/>
      <c r="Q446" s="23"/>
    </row>
    <row r="447" spans="1:17" hidden="1">
      <c r="A447" s="237">
        <v>51636</v>
      </c>
      <c r="B447" s="25">
        <v>101</v>
      </c>
      <c r="C447" s="35" t="s">
        <v>22</v>
      </c>
      <c r="D447" s="36" t="str">
        <f t="shared" ref="D447:E447" si="275">D446</f>
        <v>'</v>
      </c>
      <c r="E447" s="37">
        <f t="shared" si="275"/>
        <v>51606.75</v>
      </c>
      <c r="F447" s="6">
        <f>IF(MAX(F$9:F446)&gt;=L$5,0,IF(B447&gt;=MONTH($N$5),F446+1,0))</f>
        <v>0</v>
      </c>
      <c r="G447" s="38">
        <f t="shared" si="257"/>
        <v>0</v>
      </c>
      <c r="H447" s="39">
        <f t="shared" si="258"/>
        <v>0</v>
      </c>
      <c r="I447" s="39">
        <f t="shared" si="254"/>
        <v>0</v>
      </c>
      <c r="J447" s="40">
        <f t="shared" si="255"/>
        <v>0</v>
      </c>
      <c r="K447" s="41"/>
      <c r="L447" s="42"/>
      <c r="M447" s="42"/>
      <c r="N447" s="42"/>
      <c r="O447" s="42"/>
      <c r="P447" s="46"/>
      <c r="Q447" s="23"/>
    </row>
    <row r="448" spans="1:17" hidden="1">
      <c r="A448" s="237">
        <v>51667</v>
      </c>
      <c r="B448" s="25">
        <v>102</v>
      </c>
      <c r="C448" s="35" t="s">
        <v>23</v>
      </c>
      <c r="D448" s="36" t="str">
        <f t="shared" ref="D448:E448" si="276">D447</f>
        <v>'</v>
      </c>
      <c r="E448" s="37">
        <f t="shared" si="276"/>
        <v>51606.75</v>
      </c>
      <c r="F448" s="6">
        <f>IF(MAX(F$9:F447)&gt;=L$5,0,IF(B448&gt;=MONTH($N$5),F447+1,0))</f>
        <v>0</v>
      </c>
      <c r="G448" s="38">
        <f t="shared" si="257"/>
        <v>0</v>
      </c>
      <c r="H448" s="39">
        <f t="shared" si="258"/>
        <v>0</v>
      </c>
      <c r="I448" s="39">
        <f t="shared" si="254"/>
        <v>0</v>
      </c>
      <c r="J448" s="40">
        <f t="shared" si="255"/>
        <v>0</v>
      </c>
      <c r="K448" s="41"/>
      <c r="L448" s="42"/>
      <c r="M448" s="42"/>
      <c r="N448" s="42"/>
      <c r="O448" s="42"/>
      <c r="P448" s="46"/>
      <c r="Q448" s="23"/>
    </row>
    <row r="449" spans="1:17" hidden="1">
      <c r="A449" s="237">
        <v>51697</v>
      </c>
      <c r="B449" s="25">
        <v>103</v>
      </c>
      <c r="C449" s="35" t="s">
        <v>24</v>
      </c>
      <c r="D449" s="36" t="str">
        <f t="shared" ref="D449:E449" si="277">D448</f>
        <v>'</v>
      </c>
      <c r="E449" s="37">
        <f t="shared" si="277"/>
        <v>51606.75</v>
      </c>
      <c r="F449" s="6">
        <f>IF(MAX(F$9:F448)&gt;=L$5,0,IF(B449&gt;=MONTH($N$5),F448+1,0))</f>
        <v>0</v>
      </c>
      <c r="G449" s="38">
        <f t="shared" si="257"/>
        <v>0</v>
      </c>
      <c r="H449" s="39">
        <f t="shared" si="258"/>
        <v>0</v>
      </c>
      <c r="I449" s="39">
        <f t="shared" si="254"/>
        <v>0</v>
      </c>
      <c r="J449" s="40">
        <f t="shared" si="255"/>
        <v>0</v>
      </c>
      <c r="K449" s="41"/>
      <c r="L449" s="42"/>
      <c r="M449" s="42"/>
      <c r="N449" s="42"/>
      <c r="O449" s="42"/>
      <c r="P449" s="46"/>
      <c r="Q449" s="23"/>
    </row>
    <row r="450" spans="1:17" hidden="1">
      <c r="A450" s="237">
        <v>51728</v>
      </c>
      <c r="B450" s="25">
        <v>104</v>
      </c>
      <c r="C450" s="35" t="s">
        <v>25</v>
      </c>
      <c r="D450" s="36" t="str">
        <f t="shared" ref="D450:E450" si="278">D449</f>
        <v>'</v>
      </c>
      <c r="E450" s="37">
        <f t="shared" si="278"/>
        <v>51606.75</v>
      </c>
      <c r="F450" s="6">
        <f>IF(MAX(F$9:F449)&gt;=L$5,0,IF(B450&gt;=MONTH($N$5),F449+1,0))</f>
        <v>0</v>
      </c>
      <c r="G450" s="38">
        <f t="shared" si="257"/>
        <v>0</v>
      </c>
      <c r="H450" s="39">
        <f t="shared" si="258"/>
        <v>0</v>
      </c>
      <c r="I450" s="39">
        <f t="shared" si="254"/>
        <v>0</v>
      </c>
      <c r="J450" s="40">
        <f t="shared" si="255"/>
        <v>0</v>
      </c>
      <c r="K450" s="41"/>
      <c r="L450" s="42"/>
      <c r="M450" s="42"/>
      <c r="N450" s="42"/>
      <c r="O450" s="42"/>
      <c r="P450" s="46"/>
      <c r="Q450" s="23"/>
    </row>
    <row r="451" spans="1:17" hidden="1">
      <c r="A451" s="237">
        <v>51759</v>
      </c>
      <c r="B451" s="25">
        <v>105</v>
      </c>
      <c r="C451" s="35" t="s">
        <v>26</v>
      </c>
      <c r="D451" s="36" t="str">
        <f t="shared" ref="D451:E451" si="279">D450</f>
        <v>'</v>
      </c>
      <c r="E451" s="37">
        <f t="shared" si="279"/>
        <v>51606.75</v>
      </c>
      <c r="F451" s="6">
        <f>IF(MAX(F$9:F450)&gt;=L$5,0,IF(B451&gt;=MONTH($N$5),F450+1,0))</f>
        <v>0</v>
      </c>
      <c r="G451" s="38">
        <f t="shared" si="257"/>
        <v>0</v>
      </c>
      <c r="H451" s="39">
        <f t="shared" si="258"/>
        <v>0</v>
      </c>
      <c r="I451" s="39">
        <f t="shared" ref="I451:I490" si="280">G451-H451</f>
        <v>0</v>
      </c>
      <c r="J451" s="40">
        <f t="shared" ref="J451:J490" si="281">J450-I451</f>
        <v>0</v>
      </c>
      <c r="K451" s="41"/>
      <c r="L451" s="42"/>
      <c r="M451" s="42"/>
      <c r="N451" s="42"/>
      <c r="O451" s="42"/>
      <c r="P451" s="46"/>
      <c r="Q451" s="23"/>
    </row>
    <row r="452" spans="1:17" hidden="1">
      <c r="A452" s="237">
        <v>51789</v>
      </c>
      <c r="B452" s="25">
        <v>106</v>
      </c>
      <c r="C452" s="35" t="s">
        <v>27</v>
      </c>
      <c r="D452" s="36" t="str">
        <f t="shared" ref="D452:E452" si="282">D451</f>
        <v>'</v>
      </c>
      <c r="E452" s="37">
        <f t="shared" si="282"/>
        <v>51606.75</v>
      </c>
      <c r="F452" s="6">
        <f>IF(MAX(F$9:F451)&gt;=L$5,0,IF(B452&gt;=MONTH($N$5),F451+1,0))</f>
        <v>0</v>
      </c>
      <c r="G452" s="38">
        <f t="shared" ref="G452:G490" si="283">IF((J451+H452)&lt;(M$5+H452),J451+H452,M$5)</f>
        <v>0</v>
      </c>
      <c r="H452" s="39">
        <f t="shared" ref="H452:H490" si="284">IF(F452&gt;0,IF(J451&gt;0,ROUND(-IPMT(K$5/12,F452,L$5,J$5,,),2),0),0)</f>
        <v>0</v>
      </c>
      <c r="I452" s="39">
        <f t="shared" si="280"/>
        <v>0</v>
      </c>
      <c r="J452" s="40">
        <f t="shared" si="281"/>
        <v>0</v>
      </c>
      <c r="K452" s="41"/>
      <c r="L452" s="42"/>
      <c r="M452" s="42"/>
      <c r="N452" s="42"/>
      <c r="O452" s="42"/>
      <c r="P452" s="46"/>
      <c r="Q452" s="23"/>
    </row>
    <row r="453" spans="1:17" hidden="1">
      <c r="A453" s="237">
        <v>51820</v>
      </c>
      <c r="B453" s="25">
        <v>107</v>
      </c>
      <c r="C453" s="35" t="s">
        <v>28</v>
      </c>
      <c r="D453" s="36" t="str">
        <f t="shared" ref="D453:E453" si="285">D452</f>
        <v>'</v>
      </c>
      <c r="E453" s="37">
        <f t="shared" si="285"/>
        <v>51606.75</v>
      </c>
      <c r="F453" s="6">
        <f>IF(MAX(F$9:F452)&gt;=L$5,0,IF(B453&gt;=MONTH($N$5),F452+1,0))</f>
        <v>0</v>
      </c>
      <c r="G453" s="38">
        <f t="shared" si="283"/>
        <v>0</v>
      </c>
      <c r="H453" s="39">
        <f t="shared" si="284"/>
        <v>0</v>
      </c>
      <c r="I453" s="39">
        <f t="shared" si="280"/>
        <v>0</v>
      </c>
      <c r="J453" s="40">
        <f t="shared" si="281"/>
        <v>0</v>
      </c>
      <c r="K453" s="41"/>
      <c r="L453" s="42"/>
      <c r="M453" s="42"/>
      <c r="N453" s="42"/>
      <c r="O453" s="42"/>
      <c r="P453" s="46"/>
      <c r="Q453" s="23"/>
    </row>
    <row r="454" spans="1:17" hidden="1">
      <c r="A454" s="237">
        <v>51850</v>
      </c>
      <c r="B454" s="25">
        <v>108</v>
      </c>
      <c r="C454" s="35" t="s">
        <v>29</v>
      </c>
      <c r="D454" s="36" t="str">
        <f t="shared" ref="D454:E454" si="286">D453</f>
        <v>'</v>
      </c>
      <c r="E454" s="37">
        <f t="shared" si="286"/>
        <v>51606.75</v>
      </c>
      <c r="F454" s="6">
        <f>IF(MAX(F$9:F453)&gt;=L$5,0,IF(B454&gt;=MONTH($N$5),F453+1,0))</f>
        <v>0</v>
      </c>
      <c r="G454" s="45">
        <f t="shared" si="283"/>
        <v>0</v>
      </c>
      <c r="H454" s="42">
        <f t="shared" si="284"/>
        <v>0</v>
      </c>
      <c r="I454" s="42">
        <f t="shared" si="280"/>
        <v>0</v>
      </c>
      <c r="J454" s="46">
        <f t="shared" si="281"/>
        <v>0</v>
      </c>
      <c r="K454" s="41">
        <f>SUM(H443:H454)</f>
        <v>0</v>
      </c>
      <c r="L454" s="42">
        <f>SUM(I443:I454)</f>
        <v>0</v>
      </c>
      <c r="M454" s="42">
        <f>SUM(G443:G454)</f>
        <v>0</v>
      </c>
      <c r="N454" s="42">
        <f>K454+N442</f>
        <v>49146.26</v>
      </c>
      <c r="O454" s="42">
        <f>L454+O442</f>
        <v>43720.839415036469</v>
      </c>
      <c r="P454" s="46">
        <f>M454+P442</f>
        <v>92867.099415036515</v>
      </c>
      <c r="Q454" s="23"/>
    </row>
    <row r="455" spans="1:17" hidden="1">
      <c r="A455" s="237">
        <v>51881</v>
      </c>
      <c r="B455" s="25">
        <v>109</v>
      </c>
      <c r="C455" s="26" t="s">
        <v>17</v>
      </c>
      <c r="D455" s="47" t="str">
        <f>D443</f>
        <v>'</v>
      </c>
      <c r="E455" s="27">
        <f>E443+365.25</f>
        <v>51972</v>
      </c>
      <c r="F455" s="90">
        <f>IF(MAX(F$9:F454)&gt;=L$5,0,IF(B455&gt;=MONTH($N$5),F454+1,0))</f>
        <v>0</v>
      </c>
      <c r="G455" s="28">
        <f t="shared" si="283"/>
        <v>0</v>
      </c>
      <c r="H455" s="29">
        <f t="shared" si="284"/>
        <v>0</v>
      </c>
      <c r="I455" s="29">
        <f t="shared" si="280"/>
        <v>0</v>
      </c>
      <c r="J455" s="30">
        <f t="shared" si="281"/>
        <v>0</v>
      </c>
      <c r="K455" s="31"/>
      <c r="L455" s="32"/>
      <c r="M455" s="32"/>
      <c r="N455" s="32"/>
      <c r="O455" s="32"/>
      <c r="P455" s="48"/>
      <c r="Q455" s="23"/>
    </row>
    <row r="456" spans="1:17" hidden="1">
      <c r="A456" s="237">
        <v>51912</v>
      </c>
      <c r="B456" s="25">
        <v>110</v>
      </c>
      <c r="C456" s="35" t="s">
        <v>19</v>
      </c>
      <c r="D456" s="36" t="str">
        <f t="shared" ref="D456:E456" si="287">D455</f>
        <v>'</v>
      </c>
      <c r="E456" s="37">
        <f t="shared" si="287"/>
        <v>51972</v>
      </c>
      <c r="F456" s="6">
        <f>IF(MAX(F$9:F455)&gt;=L$5,0,IF(B456&gt;=MONTH($N$5),F455+1,0))</f>
        <v>0</v>
      </c>
      <c r="G456" s="38">
        <f t="shared" si="283"/>
        <v>0</v>
      </c>
      <c r="H456" s="39">
        <f t="shared" si="284"/>
        <v>0</v>
      </c>
      <c r="I456" s="39">
        <f t="shared" si="280"/>
        <v>0</v>
      </c>
      <c r="J456" s="40">
        <f t="shared" si="281"/>
        <v>0</v>
      </c>
      <c r="K456" s="41"/>
      <c r="L456" s="42"/>
      <c r="M456" s="42"/>
      <c r="N456" s="42"/>
      <c r="O456" s="42"/>
      <c r="P456" s="46"/>
      <c r="Q456" s="23"/>
    </row>
    <row r="457" spans="1:17" hidden="1">
      <c r="A457" s="237">
        <v>51940</v>
      </c>
      <c r="B457" s="25">
        <v>111</v>
      </c>
      <c r="C457" s="35" t="s">
        <v>20</v>
      </c>
      <c r="D457" s="36" t="str">
        <f t="shared" ref="D457:E457" si="288">D456</f>
        <v>'</v>
      </c>
      <c r="E457" s="37">
        <f t="shared" si="288"/>
        <v>51972</v>
      </c>
      <c r="F457" s="6">
        <f>IF(MAX(F$9:F456)&gt;=L$5,0,IF(B457&gt;=MONTH($N$5),F456+1,0))</f>
        <v>0</v>
      </c>
      <c r="G457" s="38">
        <f t="shared" si="283"/>
        <v>0</v>
      </c>
      <c r="H457" s="39">
        <f t="shared" si="284"/>
        <v>0</v>
      </c>
      <c r="I457" s="39">
        <f t="shared" si="280"/>
        <v>0</v>
      </c>
      <c r="J457" s="40">
        <f t="shared" si="281"/>
        <v>0</v>
      </c>
      <c r="K457" s="41"/>
      <c r="L457" s="42"/>
      <c r="M457" s="42"/>
      <c r="N457" s="42"/>
      <c r="O457" s="42"/>
      <c r="P457" s="46"/>
      <c r="Q457" s="23"/>
    </row>
    <row r="458" spans="1:17" hidden="1">
      <c r="A458" s="237">
        <v>51971</v>
      </c>
      <c r="B458" s="25">
        <v>112</v>
      </c>
      <c r="C458" s="35" t="s">
        <v>21</v>
      </c>
      <c r="D458" s="36" t="str">
        <f t="shared" ref="D458:E458" si="289">D457</f>
        <v>'</v>
      </c>
      <c r="E458" s="37">
        <f t="shared" si="289"/>
        <v>51972</v>
      </c>
      <c r="F458" s="6">
        <f>IF(MAX(F$9:F457)&gt;=L$5,0,IF(B458&gt;=MONTH($N$5),F457+1,0))</f>
        <v>0</v>
      </c>
      <c r="G458" s="38">
        <f t="shared" si="283"/>
        <v>0</v>
      </c>
      <c r="H458" s="39">
        <f t="shared" si="284"/>
        <v>0</v>
      </c>
      <c r="I458" s="39">
        <f t="shared" si="280"/>
        <v>0</v>
      </c>
      <c r="J458" s="40">
        <f t="shared" si="281"/>
        <v>0</v>
      </c>
      <c r="K458" s="41"/>
      <c r="L458" s="42"/>
      <c r="M458" s="42"/>
      <c r="N458" s="42"/>
      <c r="O458" s="42"/>
      <c r="P458" s="46"/>
      <c r="Q458" s="23"/>
    </row>
    <row r="459" spans="1:17" hidden="1">
      <c r="A459" s="237">
        <v>52001</v>
      </c>
      <c r="B459" s="25">
        <v>113</v>
      </c>
      <c r="C459" s="35" t="s">
        <v>22</v>
      </c>
      <c r="D459" s="36" t="str">
        <f t="shared" ref="D459:E459" si="290">D458</f>
        <v>'</v>
      </c>
      <c r="E459" s="37">
        <f t="shared" si="290"/>
        <v>51972</v>
      </c>
      <c r="F459" s="6">
        <f>IF(MAX(F$9:F458)&gt;=L$5,0,IF(B459&gt;=MONTH($N$5),F458+1,0))</f>
        <v>0</v>
      </c>
      <c r="G459" s="38">
        <f t="shared" si="283"/>
        <v>0</v>
      </c>
      <c r="H459" s="39">
        <f t="shared" si="284"/>
        <v>0</v>
      </c>
      <c r="I459" s="39">
        <f t="shared" si="280"/>
        <v>0</v>
      </c>
      <c r="J459" s="40">
        <f t="shared" si="281"/>
        <v>0</v>
      </c>
      <c r="K459" s="41"/>
      <c r="L459" s="42"/>
      <c r="M459" s="42"/>
      <c r="N459" s="42"/>
      <c r="O459" s="42"/>
      <c r="P459" s="46"/>
      <c r="Q459" s="23"/>
    </row>
    <row r="460" spans="1:17" hidden="1">
      <c r="A460" s="237">
        <v>52032</v>
      </c>
      <c r="B460" s="25">
        <v>114</v>
      </c>
      <c r="C460" s="35" t="s">
        <v>23</v>
      </c>
      <c r="D460" s="36" t="str">
        <f t="shared" ref="D460:E460" si="291">D459</f>
        <v>'</v>
      </c>
      <c r="E460" s="37">
        <f t="shared" si="291"/>
        <v>51972</v>
      </c>
      <c r="F460" s="6">
        <f>IF(MAX(F$9:F459)&gt;=L$5,0,IF(B460&gt;=MONTH($N$5),F459+1,0))</f>
        <v>0</v>
      </c>
      <c r="G460" s="38">
        <f t="shared" si="283"/>
        <v>0</v>
      </c>
      <c r="H460" s="39">
        <f t="shared" si="284"/>
        <v>0</v>
      </c>
      <c r="I460" s="39">
        <f t="shared" si="280"/>
        <v>0</v>
      </c>
      <c r="J460" s="40">
        <f t="shared" si="281"/>
        <v>0</v>
      </c>
      <c r="K460" s="41"/>
      <c r="L460" s="42"/>
      <c r="M460" s="42"/>
      <c r="N460" s="42"/>
      <c r="O460" s="42"/>
      <c r="P460" s="46"/>
      <c r="Q460" s="23"/>
    </row>
    <row r="461" spans="1:17" hidden="1">
      <c r="A461" s="237">
        <v>52062</v>
      </c>
      <c r="B461" s="25">
        <v>115</v>
      </c>
      <c r="C461" s="35" t="s">
        <v>24</v>
      </c>
      <c r="D461" s="36" t="str">
        <f t="shared" ref="D461:E461" si="292">D460</f>
        <v>'</v>
      </c>
      <c r="E461" s="37">
        <f t="shared" si="292"/>
        <v>51972</v>
      </c>
      <c r="F461" s="6">
        <f>IF(MAX(F$9:F460)&gt;=L$5,0,IF(B461&gt;=MONTH($N$5),F460+1,0))</f>
        <v>0</v>
      </c>
      <c r="G461" s="38">
        <f t="shared" si="283"/>
        <v>0</v>
      </c>
      <c r="H461" s="39">
        <f t="shared" si="284"/>
        <v>0</v>
      </c>
      <c r="I461" s="39">
        <f t="shared" si="280"/>
        <v>0</v>
      </c>
      <c r="J461" s="40">
        <f t="shared" si="281"/>
        <v>0</v>
      </c>
      <c r="K461" s="41"/>
      <c r="L461" s="42"/>
      <c r="M461" s="42"/>
      <c r="N461" s="42"/>
      <c r="O461" s="42"/>
      <c r="P461" s="46"/>
      <c r="Q461" s="23"/>
    </row>
    <row r="462" spans="1:17" hidden="1">
      <c r="A462" s="237">
        <v>52093</v>
      </c>
      <c r="B462" s="25">
        <v>116</v>
      </c>
      <c r="C462" s="35" t="s">
        <v>25</v>
      </c>
      <c r="D462" s="36" t="str">
        <f t="shared" ref="D462:E462" si="293">D461</f>
        <v>'</v>
      </c>
      <c r="E462" s="37">
        <f t="shared" si="293"/>
        <v>51972</v>
      </c>
      <c r="F462" s="6">
        <f>IF(MAX(F$9:F461)&gt;=L$5,0,IF(B462&gt;=MONTH($N$5),F461+1,0))</f>
        <v>0</v>
      </c>
      <c r="G462" s="38">
        <f t="shared" si="283"/>
        <v>0</v>
      </c>
      <c r="H462" s="39">
        <f t="shared" si="284"/>
        <v>0</v>
      </c>
      <c r="I462" s="39">
        <f t="shared" si="280"/>
        <v>0</v>
      </c>
      <c r="J462" s="40">
        <f t="shared" si="281"/>
        <v>0</v>
      </c>
      <c r="K462" s="41"/>
      <c r="L462" s="42"/>
      <c r="M462" s="42"/>
      <c r="N462" s="42"/>
      <c r="O462" s="42"/>
      <c r="P462" s="46"/>
      <c r="Q462" s="23"/>
    </row>
    <row r="463" spans="1:17" hidden="1">
      <c r="A463" s="237">
        <v>52124</v>
      </c>
      <c r="B463" s="25">
        <v>117</v>
      </c>
      <c r="C463" s="35" t="s">
        <v>26</v>
      </c>
      <c r="D463" s="36" t="str">
        <f t="shared" ref="D463:E463" si="294">D462</f>
        <v>'</v>
      </c>
      <c r="E463" s="37">
        <f t="shared" si="294"/>
        <v>51972</v>
      </c>
      <c r="F463" s="6">
        <f>IF(MAX(F$9:F462)&gt;=L$5,0,IF(B463&gt;=MONTH($N$5),F462+1,0))</f>
        <v>0</v>
      </c>
      <c r="G463" s="38">
        <f t="shared" si="283"/>
        <v>0</v>
      </c>
      <c r="H463" s="39">
        <f t="shared" si="284"/>
        <v>0</v>
      </c>
      <c r="I463" s="39">
        <f t="shared" si="280"/>
        <v>0</v>
      </c>
      <c r="J463" s="40">
        <f t="shared" si="281"/>
        <v>0</v>
      </c>
      <c r="K463" s="41"/>
      <c r="L463" s="42"/>
      <c r="M463" s="42"/>
      <c r="N463" s="42"/>
      <c r="O463" s="42"/>
      <c r="P463" s="46"/>
      <c r="Q463" s="23"/>
    </row>
    <row r="464" spans="1:17" hidden="1">
      <c r="A464" s="237">
        <v>52154</v>
      </c>
      <c r="B464" s="25">
        <v>118</v>
      </c>
      <c r="C464" s="35" t="s">
        <v>27</v>
      </c>
      <c r="D464" s="36" t="str">
        <f t="shared" ref="D464:E464" si="295">D463</f>
        <v>'</v>
      </c>
      <c r="E464" s="37">
        <f t="shared" si="295"/>
        <v>51972</v>
      </c>
      <c r="F464" s="6">
        <f>IF(MAX(F$9:F463)&gt;=L$5,0,IF(B464&gt;=MONTH($N$5),F463+1,0))</f>
        <v>0</v>
      </c>
      <c r="G464" s="38">
        <f t="shared" si="283"/>
        <v>0</v>
      </c>
      <c r="H464" s="39">
        <f t="shared" si="284"/>
        <v>0</v>
      </c>
      <c r="I464" s="39">
        <f t="shared" si="280"/>
        <v>0</v>
      </c>
      <c r="J464" s="40">
        <f t="shared" si="281"/>
        <v>0</v>
      </c>
      <c r="K464" s="41"/>
      <c r="L464" s="42"/>
      <c r="M464" s="42"/>
      <c r="N464" s="42"/>
      <c r="O464" s="42"/>
      <c r="P464" s="46"/>
      <c r="Q464" s="23"/>
    </row>
    <row r="465" spans="1:17" hidden="1">
      <c r="A465" s="237">
        <v>52185</v>
      </c>
      <c r="B465" s="25">
        <v>119</v>
      </c>
      <c r="C465" s="35" t="s">
        <v>28</v>
      </c>
      <c r="D465" s="36" t="str">
        <f t="shared" ref="D465:E465" si="296">D464</f>
        <v>'</v>
      </c>
      <c r="E465" s="37">
        <f t="shared" si="296"/>
        <v>51972</v>
      </c>
      <c r="F465" s="6">
        <f>IF(MAX(F$9:F464)&gt;=L$5,0,IF(B465&gt;=MONTH($N$5),F464+1,0))</f>
        <v>0</v>
      </c>
      <c r="G465" s="38">
        <f t="shared" si="283"/>
        <v>0</v>
      </c>
      <c r="H465" s="39">
        <f t="shared" si="284"/>
        <v>0</v>
      </c>
      <c r="I465" s="39">
        <f t="shared" si="280"/>
        <v>0</v>
      </c>
      <c r="J465" s="40">
        <f t="shared" si="281"/>
        <v>0</v>
      </c>
      <c r="K465" s="41"/>
      <c r="L465" s="42"/>
      <c r="M465" s="42"/>
      <c r="N465" s="42"/>
      <c r="O465" s="42"/>
      <c r="P465" s="46"/>
      <c r="Q465" s="23"/>
    </row>
    <row r="466" spans="1:17" hidden="1">
      <c r="A466" s="237">
        <v>52215</v>
      </c>
      <c r="B466" s="25">
        <v>120</v>
      </c>
      <c r="C466" s="35" t="s">
        <v>29</v>
      </c>
      <c r="D466" s="36" t="str">
        <f t="shared" ref="D466:E466" si="297">D465</f>
        <v>'</v>
      </c>
      <c r="E466" s="37">
        <f t="shared" si="297"/>
        <v>51972</v>
      </c>
      <c r="F466" s="6">
        <f>IF(MAX(F$9:F465)&gt;=L$5,0,IF(B466&gt;=MONTH($N$5),F465+1,0))</f>
        <v>0</v>
      </c>
      <c r="G466" s="45">
        <f t="shared" si="283"/>
        <v>0</v>
      </c>
      <c r="H466" s="42">
        <f t="shared" si="284"/>
        <v>0</v>
      </c>
      <c r="I466" s="42">
        <f t="shared" si="280"/>
        <v>0</v>
      </c>
      <c r="J466" s="46">
        <f t="shared" si="281"/>
        <v>0</v>
      </c>
      <c r="K466" s="41">
        <f>SUM(H455:H466)</f>
        <v>0</v>
      </c>
      <c r="L466" s="42">
        <f>SUM(I455:I466)</f>
        <v>0</v>
      </c>
      <c r="M466" s="42">
        <f>SUM(G455:G466)</f>
        <v>0</v>
      </c>
      <c r="N466" s="42">
        <f>K466+N454</f>
        <v>49146.26</v>
      </c>
      <c r="O466" s="42">
        <f>L466+O454</f>
        <v>43720.839415036469</v>
      </c>
      <c r="P466" s="46">
        <f>M466+P454</f>
        <v>92867.099415036515</v>
      </c>
      <c r="Q466" s="23"/>
    </row>
    <row r="467" spans="1:17" hidden="1">
      <c r="A467" s="237">
        <v>52246</v>
      </c>
      <c r="B467" s="25">
        <v>97</v>
      </c>
      <c r="C467" s="26" t="s">
        <v>17</v>
      </c>
      <c r="D467" s="47" t="str">
        <f>D455</f>
        <v>'</v>
      </c>
      <c r="E467" s="27">
        <f>E455+365.25</f>
        <v>52337.25</v>
      </c>
      <c r="F467" s="90">
        <f>IF(MAX(F$9:F466)&gt;=L$5,0,IF(B467&gt;=MONTH($N$5),F466+1,0))</f>
        <v>0</v>
      </c>
      <c r="G467" s="28">
        <f t="shared" si="283"/>
        <v>0</v>
      </c>
      <c r="H467" s="29">
        <f t="shared" si="284"/>
        <v>0</v>
      </c>
      <c r="I467" s="29">
        <f t="shared" si="280"/>
        <v>0</v>
      </c>
      <c r="J467" s="30">
        <f t="shared" si="281"/>
        <v>0</v>
      </c>
      <c r="K467" s="31"/>
      <c r="L467" s="32"/>
      <c r="M467" s="32"/>
      <c r="N467" s="32"/>
      <c r="O467" s="32"/>
      <c r="P467" s="48"/>
      <c r="Q467" s="23"/>
    </row>
    <row r="468" spans="1:17" hidden="1">
      <c r="A468" s="237">
        <v>52277</v>
      </c>
      <c r="B468" s="25">
        <v>98</v>
      </c>
      <c r="C468" s="35" t="s">
        <v>19</v>
      </c>
      <c r="D468" s="36" t="str">
        <f t="shared" ref="D468:E468" si="298">D467</f>
        <v>'</v>
      </c>
      <c r="E468" s="37">
        <f t="shared" si="298"/>
        <v>52337.25</v>
      </c>
      <c r="F468" s="6">
        <f>IF(MAX(F$9:F467)&gt;=L$5,0,IF(B468&gt;=MONTH($N$5),F467+1,0))</f>
        <v>0</v>
      </c>
      <c r="G468" s="38">
        <f t="shared" si="283"/>
        <v>0</v>
      </c>
      <c r="H468" s="39">
        <f t="shared" si="284"/>
        <v>0</v>
      </c>
      <c r="I468" s="39">
        <f t="shared" si="280"/>
        <v>0</v>
      </c>
      <c r="J468" s="40">
        <f t="shared" si="281"/>
        <v>0</v>
      </c>
      <c r="K468" s="41"/>
      <c r="L468" s="42"/>
      <c r="M468" s="42"/>
      <c r="N468" s="42"/>
      <c r="O468" s="42"/>
      <c r="P468" s="46"/>
      <c r="Q468" s="23"/>
    </row>
    <row r="469" spans="1:17" hidden="1">
      <c r="A469" s="237">
        <v>52305</v>
      </c>
      <c r="B469" s="25">
        <v>99</v>
      </c>
      <c r="C469" s="35" t="s">
        <v>20</v>
      </c>
      <c r="D469" s="36" t="str">
        <f t="shared" ref="D469:E469" si="299">D468</f>
        <v>'</v>
      </c>
      <c r="E469" s="37">
        <f t="shared" si="299"/>
        <v>52337.25</v>
      </c>
      <c r="F469" s="6">
        <f>IF(MAX(F$9:F468)&gt;=L$5,0,IF(B469&gt;=MONTH($N$5),F468+1,0))</f>
        <v>0</v>
      </c>
      <c r="G469" s="38">
        <f t="shared" si="283"/>
        <v>0</v>
      </c>
      <c r="H469" s="39">
        <f t="shared" si="284"/>
        <v>0</v>
      </c>
      <c r="I469" s="39">
        <f t="shared" si="280"/>
        <v>0</v>
      </c>
      <c r="J469" s="40">
        <f t="shared" si="281"/>
        <v>0</v>
      </c>
      <c r="K469" s="41"/>
      <c r="L469" s="42"/>
      <c r="M469" s="42"/>
      <c r="N469" s="42"/>
      <c r="O469" s="42"/>
      <c r="P469" s="46"/>
      <c r="Q469" s="23"/>
    </row>
    <row r="470" spans="1:17" hidden="1">
      <c r="A470" s="237">
        <v>52336</v>
      </c>
      <c r="B470" s="25">
        <v>100</v>
      </c>
      <c r="C470" s="35" t="s">
        <v>21</v>
      </c>
      <c r="D470" s="36" t="str">
        <f t="shared" ref="D470:E470" si="300">D469</f>
        <v>'</v>
      </c>
      <c r="E470" s="37">
        <f t="shared" si="300"/>
        <v>52337.25</v>
      </c>
      <c r="F470" s="6">
        <f>IF(MAX(F$9:F469)&gt;=L$5,0,IF(B470&gt;=MONTH($N$5),F469+1,0))</f>
        <v>0</v>
      </c>
      <c r="G470" s="38">
        <f t="shared" si="283"/>
        <v>0</v>
      </c>
      <c r="H470" s="39">
        <f t="shared" si="284"/>
        <v>0</v>
      </c>
      <c r="I470" s="39">
        <f t="shared" si="280"/>
        <v>0</v>
      </c>
      <c r="J470" s="40">
        <f t="shared" si="281"/>
        <v>0</v>
      </c>
      <c r="K470" s="41"/>
      <c r="L470" s="42"/>
      <c r="M470" s="42"/>
      <c r="N470" s="42"/>
      <c r="O470" s="42"/>
      <c r="P470" s="46"/>
      <c r="Q470" s="23"/>
    </row>
    <row r="471" spans="1:17" hidden="1">
      <c r="A471" s="237">
        <v>52366</v>
      </c>
      <c r="B471" s="25">
        <v>101</v>
      </c>
      <c r="C471" s="35" t="s">
        <v>22</v>
      </c>
      <c r="D471" s="36" t="str">
        <f t="shared" ref="D471:E471" si="301">D470</f>
        <v>'</v>
      </c>
      <c r="E471" s="37">
        <f t="shared" si="301"/>
        <v>52337.25</v>
      </c>
      <c r="F471" s="6">
        <f>IF(MAX(F$9:F470)&gt;=L$5,0,IF(B471&gt;=MONTH($N$5),F470+1,0))</f>
        <v>0</v>
      </c>
      <c r="G471" s="38">
        <f t="shared" si="283"/>
        <v>0</v>
      </c>
      <c r="H471" s="39">
        <f t="shared" si="284"/>
        <v>0</v>
      </c>
      <c r="I471" s="39">
        <f t="shared" si="280"/>
        <v>0</v>
      </c>
      <c r="J471" s="40">
        <f t="shared" si="281"/>
        <v>0</v>
      </c>
      <c r="K471" s="41"/>
      <c r="L471" s="42"/>
      <c r="M471" s="42"/>
      <c r="N471" s="42"/>
      <c r="O471" s="42"/>
      <c r="P471" s="46"/>
      <c r="Q471" s="23"/>
    </row>
    <row r="472" spans="1:17" hidden="1">
      <c r="A472" s="237">
        <v>52397</v>
      </c>
      <c r="B472" s="25">
        <v>102</v>
      </c>
      <c r="C472" s="35" t="s">
        <v>23</v>
      </c>
      <c r="D472" s="36" t="str">
        <f t="shared" ref="D472:E472" si="302">D471</f>
        <v>'</v>
      </c>
      <c r="E472" s="37">
        <f t="shared" si="302"/>
        <v>52337.25</v>
      </c>
      <c r="F472" s="6">
        <f>IF(MAX(F$9:F471)&gt;=L$5,0,IF(B472&gt;=MONTH($N$5),F471+1,0))</f>
        <v>0</v>
      </c>
      <c r="G472" s="38">
        <f t="shared" si="283"/>
        <v>0</v>
      </c>
      <c r="H472" s="39">
        <f t="shared" si="284"/>
        <v>0</v>
      </c>
      <c r="I472" s="39">
        <f t="shared" si="280"/>
        <v>0</v>
      </c>
      <c r="J472" s="40">
        <f t="shared" si="281"/>
        <v>0</v>
      </c>
      <c r="K472" s="41"/>
      <c r="L472" s="42"/>
      <c r="M472" s="42"/>
      <c r="N472" s="42"/>
      <c r="O472" s="42"/>
      <c r="P472" s="46"/>
      <c r="Q472" s="23"/>
    </row>
    <row r="473" spans="1:17" hidden="1">
      <c r="A473" s="237">
        <v>52427</v>
      </c>
      <c r="B473" s="25">
        <v>103</v>
      </c>
      <c r="C473" s="35" t="s">
        <v>24</v>
      </c>
      <c r="D473" s="36" t="str">
        <f t="shared" ref="D473:E473" si="303">D472</f>
        <v>'</v>
      </c>
      <c r="E473" s="37">
        <f t="shared" si="303"/>
        <v>52337.25</v>
      </c>
      <c r="F473" s="6">
        <f>IF(MAX(F$9:F472)&gt;=L$5,0,IF(B473&gt;=MONTH($N$5),F472+1,0))</f>
        <v>0</v>
      </c>
      <c r="G473" s="38">
        <f t="shared" si="283"/>
        <v>0</v>
      </c>
      <c r="H473" s="39">
        <f t="shared" si="284"/>
        <v>0</v>
      </c>
      <c r="I473" s="39">
        <f t="shared" si="280"/>
        <v>0</v>
      </c>
      <c r="J473" s="40">
        <f t="shared" si="281"/>
        <v>0</v>
      </c>
      <c r="K473" s="41"/>
      <c r="L473" s="42"/>
      <c r="M473" s="42"/>
      <c r="N473" s="42"/>
      <c r="O473" s="42"/>
      <c r="P473" s="46"/>
      <c r="Q473" s="23"/>
    </row>
    <row r="474" spans="1:17" hidden="1">
      <c r="A474" s="237">
        <v>52458</v>
      </c>
      <c r="B474" s="25">
        <v>104</v>
      </c>
      <c r="C474" s="35" t="s">
        <v>25</v>
      </c>
      <c r="D474" s="36" t="str">
        <f t="shared" ref="D474:E474" si="304">D473</f>
        <v>'</v>
      </c>
      <c r="E474" s="37">
        <f t="shared" si="304"/>
        <v>52337.25</v>
      </c>
      <c r="F474" s="6">
        <f>IF(MAX(F$9:F473)&gt;=L$5,0,IF(B474&gt;=MONTH($N$5),F473+1,0))</f>
        <v>0</v>
      </c>
      <c r="G474" s="38">
        <f t="shared" si="283"/>
        <v>0</v>
      </c>
      <c r="H474" s="39">
        <f t="shared" si="284"/>
        <v>0</v>
      </c>
      <c r="I474" s="39">
        <f t="shared" si="280"/>
        <v>0</v>
      </c>
      <c r="J474" s="40">
        <f t="shared" si="281"/>
        <v>0</v>
      </c>
      <c r="K474" s="41"/>
      <c r="L474" s="42"/>
      <c r="M474" s="42"/>
      <c r="N474" s="42"/>
      <c r="O474" s="42"/>
      <c r="P474" s="46"/>
      <c r="Q474" s="23"/>
    </row>
    <row r="475" spans="1:17" hidden="1">
      <c r="A475" s="237">
        <v>52489</v>
      </c>
      <c r="B475" s="25">
        <v>105</v>
      </c>
      <c r="C475" s="35" t="s">
        <v>26</v>
      </c>
      <c r="D475" s="36" t="str">
        <f t="shared" ref="D475:E475" si="305">D474</f>
        <v>'</v>
      </c>
      <c r="E475" s="37">
        <f t="shared" si="305"/>
        <v>52337.25</v>
      </c>
      <c r="F475" s="6">
        <f>IF(MAX(F$9:F474)&gt;=L$5,0,IF(B475&gt;=MONTH($N$5),F474+1,0))</f>
        <v>0</v>
      </c>
      <c r="G475" s="38">
        <f t="shared" si="283"/>
        <v>0</v>
      </c>
      <c r="H475" s="39">
        <f t="shared" si="284"/>
        <v>0</v>
      </c>
      <c r="I475" s="39">
        <f t="shared" si="280"/>
        <v>0</v>
      </c>
      <c r="J475" s="40">
        <f t="shared" si="281"/>
        <v>0</v>
      </c>
      <c r="K475" s="41"/>
      <c r="L475" s="42"/>
      <c r="M475" s="42"/>
      <c r="N475" s="42"/>
      <c r="O475" s="42"/>
      <c r="P475" s="46"/>
      <c r="Q475" s="23"/>
    </row>
    <row r="476" spans="1:17" hidden="1">
      <c r="A476" s="237">
        <v>52519</v>
      </c>
      <c r="B476" s="25">
        <v>106</v>
      </c>
      <c r="C476" s="35" t="s">
        <v>27</v>
      </c>
      <c r="D476" s="36" t="str">
        <f t="shared" ref="D476:E476" si="306">D475</f>
        <v>'</v>
      </c>
      <c r="E476" s="37">
        <f t="shared" si="306"/>
        <v>52337.25</v>
      </c>
      <c r="F476" s="6">
        <f>IF(MAX(F$9:F475)&gt;=L$5,0,IF(B476&gt;=MONTH($N$5),F475+1,0))</f>
        <v>0</v>
      </c>
      <c r="G476" s="38">
        <f t="shared" si="283"/>
        <v>0</v>
      </c>
      <c r="H476" s="39">
        <f t="shared" si="284"/>
        <v>0</v>
      </c>
      <c r="I476" s="39">
        <f t="shared" si="280"/>
        <v>0</v>
      </c>
      <c r="J476" s="40">
        <f t="shared" si="281"/>
        <v>0</v>
      </c>
      <c r="K476" s="41"/>
      <c r="L476" s="42"/>
      <c r="M476" s="42"/>
      <c r="N476" s="42"/>
      <c r="O476" s="42"/>
      <c r="P476" s="46"/>
      <c r="Q476" s="23"/>
    </row>
    <row r="477" spans="1:17" hidden="1">
      <c r="A477" s="237">
        <v>52550</v>
      </c>
      <c r="B477" s="25">
        <v>107</v>
      </c>
      <c r="C477" s="35" t="s">
        <v>28</v>
      </c>
      <c r="D477" s="36" t="str">
        <f t="shared" ref="D477:E477" si="307">D476</f>
        <v>'</v>
      </c>
      <c r="E477" s="37">
        <f t="shared" si="307"/>
        <v>52337.25</v>
      </c>
      <c r="F477" s="6">
        <f>IF(MAX(F$9:F476)&gt;=L$5,0,IF(B477&gt;=MONTH($N$5),F476+1,0))</f>
        <v>0</v>
      </c>
      <c r="G477" s="38">
        <f t="shared" si="283"/>
        <v>0</v>
      </c>
      <c r="H477" s="39">
        <f t="shared" si="284"/>
        <v>0</v>
      </c>
      <c r="I477" s="39">
        <f t="shared" si="280"/>
        <v>0</v>
      </c>
      <c r="J477" s="40">
        <f t="shared" si="281"/>
        <v>0</v>
      </c>
      <c r="K477" s="41"/>
      <c r="L477" s="42"/>
      <c r="M477" s="42"/>
      <c r="N477" s="42"/>
      <c r="O477" s="42"/>
      <c r="P477" s="46"/>
      <c r="Q477" s="23"/>
    </row>
    <row r="478" spans="1:17" hidden="1">
      <c r="A478" s="237">
        <v>52580</v>
      </c>
      <c r="B478" s="25">
        <v>108</v>
      </c>
      <c r="C478" s="35" t="s">
        <v>29</v>
      </c>
      <c r="D478" s="36" t="str">
        <f t="shared" ref="D478:E478" si="308">D477</f>
        <v>'</v>
      </c>
      <c r="E478" s="37">
        <f t="shared" si="308"/>
        <v>52337.25</v>
      </c>
      <c r="F478" s="6">
        <f>IF(MAX(F$9:F477)&gt;=L$5,0,IF(B478&gt;=MONTH($N$5),F477+1,0))</f>
        <v>0</v>
      </c>
      <c r="G478" s="45">
        <f t="shared" si="283"/>
        <v>0</v>
      </c>
      <c r="H478" s="42">
        <f t="shared" si="284"/>
        <v>0</v>
      </c>
      <c r="I478" s="42">
        <f t="shared" si="280"/>
        <v>0</v>
      </c>
      <c r="J478" s="46">
        <f t="shared" si="281"/>
        <v>0</v>
      </c>
      <c r="K478" s="41">
        <f>SUM(H467:H478)</f>
        <v>0</v>
      </c>
      <c r="L478" s="42">
        <f>SUM(I467:I478)</f>
        <v>0</v>
      </c>
      <c r="M478" s="42">
        <f>SUM(G467:G478)</f>
        <v>0</v>
      </c>
      <c r="N478" s="42">
        <f>K478+N466</f>
        <v>49146.26</v>
      </c>
      <c r="O478" s="42">
        <f>L478+O466</f>
        <v>43720.839415036469</v>
      </c>
      <c r="P478" s="46">
        <f>M478+P466</f>
        <v>92867.099415036515</v>
      </c>
      <c r="Q478" s="23"/>
    </row>
    <row r="479" spans="1:17" hidden="1">
      <c r="A479" s="237">
        <v>52611</v>
      </c>
      <c r="B479" s="25">
        <v>109</v>
      </c>
      <c r="C479" s="26" t="s">
        <v>17</v>
      </c>
      <c r="D479" s="47" t="str">
        <f>D467</f>
        <v>'</v>
      </c>
      <c r="E479" s="27">
        <f>E467+365.25</f>
        <v>52702.5</v>
      </c>
      <c r="F479" s="90">
        <f>IF(MAX(F$9:F478)&gt;=L$5,0,IF(B479&gt;=MONTH($N$5),F478+1,0))</f>
        <v>0</v>
      </c>
      <c r="G479" s="28">
        <f t="shared" si="283"/>
        <v>0</v>
      </c>
      <c r="H479" s="29">
        <f t="shared" si="284"/>
        <v>0</v>
      </c>
      <c r="I479" s="29">
        <f t="shared" si="280"/>
        <v>0</v>
      </c>
      <c r="J479" s="30">
        <f t="shared" si="281"/>
        <v>0</v>
      </c>
      <c r="K479" s="31"/>
      <c r="L479" s="32"/>
      <c r="M479" s="32"/>
      <c r="N479" s="32"/>
      <c r="O479" s="32"/>
      <c r="P479" s="48"/>
      <c r="Q479" s="23"/>
    </row>
    <row r="480" spans="1:17" hidden="1">
      <c r="A480" s="237">
        <v>52642</v>
      </c>
      <c r="B480" s="25">
        <v>110</v>
      </c>
      <c r="C480" s="35" t="s">
        <v>19</v>
      </c>
      <c r="D480" s="36" t="str">
        <f t="shared" ref="D480:E480" si="309">D479</f>
        <v>'</v>
      </c>
      <c r="E480" s="37">
        <f t="shared" si="309"/>
        <v>52702.5</v>
      </c>
      <c r="F480" s="6">
        <f>IF(MAX(F$9:F479)&gt;=L$5,0,IF(B480&gt;=MONTH($N$5),F479+1,0))</f>
        <v>0</v>
      </c>
      <c r="G480" s="38">
        <f t="shared" si="283"/>
        <v>0</v>
      </c>
      <c r="H480" s="39">
        <f t="shared" si="284"/>
        <v>0</v>
      </c>
      <c r="I480" s="39">
        <f t="shared" si="280"/>
        <v>0</v>
      </c>
      <c r="J480" s="40">
        <f t="shared" si="281"/>
        <v>0</v>
      </c>
      <c r="K480" s="41"/>
      <c r="L480" s="42"/>
      <c r="M480" s="42"/>
      <c r="N480" s="42"/>
      <c r="O480" s="42"/>
      <c r="P480" s="46"/>
      <c r="Q480" s="23"/>
    </row>
    <row r="481" spans="1:17" hidden="1">
      <c r="A481" s="237">
        <v>52671</v>
      </c>
      <c r="B481" s="25">
        <v>111</v>
      </c>
      <c r="C481" s="35" t="s">
        <v>20</v>
      </c>
      <c r="D481" s="36" t="str">
        <f t="shared" ref="D481:E481" si="310">D480</f>
        <v>'</v>
      </c>
      <c r="E481" s="37">
        <f t="shared" si="310"/>
        <v>52702.5</v>
      </c>
      <c r="F481" s="6">
        <f>IF(MAX(F$9:F480)&gt;=L$5,0,IF(B481&gt;=MONTH($N$5),F480+1,0))</f>
        <v>0</v>
      </c>
      <c r="G481" s="38">
        <f t="shared" si="283"/>
        <v>0</v>
      </c>
      <c r="H481" s="39">
        <f t="shared" si="284"/>
        <v>0</v>
      </c>
      <c r="I481" s="39">
        <f t="shared" si="280"/>
        <v>0</v>
      </c>
      <c r="J481" s="40">
        <f t="shared" si="281"/>
        <v>0</v>
      </c>
      <c r="K481" s="41"/>
      <c r="L481" s="42"/>
      <c r="M481" s="42"/>
      <c r="N481" s="42"/>
      <c r="O481" s="42"/>
      <c r="P481" s="46"/>
      <c r="Q481" s="23"/>
    </row>
    <row r="482" spans="1:17" hidden="1">
      <c r="A482" s="237">
        <v>52702</v>
      </c>
      <c r="B482" s="25">
        <v>112</v>
      </c>
      <c r="C482" s="35" t="s">
        <v>21</v>
      </c>
      <c r="D482" s="36" t="str">
        <f t="shared" ref="D482:E482" si="311">D481</f>
        <v>'</v>
      </c>
      <c r="E482" s="37">
        <f t="shared" si="311"/>
        <v>52702.5</v>
      </c>
      <c r="F482" s="6">
        <f>IF(MAX(F$9:F481)&gt;=L$5,0,IF(B482&gt;=MONTH($N$5),F481+1,0))</f>
        <v>0</v>
      </c>
      <c r="G482" s="38">
        <f t="shared" si="283"/>
        <v>0</v>
      </c>
      <c r="H482" s="39">
        <f t="shared" si="284"/>
        <v>0</v>
      </c>
      <c r="I482" s="39">
        <f t="shared" si="280"/>
        <v>0</v>
      </c>
      <c r="J482" s="40">
        <f t="shared" si="281"/>
        <v>0</v>
      </c>
      <c r="K482" s="41"/>
      <c r="L482" s="42"/>
      <c r="M482" s="42"/>
      <c r="N482" s="42"/>
      <c r="O482" s="42"/>
      <c r="P482" s="46"/>
      <c r="Q482" s="23"/>
    </row>
    <row r="483" spans="1:17" hidden="1">
      <c r="A483" s="237">
        <v>52732</v>
      </c>
      <c r="B483" s="25">
        <v>113</v>
      </c>
      <c r="C483" s="35" t="s">
        <v>22</v>
      </c>
      <c r="D483" s="36" t="str">
        <f t="shared" ref="D483:E483" si="312">D482</f>
        <v>'</v>
      </c>
      <c r="E483" s="37">
        <f t="shared" si="312"/>
        <v>52702.5</v>
      </c>
      <c r="F483" s="6">
        <f>IF(MAX(F$9:F482)&gt;=L$5,0,IF(B483&gt;=MONTH($N$5),F482+1,0))</f>
        <v>0</v>
      </c>
      <c r="G483" s="38">
        <f t="shared" si="283"/>
        <v>0</v>
      </c>
      <c r="H483" s="39">
        <f t="shared" si="284"/>
        <v>0</v>
      </c>
      <c r="I483" s="39">
        <f t="shared" si="280"/>
        <v>0</v>
      </c>
      <c r="J483" s="40">
        <f t="shared" si="281"/>
        <v>0</v>
      </c>
      <c r="K483" s="41"/>
      <c r="L483" s="42"/>
      <c r="M483" s="42"/>
      <c r="N483" s="42"/>
      <c r="O483" s="42"/>
      <c r="P483" s="46"/>
      <c r="Q483" s="23"/>
    </row>
    <row r="484" spans="1:17" hidden="1">
      <c r="A484" s="237">
        <v>52763</v>
      </c>
      <c r="B484" s="25">
        <v>114</v>
      </c>
      <c r="C484" s="35" t="s">
        <v>23</v>
      </c>
      <c r="D484" s="36" t="str">
        <f t="shared" ref="D484:E484" si="313">D483</f>
        <v>'</v>
      </c>
      <c r="E484" s="37">
        <f t="shared" si="313"/>
        <v>52702.5</v>
      </c>
      <c r="F484" s="6">
        <f>IF(MAX(F$9:F483)&gt;=L$5,0,IF(B484&gt;=MONTH($N$5),F483+1,0))</f>
        <v>0</v>
      </c>
      <c r="G484" s="38">
        <f t="shared" si="283"/>
        <v>0</v>
      </c>
      <c r="H484" s="39">
        <f t="shared" si="284"/>
        <v>0</v>
      </c>
      <c r="I484" s="39">
        <f t="shared" si="280"/>
        <v>0</v>
      </c>
      <c r="J484" s="40">
        <f t="shared" si="281"/>
        <v>0</v>
      </c>
      <c r="K484" s="41"/>
      <c r="L484" s="42"/>
      <c r="M484" s="42"/>
      <c r="N484" s="42"/>
      <c r="O484" s="42"/>
      <c r="P484" s="46"/>
      <c r="Q484" s="23"/>
    </row>
    <row r="485" spans="1:17" hidden="1">
      <c r="A485" s="237">
        <v>52793</v>
      </c>
      <c r="B485" s="25">
        <v>115</v>
      </c>
      <c r="C485" s="35" t="s">
        <v>24</v>
      </c>
      <c r="D485" s="36" t="str">
        <f t="shared" ref="D485:E485" si="314">D484</f>
        <v>'</v>
      </c>
      <c r="E485" s="37">
        <f t="shared" si="314"/>
        <v>52702.5</v>
      </c>
      <c r="F485" s="6">
        <f>IF(MAX(F$9:F484)&gt;=L$5,0,IF(B485&gt;=MONTH($N$5),F484+1,0))</f>
        <v>0</v>
      </c>
      <c r="G485" s="38">
        <f t="shared" si="283"/>
        <v>0</v>
      </c>
      <c r="H485" s="39">
        <f t="shared" si="284"/>
        <v>0</v>
      </c>
      <c r="I485" s="39">
        <f t="shared" si="280"/>
        <v>0</v>
      </c>
      <c r="J485" s="40">
        <f t="shared" si="281"/>
        <v>0</v>
      </c>
      <c r="K485" s="41"/>
      <c r="L485" s="42"/>
      <c r="M485" s="42"/>
      <c r="N485" s="42"/>
      <c r="O485" s="42"/>
      <c r="P485" s="46"/>
      <c r="Q485" s="23"/>
    </row>
    <row r="486" spans="1:17" hidden="1">
      <c r="A486" s="237">
        <v>52824</v>
      </c>
      <c r="B486" s="25">
        <v>116</v>
      </c>
      <c r="C486" s="35" t="s">
        <v>25</v>
      </c>
      <c r="D486" s="36" t="str">
        <f t="shared" ref="D486:E486" si="315">D485</f>
        <v>'</v>
      </c>
      <c r="E486" s="37">
        <f t="shared" si="315"/>
        <v>52702.5</v>
      </c>
      <c r="F486" s="6">
        <f>IF(MAX(F$9:F485)&gt;=L$5,0,IF(B486&gt;=MONTH($N$5),F485+1,0))</f>
        <v>0</v>
      </c>
      <c r="G486" s="38">
        <f t="shared" si="283"/>
        <v>0</v>
      </c>
      <c r="H486" s="39">
        <f t="shared" si="284"/>
        <v>0</v>
      </c>
      <c r="I486" s="39">
        <f t="shared" si="280"/>
        <v>0</v>
      </c>
      <c r="J486" s="40">
        <f t="shared" si="281"/>
        <v>0</v>
      </c>
      <c r="K486" s="41"/>
      <c r="L486" s="42"/>
      <c r="M486" s="42"/>
      <c r="N486" s="42"/>
      <c r="O486" s="42"/>
      <c r="P486" s="46"/>
      <c r="Q486" s="23"/>
    </row>
    <row r="487" spans="1:17" hidden="1">
      <c r="A487" s="237">
        <v>52855</v>
      </c>
      <c r="B487" s="25">
        <v>117</v>
      </c>
      <c r="C487" s="35" t="s">
        <v>26</v>
      </c>
      <c r="D487" s="36" t="str">
        <f t="shared" ref="D487:E487" si="316">D486</f>
        <v>'</v>
      </c>
      <c r="E487" s="37">
        <f t="shared" si="316"/>
        <v>52702.5</v>
      </c>
      <c r="F487" s="6">
        <f>IF(MAX(F$9:F486)&gt;=L$5,0,IF(B487&gt;=MONTH($N$5),F486+1,0))</f>
        <v>0</v>
      </c>
      <c r="G487" s="38">
        <f t="shared" si="283"/>
        <v>0</v>
      </c>
      <c r="H487" s="39">
        <f t="shared" si="284"/>
        <v>0</v>
      </c>
      <c r="I487" s="39">
        <f t="shared" si="280"/>
        <v>0</v>
      </c>
      <c r="J487" s="40">
        <f t="shared" si="281"/>
        <v>0</v>
      </c>
      <c r="K487" s="41"/>
      <c r="L487" s="42"/>
      <c r="M487" s="42"/>
      <c r="N487" s="42"/>
      <c r="O487" s="42"/>
      <c r="P487" s="46"/>
      <c r="Q487" s="23"/>
    </row>
    <row r="488" spans="1:17" hidden="1">
      <c r="A488" s="237">
        <v>52885</v>
      </c>
      <c r="B488" s="25">
        <v>118</v>
      </c>
      <c r="C488" s="35" t="s">
        <v>27</v>
      </c>
      <c r="D488" s="36" t="str">
        <f t="shared" ref="D488:E488" si="317">D487</f>
        <v>'</v>
      </c>
      <c r="E488" s="37">
        <f t="shared" si="317"/>
        <v>52702.5</v>
      </c>
      <c r="F488" s="6">
        <f>IF(MAX(F$9:F487)&gt;=L$5,0,IF(B488&gt;=MONTH($N$5),F487+1,0))</f>
        <v>0</v>
      </c>
      <c r="G488" s="38">
        <f t="shared" si="283"/>
        <v>0</v>
      </c>
      <c r="H488" s="39">
        <f t="shared" si="284"/>
        <v>0</v>
      </c>
      <c r="I488" s="39">
        <f t="shared" si="280"/>
        <v>0</v>
      </c>
      <c r="J488" s="40">
        <f t="shared" si="281"/>
        <v>0</v>
      </c>
      <c r="K488" s="41"/>
      <c r="L488" s="42"/>
      <c r="M488" s="42"/>
      <c r="N488" s="42"/>
      <c r="O488" s="42"/>
      <c r="P488" s="46"/>
      <c r="Q488" s="23"/>
    </row>
    <row r="489" spans="1:17" hidden="1">
      <c r="A489" s="237">
        <v>52916</v>
      </c>
      <c r="B489" s="25">
        <v>119</v>
      </c>
      <c r="C489" s="35" t="s">
        <v>28</v>
      </c>
      <c r="D489" s="36" t="str">
        <f t="shared" ref="D489:E489" si="318">D488</f>
        <v>'</v>
      </c>
      <c r="E489" s="37">
        <f t="shared" si="318"/>
        <v>52702.5</v>
      </c>
      <c r="F489" s="6">
        <f>IF(MAX(F$9:F488)&gt;=L$5,0,IF(B489&gt;=MONTH($N$5),F488+1,0))</f>
        <v>0</v>
      </c>
      <c r="G489" s="38">
        <f t="shared" si="283"/>
        <v>0</v>
      </c>
      <c r="H489" s="39">
        <f t="shared" si="284"/>
        <v>0</v>
      </c>
      <c r="I489" s="39">
        <f t="shared" si="280"/>
        <v>0</v>
      </c>
      <c r="J489" s="40">
        <f t="shared" si="281"/>
        <v>0</v>
      </c>
      <c r="K489" s="41"/>
      <c r="L489" s="42"/>
      <c r="M489" s="42"/>
      <c r="N489" s="42"/>
      <c r="O489" s="42"/>
      <c r="P489" s="46"/>
      <c r="Q489" s="23"/>
    </row>
    <row r="490" spans="1:17" ht="9" hidden="1" thickBot="1">
      <c r="A490" s="237">
        <v>52946</v>
      </c>
      <c r="B490" s="25">
        <v>120</v>
      </c>
      <c r="C490" s="35" t="s">
        <v>29</v>
      </c>
      <c r="D490" s="36" t="str">
        <f t="shared" ref="D490:E490" si="319">D489</f>
        <v>'</v>
      </c>
      <c r="E490" s="37">
        <f t="shared" si="319"/>
        <v>52702.5</v>
      </c>
      <c r="F490" s="6">
        <f>IF(MAX(F$9:F489)&gt;=L$5,0,IF(B490&gt;=MONTH($N$5),F489+1,0))</f>
        <v>0</v>
      </c>
      <c r="G490" s="45">
        <f t="shared" si="283"/>
        <v>0</v>
      </c>
      <c r="H490" s="42">
        <f t="shared" si="284"/>
        <v>0</v>
      </c>
      <c r="I490" s="42">
        <f t="shared" si="280"/>
        <v>0</v>
      </c>
      <c r="J490" s="46">
        <f t="shared" si="281"/>
        <v>0</v>
      </c>
      <c r="K490" s="41">
        <f>SUM(H479:H490)</f>
        <v>0</v>
      </c>
      <c r="L490" s="42">
        <f>SUM(I479:I490)</f>
        <v>0</v>
      </c>
      <c r="M490" s="42">
        <f>SUM(G479:G490)</f>
        <v>0</v>
      </c>
      <c r="N490" s="42">
        <f>K490+N478</f>
        <v>49146.26</v>
      </c>
      <c r="O490" s="42">
        <f>L490+O478</f>
        <v>43720.839415036469</v>
      </c>
      <c r="P490" s="46">
        <f>M490+P478</f>
        <v>92867.099415036515</v>
      </c>
      <c r="Q490" s="23"/>
    </row>
    <row r="491" spans="1:17" ht="9.75" thickTop="1" thickBot="1">
      <c r="A491" s="237"/>
      <c r="C491" s="58" t="s">
        <v>30</v>
      </c>
      <c r="D491" s="59"/>
      <c r="E491" s="60"/>
      <c r="F491" s="60"/>
      <c r="G491" s="61">
        <f>SUM(G11:G490)</f>
        <v>168849.23999999976</v>
      </c>
      <c r="H491" s="61">
        <f>SUM(H11:H490)</f>
        <v>98381.239999999962</v>
      </c>
      <c r="I491" s="61">
        <f>SUM(I11:I490)</f>
        <v>70467.999999999971</v>
      </c>
      <c r="J491" s="62">
        <f>J490</f>
        <v>0</v>
      </c>
      <c r="K491" s="63">
        <f>SUM(K11:K490)</f>
        <v>98381.24</v>
      </c>
      <c r="L491" s="64">
        <f>SUM(L11:L490)</f>
        <v>70467.999999999956</v>
      </c>
      <c r="M491" s="64">
        <f t="shared" ref="M491" si="320">SUM(M11:M238)</f>
        <v>158296.12621867398</v>
      </c>
      <c r="N491" s="64">
        <f>N238</f>
        <v>48442.79</v>
      </c>
      <c r="O491" s="64">
        <f>O238</f>
        <v>33871.19563371042</v>
      </c>
      <c r="P491" s="65">
        <f>P238</f>
        <v>82313.985633710457</v>
      </c>
      <c r="Q491" s="23"/>
    </row>
    <row r="492" spans="1:17" ht="9" thickTop="1">
      <c r="C492" s="66"/>
      <c r="D492" s="66"/>
      <c r="E492" s="66"/>
      <c r="F492" s="67"/>
      <c r="G492" s="68"/>
      <c r="H492" s="68"/>
      <c r="I492" s="68"/>
      <c r="J492" s="68"/>
      <c r="K492" s="68"/>
      <c r="L492" s="68"/>
      <c r="M492" s="68"/>
      <c r="N492" s="68"/>
      <c r="O492" s="66"/>
      <c r="P492" s="66"/>
    </row>
    <row r="493" spans="1:17">
      <c r="F493" s="69"/>
      <c r="G493" s="70"/>
      <c r="H493" s="70"/>
      <c r="I493" s="70"/>
      <c r="J493" s="70"/>
      <c r="K493" s="70"/>
      <c r="L493" s="70"/>
      <c r="M493" s="70"/>
      <c r="N493" s="70"/>
    </row>
    <row r="494" spans="1:17">
      <c r="F494" s="69"/>
      <c r="G494" s="70"/>
      <c r="H494" s="70"/>
      <c r="I494" s="70"/>
      <c r="J494" s="70"/>
      <c r="K494" s="70"/>
      <c r="L494" s="70"/>
      <c r="M494" s="70"/>
      <c r="N494" s="70"/>
    </row>
    <row r="495" spans="1:17">
      <c r="F495" s="69"/>
      <c r="G495" s="70"/>
      <c r="H495" s="70"/>
      <c r="I495" s="70"/>
      <c r="J495" s="70"/>
      <c r="K495" s="70"/>
      <c r="L495" s="70"/>
      <c r="M495" s="70"/>
      <c r="N495" s="70"/>
    </row>
    <row r="496" spans="1:17">
      <c r="F496" s="69"/>
      <c r="G496" s="70"/>
      <c r="H496" s="70"/>
      <c r="I496" s="70"/>
      <c r="J496" s="70"/>
      <c r="K496" s="70"/>
      <c r="L496" s="70"/>
      <c r="M496" s="70"/>
      <c r="N496" s="70"/>
    </row>
    <row r="497" spans="6:14">
      <c r="F497" s="69"/>
      <c r="G497" s="70"/>
      <c r="H497" s="70"/>
      <c r="I497" s="70"/>
      <c r="J497" s="70"/>
      <c r="K497" s="70"/>
      <c r="L497" s="70"/>
      <c r="M497" s="70"/>
      <c r="N497" s="70"/>
    </row>
    <row r="498" spans="6:14">
      <c r="F498" s="69"/>
      <c r="G498" s="70"/>
      <c r="H498" s="70"/>
      <c r="I498" s="70"/>
      <c r="J498" s="70"/>
      <c r="K498" s="70"/>
      <c r="L498" s="70"/>
      <c r="M498" s="70"/>
      <c r="N498" s="70"/>
    </row>
    <row r="499" spans="6:14">
      <c r="F499" s="69"/>
      <c r="G499" s="70"/>
      <c r="H499" s="70"/>
      <c r="I499" s="70"/>
      <c r="J499" s="70"/>
      <c r="K499" s="70"/>
      <c r="L499" s="70"/>
      <c r="M499" s="70"/>
      <c r="N499" s="70"/>
    </row>
    <row r="500" spans="6:14">
      <c r="F500" s="69"/>
      <c r="G500" s="70"/>
      <c r="H500" s="70"/>
      <c r="I500" s="70"/>
      <c r="J500" s="70"/>
      <c r="K500" s="70"/>
      <c r="L500" s="70"/>
      <c r="M500" s="70"/>
      <c r="N500" s="70"/>
    </row>
  </sheetData>
  <phoneticPr fontId="1" type="noConversion"/>
  <conditionalFormatting sqref="J23:J490 G11:I490 G119:P121 G239:P490 K11:P490 G155:P191 G145:P148">
    <cfRule type="cellIs" dxfId="87" priority="13" stopIfTrue="1" operator="equal">
      <formula>0</formula>
    </cfRule>
  </conditionalFormatting>
  <conditionalFormatting sqref="C9:E22">
    <cfRule type="expression" dxfId="86" priority="11" stopIfTrue="1">
      <formula>AND(YEAR($E9)=YEAR($I$5),$B9=MONTH($I$5))</formula>
    </cfRule>
    <cfRule type="expression" dxfId="85" priority="12" stopIfTrue="1">
      <formula>AND(YEAR($E9)=YEAR($N$5),$B9=MONTH($N$5))</formula>
    </cfRule>
  </conditionalFormatting>
  <conditionalFormatting sqref="J11:J22">
    <cfRule type="expression" dxfId="84" priority="9" stopIfTrue="1">
      <formula>AND($J$5&gt;0,$J$5&lt;=$J11)</formula>
    </cfRule>
    <cfRule type="cellIs" dxfId="83" priority="10" stopIfTrue="1" operator="equal">
      <formula>0</formula>
    </cfRule>
  </conditionalFormatting>
  <conditionalFormatting sqref="J9:J10">
    <cfRule type="expression" dxfId="82" priority="8" stopIfTrue="1">
      <formula>AND($J$5&gt;0,$J$5&lt;=$J9)</formula>
    </cfRule>
  </conditionalFormatting>
  <conditionalFormatting sqref="F11:F490">
    <cfRule type="cellIs" dxfId="81" priority="6" stopIfTrue="1" operator="equal">
      <formula>0</formula>
    </cfRule>
    <cfRule type="expression" dxfId="80" priority="7" stopIfTrue="1">
      <formula>($G11=$J$5)</formula>
    </cfRule>
  </conditionalFormatting>
  <conditionalFormatting sqref="T16">
    <cfRule type="cellIs" dxfId="79" priority="3" operator="greaterThan">
      <formula>(NOW()&gt;=$T$15)</formula>
    </cfRule>
  </conditionalFormatting>
  <pageMargins left="0.75" right="0.75" top="1" bottom="1" header="0.5" footer="0.5"/>
  <pageSetup scale="68" orientation="portrait" verticalDpi="0" r:id="rId1"/>
  <headerFooter alignWithMargins="0">
    <oddHeader>&amp;A</oddHeader>
    <oddFooter>Page &amp;P</oddFooter>
  </headerFooter>
  <rowBreaks count="1" manualBreakCount="1">
    <brk id="154" min="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X488"/>
  <sheetViews>
    <sheetView topLeftCell="C2" zoomScale="140" zoomScaleNormal="140" zoomScaleSheetLayoutView="140" workbookViewId="0">
      <pane xSplit="4" ySplit="9" topLeftCell="G11" activePane="bottomRight" state="frozen"/>
      <selection pane="topRight"/>
      <selection pane="bottomLeft"/>
      <selection pane="bottomRight"/>
    </sheetView>
  </sheetViews>
  <sheetFormatPr defaultRowHeight="8.25"/>
  <cols>
    <col min="1" max="1" width="10" style="1" customWidth="1"/>
    <col min="2" max="2" width="2.3984375" style="25" customWidth="1"/>
    <col min="3" max="3" width="4.796875" style="1" customWidth="1"/>
    <col min="4" max="4" width="1" style="1" customWidth="1"/>
    <col min="5" max="5" width="4.796875" style="1" customWidth="1"/>
    <col min="6" max="6" width="9.3984375" style="1" customWidth="1"/>
    <col min="7" max="12" width="12.59765625" style="1" customWidth="1"/>
    <col min="13" max="16" width="12.59765625" style="1" hidden="1" customWidth="1"/>
    <col min="17" max="17" width="1.796875" style="1" customWidth="1"/>
    <col min="18" max="20" width="12.59765625" style="1" customWidth="1"/>
    <col min="21" max="21" width="1.796875" style="1" customWidth="1"/>
    <col min="22" max="22" width="12.3984375" style="1" customWidth="1"/>
    <col min="23" max="23" width="1.796875" style="1" customWidth="1"/>
    <col min="24" max="24" width="12.3984375" style="1" customWidth="1"/>
    <col min="25" max="25" width="1.796875" style="1" customWidth="1"/>
    <col min="26" max="16384" width="9.59765625" style="1"/>
  </cols>
  <sheetData>
    <row r="2" spans="1:24">
      <c r="G2" s="4" t="s">
        <v>49</v>
      </c>
      <c r="H2" s="140" t="s">
        <v>38</v>
      </c>
      <c r="I2" s="136" t="s">
        <v>72</v>
      </c>
      <c r="J2" s="149" t="s">
        <v>72</v>
      </c>
      <c r="K2" s="136" t="s">
        <v>72</v>
      </c>
      <c r="L2" s="136" t="s">
        <v>72</v>
      </c>
      <c r="M2" s="136" t="s">
        <v>72</v>
      </c>
      <c r="N2" s="136" t="s">
        <v>72</v>
      </c>
      <c r="O2" s="9"/>
      <c r="P2" s="7" t="s">
        <v>45</v>
      </c>
      <c r="R2" s="154" t="s">
        <v>78</v>
      </c>
      <c r="S2" s="154" t="s">
        <v>81</v>
      </c>
      <c r="T2" s="154" t="s">
        <v>84</v>
      </c>
    </row>
    <row r="3" spans="1:24" ht="8.25" customHeight="1">
      <c r="G3" s="4" t="s">
        <v>55</v>
      </c>
      <c r="H3" s="141" t="s">
        <v>54</v>
      </c>
      <c r="I3" s="136" t="s">
        <v>50</v>
      </c>
      <c r="J3" s="149" t="s">
        <v>3</v>
      </c>
      <c r="K3" s="136" t="s">
        <v>4</v>
      </c>
      <c r="L3" s="136" t="s">
        <v>5</v>
      </c>
      <c r="M3" s="136" t="s">
        <v>6</v>
      </c>
      <c r="N3" s="136" t="s">
        <v>51</v>
      </c>
      <c r="O3" s="9"/>
      <c r="P3" s="7" t="s">
        <v>46</v>
      </c>
      <c r="R3" s="155" t="s">
        <v>77</v>
      </c>
      <c r="S3" s="155" t="s">
        <v>57</v>
      </c>
      <c r="T3" s="155" t="s">
        <v>58</v>
      </c>
      <c r="U3" s="126"/>
      <c r="V3" s="126"/>
      <c r="W3" s="126"/>
      <c r="X3" s="126"/>
    </row>
    <row r="4" spans="1:24" ht="8.25" customHeight="1">
      <c r="C4" s="98" t="s">
        <v>60</v>
      </c>
      <c r="D4" s="99"/>
      <c r="E4" s="99"/>
      <c r="F4" s="99"/>
      <c r="G4" s="4" t="s">
        <v>47</v>
      </c>
      <c r="H4" s="140" t="s">
        <v>37</v>
      </c>
      <c r="I4" s="136" t="s">
        <v>113</v>
      </c>
      <c r="J4" s="149" t="s">
        <v>7</v>
      </c>
      <c r="K4" s="136" t="s">
        <v>8</v>
      </c>
      <c r="L4" s="136" t="s">
        <v>9</v>
      </c>
      <c r="M4" s="136" t="s">
        <v>10</v>
      </c>
      <c r="N4" s="136" t="s">
        <v>52</v>
      </c>
      <c r="O4" s="9"/>
      <c r="P4" s="8">
        <f ca="1">VALUE(CONCATENATE(YEAR(NOW()),"/",1,"/",1))</f>
        <v>42736</v>
      </c>
      <c r="R4" s="154" t="s">
        <v>79</v>
      </c>
      <c r="S4" s="158" t="s">
        <v>82</v>
      </c>
      <c r="T4" s="154" t="s">
        <v>85</v>
      </c>
      <c r="U4" s="126"/>
      <c r="V4" s="126"/>
      <c r="W4" s="126"/>
      <c r="X4" s="126"/>
    </row>
    <row r="5" spans="1:24" ht="9" customHeight="1" thickBot="1">
      <c r="H5" s="142" t="s">
        <v>53</v>
      </c>
      <c r="I5" s="138">
        <v>38883</v>
      </c>
      <c r="J5" s="212">
        <v>221052</v>
      </c>
      <c r="K5" s="152">
        <v>0.105</v>
      </c>
      <c r="L5" s="213">
        <f>12*20</f>
        <v>240</v>
      </c>
      <c r="M5" s="137">
        <f>PMT(K5/12,L5,-J5)</f>
        <v>2206.9387077438018</v>
      </c>
      <c r="N5" s="143">
        <f>I5+31+IF(DAY(I5)&gt;15,28,0)-IF((MONTH(I5+31+IF(DAY(I5)&gt;15,28,0))-MONTH(I5))&gt;1,10,0)-DAY(I5+31+IF(DAY(I5)&gt;15,28,0)-IF((MONTH(I5+31+IF(DAY(I5)&gt;15,28,0))-MONTH(I5))&gt;1,10,0))+15</f>
        <v>38913</v>
      </c>
      <c r="O5" s="139"/>
      <c r="R5" s="155" t="s">
        <v>59</v>
      </c>
      <c r="S5" s="159" t="s">
        <v>60</v>
      </c>
      <c r="T5" s="155" t="s">
        <v>61</v>
      </c>
      <c r="U5" s="126"/>
      <c r="V5" s="126"/>
      <c r="W5" s="126"/>
      <c r="X5" s="126"/>
    </row>
    <row r="6" spans="1:24" ht="9.75" thickTop="1" thickBot="1">
      <c r="G6" s="13" t="s">
        <v>36</v>
      </c>
      <c r="H6" s="14"/>
      <c r="I6" s="14"/>
      <c r="J6" s="14"/>
      <c r="K6" s="14"/>
      <c r="L6" s="15"/>
      <c r="M6" s="15"/>
      <c r="N6" s="15"/>
      <c r="O6" s="15"/>
      <c r="R6" s="154" t="s">
        <v>80</v>
      </c>
      <c r="S6" s="154" t="s">
        <v>83</v>
      </c>
      <c r="T6" s="154" t="s">
        <v>86</v>
      </c>
      <c r="U6" s="126"/>
      <c r="V6" s="126"/>
      <c r="W6" s="126"/>
      <c r="X6" s="126"/>
    </row>
    <row r="7" spans="1:24" ht="9" thickTop="1">
      <c r="C7" s="17" t="s">
        <v>10</v>
      </c>
      <c r="D7" s="18"/>
      <c r="E7" s="19"/>
      <c r="F7" s="20" t="s">
        <v>10</v>
      </c>
      <c r="G7" s="20" t="s">
        <v>10</v>
      </c>
      <c r="H7" s="20" t="s">
        <v>4</v>
      </c>
      <c r="I7" s="20" t="s">
        <v>12</v>
      </c>
      <c r="J7" s="21" t="s">
        <v>42</v>
      </c>
      <c r="K7" s="22" t="s">
        <v>4</v>
      </c>
      <c r="L7" s="20" t="s">
        <v>12</v>
      </c>
      <c r="M7" s="20" t="s">
        <v>10</v>
      </c>
      <c r="N7" s="20" t="s">
        <v>13</v>
      </c>
      <c r="O7" s="20" t="s">
        <v>13</v>
      </c>
      <c r="P7" s="21" t="s">
        <v>13</v>
      </c>
      <c r="Q7" s="23"/>
      <c r="R7" s="155" t="s">
        <v>62</v>
      </c>
      <c r="S7" s="155" t="s">
        <v>63</v>
      </c>
      <c r="T7" s="155" t="s">
        <v>64</v>
      </c>
      <c r="U7" s="126"/>
      <c r="V7" s="126"/>
      <c r="W7" s="126"/>
      <c r="X7" s="126"/>
    </row>
    <row r="8" spans="1:24">
      <c r="C8" s="71" t="s">
        <v>14</v>
      </c>
      <c r="D8" s="72"/>
      <c r="E8" s="73"/>
      <c r="F8" s="53" t="s">
        <v>15</v>
      </c>
      <c r="G8" s="74" t="s">
        <v>7</v>
      </c>
      <c r="H8" s="74" t="s">
        <v>10</v>
      </c>
      <c r="I8" s="74" t="s">
        <v>10</v>
      </c>
      <c r="J8" s="75" t="s">
        <v>12</v>
      </c>
      <c r="K8" s="76" t="s">
        <v>16</v>
      </c>
      <c r="L8" s="74" t="s">
        <v>16</v>
      </c>
      <c r="M8" s="74" t="s">
        <v>16</v>
      </c>
      <c r="N8" s="74" t="s">
        <v>4</v>
      </c>
      <c r="O8" s="53" t="s">
        <v>12</v>
      </c>
      <c r="P8" s="77" t="s">
        <v>10</v>
      </c>
      <c r="Q8" s="23"/>
    </row>
    <row r="9" spans="1:24" hidden="1">
      <c r="A9" s="237">
        <v>38671</v>
      </c>
      <c r="B9" s="25">
        <v>11</v>
      </c>
      <c r="C9" s="26" t="s">
        <v>28</v>
      </c>
      <c r="D9" s="78" t="s">
        <v>18</v>
      </c>
      <c r="E9" s="80">
        <f>E10</f>
        <v>38547.75</v>
      </c>
      <c r="F9" s="92">
        <v>0</v>
      </c>
      <c r="G9" s="89">
        <v>0</v>
      </c>
      <c r="H9" s="89">
        <v>0</v>
      </c>
      <c r="I9" s="89">
        <v>0</v>
      </c>
      <c r="J9" s="91">
        <f>IF(F10&lt;1,0,IF(F10=1,J$5,J$5-I9))</f>
        <v>0</v>
      </c>
      <c r="K9" s="82"/>
      <c r="L9" s="83"/>
      <c r="M9" s="83"/>
      <c r="N9" s="83"/>
      <c r="O9" s="84"/>
      <c r="P9" s="85"/>
      <c r="Q9" s="23"/>
    </row>
    <row r="10" spans="1:24" hidden="1">
      <c r="A10" s="237">
        <v>38701</v>
      </c>
      <c r="B10" s="25">
        <v>12</v>
      </c>
      <c r="C10" s="50" t="s">
        <v>29</v>
      </c>
      <c r="D10" s="51" t="s">
        <v>18</v>
      </c>
      <c r="E10" s="81">
        <f>E11-365.25</f>
        <v>38547.75</v>
      </c>
      <c r="F10" s="92">
        <v>0</v>
      </c>
      <c r="G10" s="89">
        <v>0</v>
      </c>
      <c r="H10" s="89">
        <v>0</v>
      </c>
      <c r="I10" s="89">
        <v>0</v>
      </c>
      <c r="J10" s="91">
        <f>IF(F11&lt;1,0,IF(F11=1,J$5,J$5-I10))</f>
        <v>0</v>
      </c>
      <c r="K10" s="86"/>
      <c r="L10" s="87"/>
      <c r="M10" s="87"/>
      <c r="N10" s="87"/>
      <c r="O10" s="87"/>
      <c r="P10" s="88"/>
      <c r="Q10" s="23"/>
    </row>
    <row r="11" spans="1:24">
      <c r="A11" s="237">
        <v>38732</v>
      </c>
      <c r="B11" s="25">
        <v>1</v>
      </c>
      <c r="C11" s="26" t="s">
        <v>17</v>
      </c>
      <c r="D11" s="78" t="s">
        <v>18</v>
      </c>
      <c r="E11" s="79">
        <f>N5</f>
        <v>38913</v>
      </c>
      <c r="F11" s="90">
        <f>IF(MAX(F$9:F10)&gt;=L$5,0,IF(B11&gt;=MONTH($N$5),F10+1,0))</f>
        <v>0</v>
      </c>
      <c r="G11" s="28">
        <f>IF(F11&gt;0,$M$5,0)</f>
        <v>0</v>
      </c>
      <c r="H11" s="29">
        <f>IF(F11&gt;0,ROUND(-IPMT(K$5/12,F11,L$5,J$5,,),2),0)</f>
        <v>0</v>
      </c>
      <c r="I11" s="29">
        <f>G11-H11</f>
        <v>0</v>
      </c>
      <c r="J11" s="30">
        <f>IF(F12&lt;1,0,IF(F12=1,J$5,J$5-I11))</f>
        <v>0</v>
      </c>
      <c r="K11" s="31"/>
      <c r="L11" s="32"/>
      <c r="M11" s="32"/>
      <c r="N11" s="32"/>
      <c r="O11" s="33"/>
      <c r="P11" s="34"/>
      <c r="Q11" s="23"/>
    </row>
    <row r="12" spans="1:24">
      <c r="A12" s="237">
        <v>38763</v>
      </c>
      <c r="B12" s="25">
        <v>2</v>
      </c>
      <c r="C12" s="35" t="s">
        <v>19</v>
      </c>
      <c r="D12" s="36" t="str">
        <f t="shared" ref="D12:E22" si="0">D11</f>
        <v>'</v>
      </c>
      <c r="E12" s="37">
        <f t="shared" si="0"/>
        <v>38913</v>
      </c>
      <c r="F12" s="6">
        <f>IF(MAX(F$9:F11)&gt;=L$5,0,IF(B12&gt;=MONTH($N$5),F11+1,0))</f>
        <v>0</v>
      </c>
      <c r="G12" s="38">
        <f t="shared" ref="G12:G75" si="1">IF((J11+H12)&lt;(M$5+H12),J11+H12,M$5)</f>
        <v>0</v>
      </c>
      <c r="H12" s="39">
        <f t="shared" ref="H12:H75" si="2">IF(F12&gt;0,IF(J11&gt;0,ROUND(-IPMT(K$5/12,F12,L$5,J$5,,),2),0),0)</f>
        <v>0</v>
      </c>
      <c r="I12" s="39">
        <f t="shared" ref="I12:I147" si="3">G12-H12</f>
        <v>0</v>
      </c>
      <c r="J12" s="40">
        <f t="shared" ref="J12:J22" si="4">IF(F13&lt;1,0,IF(F13=1,J$5,J11-I12))</f>
        <v>0</v>
      </c>
      <c r="K12" s="41"/>
      <c r="L12" s="42"/>
      <c r="M12" s="42"/>
      <c r="N12" s="42"/>
      <c r="O12" s="43"/>
      <c r="P12" s="44"/>
      <c r="Q12" s="23"/>
    </row>
    <row r="13" spans="1:24">
      <c r="A13" s="237">
        <v>38791</v>
      </c>
      <c r="B13" s="25">
        <v>3</v>
      </c>
      <c r="C13" s="35" t="s">
        <v>20</v>
      </c>
      <c r="D13" s="36" t="str">
        <f t="shared" si="0"/>
        <v>'</v>
      </c>
      <c r="E13" s="37">
        <f t="shared" si="0"/>
        <v>38913</v>
      </c>
      <c r="F13" s="6">
        <f>IF(MAX(F$9:F12)&gt;=L$5,0,IF(B13&gt;=MONTH($N$5),F12+1,0))</f>
        <v>0</v>
      </c>
      <c r="G13" s="38">
        <f t="shared" si="1"/>
        <v>0</v>
      </c>
      <c r="H13" s="39">
        <f t="shared" si="2"/>
        <v>0</v>
      </c>
      <c r="I13" s="39">
        <f t="shared" si="3"/>
        <v>0</v>
      </c>
      <c r="J13" s="40">
        <f t="shared" si="4"/>
        <v>0</v>
      </c>
      <c r="K13" s="41"/>
      <c r="L13" s="42"/>
      <c r="M13" s="42"/>
      <c r="N13" s="42"/>
      <c r="O13" s="43"/>
      <c r="P13" s="44"/>
      <c r="Q13" s="23"/>
      <c r="T13" s="177" t="s">
        <v>127</v>
      </c>
    </row>
    <row r="14" spans="1:24">
      <c r="A14" s="237">
        <v>38822</v>
      </c>
      <c r="B14" s="25">
        <v>4</v>
      </c>
      <c r="C14" s="35" t="s">
        <v>21</v>
      </c>
      <c r="D14" s="36" t="str">
        <f t="shared" si="0"/>
        <v>'</v>
      </c>
      <c r="E14" s="37">
        <f t="shared" si="0"/>
        <v>38913</v>
      </c>
      <c r="F14" s="6">
        <f>IF(MAX(F$9:F13)&gt;=L$5,0,IF(B14&gt;=MONTH($N$5),F13+1,0))</f>
        <v>0</v>
      </c>
      <c r="G14" s="38">
        <f t="shared" si="1"/>
        <v>0</v>
      </c>
      <c r="H14" s="39">
        <f t="shared" si="2"/>
        <v>0</v>
      </c>
      <c r="I14" s="39">
        <f t="shared" si="3"/>
        <v>0</v>
      </c>
      <c r="J14" s="40">
        <f t="shared" si="4"/>
        <v>0</v>
      </c>
      <c r="K14" s="41"/>
      <c r="L14" s="42"/>
      <c r="M14" s="42"/>
      <c r="N14" s="42"/>
      <c r="O14" s="43"/>
      <c r="P14" s="44"/>
      <c r="Q14" s="23"/>
      <c r="T14" s="179" t="s">
        <v>126</v>
      </c>
    </row>
    <row r="15" spans="1:24">
      <c r="A15" s="237">
        <v>38852</v>
      </c>
      <c r="B15" s="25">
        <v>5</v>
      </c>
      <c r="C15" s="35" t="s">
        <v>22</v>
      </c>
      <c r="D15" s="36" t="str">
        <f t="shared" si="0"/>
        <v>'</v>
      </c>
      <c r="E15" s="37">
        <f t="shared" si="0"/>
        <v>38913</v>
      </c>
      <c r="F15" s="6">
        <f>IF(MAX(F$9:F14)&gt;=L$5,0,IF(B15&gt;=MONTH($N$5),F14+1,0))</f>
        <v>0</v>
      </c>
      <c r="G15" s="38">
        <f t="shared" si="1"/>
        <v>0</v>
      </c>
      <c r="H15" s="39">
        <f t="shared" si="2"/>
        <v>0</v>
      </c>
      <c r="I15" s="39">
        <f t="shared" si="3"/>
        <v>0</v>
      </c>
      <c r="J15" s="40">
        <f t="shared" si="4"/>
        <v>0</v>
      </c>
      <c r="K15" s="41"/>
      <c r="L15" s="42"/>
      <c r="M15" s="42"/>
      <c r="N15" s="42"/>
      <c r="O15" s="43"/>
      <c r="P15" s="44"/>
      <c r="Q15" s="23"/>
      <c r="T15" s="225">
        <f>N5+(365.3*10)</f>
        <v>42566</v>
      </c>
    </row>
    <row r="16" spans="1:24">
      <c r="A16" s="237">
        <v>38883</v>
      </c>
      <c r="B16" s="25">
        <v>6</v>
      </c>
      <c r="C16" s="35" t="s">
        <v>23</v>
      </c>
      <c r="D16" s="36" t="str">
        <f t="shared" si="0"/>
        <v>'</v>
      </c>
      <c r="E16" s="37">
        <f t="shared" si="0"/>
        <v>38913</v>
      </c>
      <c r="F16" s="6">
        <f>IF(MAX(F$9:F15)&gt;=L$5,0,IF(B16&gt;=MONTH($N$5),F15+1,0))</f>
        <v>0</v>
      </c>
      <c r="G16" s="38">
        <f t="shared" si="1"/>
        <v>0</v>
      </c>
      <c r="H16" s="39">
        <f t="shared" si="2"/>
        <v>0</v>
      </c>
      <c r="I16" s="39">
        <f t="shared" si="3"/>
        <v>0</v>
      </c>
      <c r="J16" s="40">
        <f t="shared" si="4"/>
        <v>221052</v>
      </c>
      <c r="K16" s="41"/>
      <c r="L16" s="42"/>
      <c r="M16" s="42"/>
      <c r="N16" s="42"/>
      <c r="O16" s="43"/>
      <c r="P16" s="44"/>
      <c r="Q16" s="23"/>
      <c r="T16" s="220" t="str">
        <f ca="1">IF(NOW()&gt;=T15,"ELIGIBLE","Not Eligible")</f>
        <v>ELIGIBLE</v>
      </c>
      <c r="U16" s="253" t="s">
        <v>120</v>
      </c>
    </row>
    <row r="17" spans="1:20">
      <c r="A17" s="237">
        <v>38913</v>
      </c>
      <c r="B17" s="25">
        <v>7</v>
      </c>
      <c r="C17" s="35" t="s">
        <v>24</v>
      </c>
      <c r="D17" s="36" t="str">
        <f t="shared" si="0"/>
        <v>'</v>
      </c>
      <c r="E17" s="37">
        <f t="shared" si="0"/>
        <v>38913</v>
      </c>
      <c r="F17" s="6">
        <f>IF(MAX(F$9:F16)&gt;=L$5,0,IF(B17&gt;=MONTH($N$5),F16+1,0))</f>
        <v>1</v>
      </c>
      <c r="G17" s="38">
        <f t="shared" si="1"/>
        <v>2206.9387077438018</v>
      </c>
      <c r="H17" s="39">
        <f t="shared" si="2"/>
        <v>1934.21</v>
      </c>
      <c r="I17" s="39">
        <f t="shared" si="3"/>
        <v>272.72870774380181</v>
      </c>
      <c r="J17" s="40">
        <f t="shared" si="4"/>
        <v>220779.27129225619</v>
      </c>
      <c r="K17" s="41"/>
      <c r="L17" s="42"/>
      <c r="M17" s="42"/>
      <c r="N17" s="42"/>
      <c r="O17" s="43"/>
      <c r="P17" s="44"/>
      <c r="Q17" s="23"/>
      <c r="T17" s="177" t="s">
        <v>105</v>
      </c>
    </row>
    <row r="18" spans="1:20">
      <c r="A18" s="237">
        <v>38944</v>
      </c>
      <c r="B18" s="25">
        <v>8</v>
      </c>
      <c r="C18" s="35" t="s">
        <v>25</v>
      </c>
      <c r="D18" s="36" t="str">
        <f t="shared" si="0"/>
        <v>'</v>
      </c>
      <c r="E18" s="37">
        <f t="shared" si="0"/>
        <v>38913</v>
      </c>
      <c r="F18" s="6">
        <f>IF(MAX(F$9:F17)&gt;=L$5,0,IF(B18&gt;=MONTH($N$5),F17+1,0))</f>
        <v>2</v>
      </c>
      <c r="G18" s="38">
        <f t="shared" si="1"/>
        <v>2206.9387077438018</v>
      </c>
      <c r="H18" s="39">
        <f t="shared" si="2"/>
        <v>1931.82</v>
      </c>
      <c r="I18" s="39">
        <f t="shared" si="3"/>
        <v>275.11870774380191</v>
      </c>
      <c r="J18" s="40">
        <f t="shared" si="4"/>
        <v>220504.1525845124</v>
      </c>
      <c r="K18" s="41"/>
      <c r="L18" s="42"/>
      <c r="M18" s="42"/>
      <c r="N18" s="42"/>
      <c r="O18" s="43"/>
      <c r="P18" s="44"/>
      <c r="Q18" s="23"/>
    </row>
    <row r="19" spans="1:20">
      <c r="A19" s="237">
        <v>38975</v>
      </c>
      <c r="B19" s="25">
        <v>9</v>
      </c>
      <c r="C19" s="35" t="s">
        <v>26</v>
      </c>
      <c r="D19" s="36" t="str">
        <f t="shared" si="0"/>
        <v>'</v>
      </c>
      <c r="E19" s="37">
        <f t="shared" si="0"/>
        <v>38913</v>
      </c>
      <c r="F19" s="6">
        <f>IF(MAX(F$9:F18)&gt;=L$5,0,IF(B19&gt;=MONTH($N$5),F18+1,0))</f>
        <v>3</v>
      </c>
      <c r="G19" s="38">
        <f t="shared" si="1"/>
        <v>2206.9387077438018</v>
      </c>
      <c r="H19" s="39">
        <f t="shared" si="2"/>
        <v>1929.41</v>
      </c>
      <c r="I19" s="39">
        <f t="shared" si="3"/>
        <v>277.52870774380176</v>
      </c>
      <c r="J19" s="40">
        <f t="shared" si="4"/>
        <v>220226.6238767686</v>
      </c>
      <c r="K19" s="41"/>
      <c r="L19" s="42"/>
      <c r="M19" s="42"/>
      <c r="N19" s="42"/>
      <c r="O19" s="43"/>
      <c r="P19" s="44"/>
      <c r="Q19" s="23"/>
    </row>
    <row r="20" spans="1:20">
      <c r="A20" s="237">
        <v>39005</v>
      </c>
      <c r="B20" s="25">
        <v>10</v>
      </c>
      <c r="C20" s="35" t="s">
        <v>27</v>
      </c>
      <c r="D20" s="36" t="str">
        <f t="shared" si="0"/>
        <v>'</v>
      </c>
      <c r="E20" s="37">
        <f t="shared" si="0"/>
        <v>38913</v>
      </c>
      <c r="F20" s="6">
        <f>IF(MAX(F$9:F19)&gt;=L$5,0,IF(B20&gt;=MONTH($N$5),F19+1,0))</f>
        <v>4</v>
      </c>
      <c r="G20" s="38">
        <f t="shared" si="1"/>
        <v>2206.9387077438018</v>
      </c>
      <c r="H20" s="39">
        <f t="shared" si="2"/>
        <v>1926.98</v>
      </c>
      <c r="I20" s="39">
        <f t="shared" si="3"/>
        <v>279.95870774380182</v>
      </c>
      <c r="J20" s="40">
        <f t="shared" si="4"/>
        <v>219946.66516902481</v>
      </c>
      <c r="K20" s="41"/>
      <c r="L20" s="42"/>
      <c r="M20" s="42"/>
      <c r="N20" s="42"/>
      <c r="O20" s="43"/>
      <c r="P20" s="44"/>
      <c r="Q20" s="23"/>
    </row>
    <row r="21" spans="1:20">
      <c r="A21" s="237">
        <v>39036</v>
      </c>
      <c r="B21" s="25">
        <v>11</v>
      </c>
      <c r="C21" s="35" t="s">
        <v>28</v>
      </c>
      <c r="D21" s="36" t="str">
        <f t="shared" si="0"/>
        <v>'</v>
      </c>
      <c r="E21" s="37">
        <f t="shared" si="0"/>
        <v>38913</v>
      </c>
      <c r="F21" s="6">
        <f>IF(MAX(F$9:F20)&gt;=L$5,0,IF(B21&gt;=MONTH($N$5),F20+1,0))</f>
        <v>5</v>
      </c>
      <c r="G21" s="38">
        <f t="shared" si="1"/>
        <v>2206.9387077438018</v>
      </c>
      <c r="H21" s="39">
        <f t="shared" si="2"/>
        <v>1924.53</v>
      </c>
      <c r="I21" s="39">
        <f t="shared" si="3"/>
        <v>282.40870774380187</v>
      </c>
      <c r="J21" s="40">
        <f t="shared" si="4"/>
        <v>219664.25646128101</v>
      </c>
      <c r="K21" s="41"/>
      <c r="L21" s="42"/>
      <c r="M21" s="42"/>
      <c r="N21" s="42"/>
      <c r="O21" s="43"/>
      <c r="P21" s="44"/>
      <c r="Q21" s="23"/>
    </row>
    <row r="22" spans="1:20">
      <c r="A22" s="237">
        <v>39066</v>
      </c>
      <c r="B22" s="25">
        <v>12</v>
      </c>
      <c r="C22" s="50" t="s">
        <v>29</v>
      </c>
      <c r="D22" s="51" t="str">
        <f t="shared" si="0"/>
        <v>'</v>
      </c>
      <c r="E22" s="52">
        <f t="shared" si="0"/>
        <v>38913</v>
      </c>
      <c r="F22" s="53">
        <f>IF(MAX(F$9:F21)&gt;=L$5,0,IF(B22&gt;=MONTH($N$5),F21+1,0))</f>
        <v>6</v>
      </c>
      <c r="G22" s="45">
        <f t="shared" si="1"/>
        <v>2206.9387077438018</v>
      </c>
      <c r="H22" s="42">
        <f t="shared" si="2"/>
        <v>1922.06</v>
      </c>
      <c r="I22" s="42">
        <f t="shared" si="3"/>
        <v>284.8787077438019</v>
      </c>
      <c r="J22" s="56">
        <f t="shared" si="4"/>
        <v>219379.37775353721</v>
      </c>
      <c r="K22" s="41">
        <f>SUM(H11:H22)</f>
        <v>11569.01</v>
      </c>
      <c r="L22" s="42">
        <f>SUM(I11:I22)</f>
        <v>1672.6222464628111</v>
      </c>
      <c r="M22" s="42">
        <f>SUM(G11:G22)</f>
        <v>13241.632246462812</v>
      </c>
      <c r="N22" s="42">
        <f>K22</f>
        <v>11569.01</v>
      </c>
      <c r="O22" s="42">
        <f>L22</f>
        <v>1672.6222464628111</v>
      </c>
      <c r="P22" s="46">
        <f>M22</f>
        <v>13241.632246462812</v>
      </c>
      <c r="Q22" s="23"/>
    </row>
    <row r="23" spans="1:20" hidden="1">
      <c r="A23" s="237">
        <v>39097</v>
      </c>
      <c r="B23" s="25">
        <v>13</v>
      </c>
      <c r="C23" s="26" t="s">
        <v>17</v>
      </c>
      <c r="D23" s="47" t="str">
        <f>D11</f>
        <v>'</v>
      </c>
      <c r="E23" s="27">
        <f>E11+366</f>
        <v>39279</v>
      </c>
      <c r="F23" s="90">
        <f>IF(MAX(F$9:F22)&gt;=L$5,0,IF(B23&gt;=MONTH($N$5),F22+1,0))</f>
        <v>7</v>
      </c>
      <c r="G23" s="28">
        <f t="shared" si="1"/>
        <v>2206.9387077438018</v>
      </c>
      <c r="H23" s="29">
        <f t="shared" si="2"/>
        <v>1919.57</v>
      </c>
      <c r="I23" s="29">
        <f t="shared" si="3"/>
        <v>287.36870774380191</v>
      </c>
      <c r="J23" s="30">
        <f t="shared" ref="J23:J29" si="5">J22-I23</f>
        <v>219092.00904579341</v>
      </c>
      <c r="K23" s="31"/>
      <c r="L23" s="32"/>
      <c r="M23" s="32"/>
      <c r="N23" s="32"/>
      <c r="O23" s="32"/>
      <c r="P23" s="48"/>
      <c r="Q23" s="23"/>
    </row>
    <row r="24" spans="1:20" hidden="1">
      <c r="A24" s="237">
        <v>39128</v>
      </c>
      <c r="B24" s="25">
        <v>14</v>
      </c>
      <c r="C24" s="35" t="s">
        <v>19</v>
      </c>
      <c r="D24" s="36" t="str">
        <f t="shared" ref="D24:E34" si="6">D23</f>
        <v>'</v>
      </c>
      <c r="E24" s="37">
        <f t="shared" si="6"/>
        <v>39279</v>
      </c>
      <c r="F24" s="6">
        <f>IF(MAX(F$9:F23)&gt;=L$5,0,IF(B24&gt;=MONTH($N$5),F23+1,0))</f>
        <v>8</v>
      </c>
      <c r="G24" s="38">
        <f t="shared" si="1"/>
        <v>2206.9387077438018</v>
      </c>
      <c r="H24" s="39">
        <f t="shared" si="2"/>
        <v>1917.06</v>
      </c>
      <c r="I24" s="39">
        <f t="shared" si="3"/>
        <v>289.8787077438019</v>
      </c>
      <c r="J24" s="40">
        <f t="shared" si="5"/>
        <v>218802.13033804961</v>
      </c>
      <c r="K24" s="41"/>
      <c r="L24" s="42"/>
      <c r="M24" s="42"/>
      <c r="N24" s="42"/>
      <c r="O24" s="42"/>
      <c r="P24" s="46"/>
      <c r="Q24" s="23"/>
    </row>
    <row r="25" spans="1:20" hidden="1">
      <c r="A25" s="237">
        <v>39156</v>
      </c>
      <c r="B25" s="25">
        <v>15</v>
      </c>
      <c r="C25" s="35" t="s">
        <v>20</v>
      </c>
      <c r="D25" s="36" t="str">
        <f t="shared" si="6"/>
        <v>'</v>
      </c>
      <c r="E25" s="37">
        <f t="shared" si="6"/>
        <v>39279</v>
      </c>
      <c r="F25" s="6">
        <f>IF(MAX(F$9:F24)&gt;=L$5,0,IF(B25&gt;=MONTH($N$5),F24+1,0))</f>
        <v>9</v>
      </c>
      <c r="G25" s="38">
        <f t="shared" si="1"/>
        <v>2206.9387077438018</v>
      </c>
      <c r="H25" s="39">
        <f t="shared" si="2"/>
        <v>1914.52</v>
      </c>
      <c r="I25" s="39">
        <f t="shared" si="3"/>
        <v>292.41870774380186</v>
      </c>
      <c r="J25" s="40">
        <f t="shared" si="5"/>
        <v>218509.7116303058</v>
      </c>
      <c r="K25" s="41"/>
      <c r="L25" s="42"/>
      <c r="M25" s="42"/>
      <c r="N25" s="42"/>
      <c r="O25" s="42"/>
      <c r="P25" s="46"/>
      <c r="Q25" s="23"/>
    </row>
    <row r="26" spans="1:20" hidden="1">
      <c r="A26" s="237">
        <v>39187</v>
      </c>
      <c r="B26" s="25">
        <v>16</v>
      </c>
      <c r="C26" s="35" t="s">
        <v>21</v>
      </c>
      <c r="D26" s="36" t="str">
        <f t="shared" si="6"/>
        <v>'</v>
      </c>
      <c r="E26" s="37">
        <f t="shared" si="6"/>
        <v>39279</v>
      </c>
      <c r="F26" s="6">
        <f>IF(MAX(F$9:F25)&gt;=L$5,0,IF(B26&gt;=MONTH($N$5),F25+1,0))</f>
        <v>10</v>
      </c>
      <c r="G26" s="38">
        <f t="shared" si="1"/>
        <v>2206.9387077438018</v>
      </c>
      <c r="H26" s="39">
        <f t="shared" si="2"/>
        <v>1911.96</v>
      </c>
      <c r="I26" s="39">
        <f t="shared" si="3"/>
        <v>294.97870774380181</v>
      </c>
      <c r="J26" s="40">
        <f t="shared" si="5"/>
        <v>218214.73292256199</v>
      </c>
      <c r="K26" s="41"/>
      <c r="L26" s="42"/>
      <c r="M26" s="42"/>
      <c r="N26" s="42"/>
      <c r="O26" s="42"/>
      <c r="P26" s="46"/>
      <c r="Q26" s="23"/>
    </row>
    <row r="27" spans="1:20" hidden="1">
      <c r="A27" s="237">
        <v>39217</v>
      </c>
      <c r="B27" s="25">
        <v>17</v>
      </c>
      <c r="C27" s="35" t="s">
        <v>22</v>
      </c>
      <c r="D27" s="36" t="str">
        <f t="shared" si="6"/>
        <v>'</v>
      </c>
      <c r="E27" s="37">
        <f t="shared" si="6"/>
        <v>39279</v>
      </c>
      <c r="F27" s="6">
        <f>IF(MAX(F$9:F26)&gt;=L$5,0,IF(B27&gt;=MONTH($N$5),F26+1,0))</f>
        <v>11</v>
      </c>
      <c r="G27" s="38">
        <f t="shared" si="1"/>
        <v>2206.9387077438018</v>
      </c>
      <c r="H27" s="39">
        <f t="shared" si="2"/>
        <v>1909.38</v>
      </c>
      <c r="I27" s="39">
        <f t="shared" si="3"/>
        <v>297.55870774380173</v>
      </c>
      <c r="J27" s="40">
        <f t="shared" si="5"/>
        <v>217917.17421481819</v>
      </c>
      <c r="K27" s="41"/>
      <c r="L27" s="42"/>
      <c r="M27" s="42"/>
      <c r="N27" s="42"/>
      <c r="O27" s="42"/>
      <c r="P27" s="46"/>
      <c r="Q27" s="23"/>
    </row>
    <row r="28" spans="1:20" hidden="1">
      <c r="A28" s="237">
        <v>39248</v>
      </c>
      <c r="B28" s="25">
        <v>18</v>
      </c>
      <c r="C28" s="35" t="s">
        <v>23</v>
      </c>
      <c r="D28" s="36" t="str">
        <f t="shared" si="6"/>
        <v>'</v>
      </c>
      <c r="E28" s="37">
        <f t="shared" si="6"/>
        <v>39279</v>
      </c>
      <c r="F28" s="6">
        <f>IF(MAX(F$9:F27)&gt;=L$5,0,IF(B28&gt;=MONTH($N$5),F27+1,0))</f>
        <v>12</v>
      </c>
      <c r="G28" s="38">
        <f t="shared" si="1"/>
        <v>2206.9387077438018</v>
      </c>
      <c r="H28" s="39">
        <f t="shared" si="2"/>
        <v>1906.78</v>
      </c>
      <c r="I28" s="39">
        <f t="shared" si="3"/>
        <v>300.15870774380187</v>
      </c>
      <c r="J28" s="40">
        <f t="shared" si="5"/>
        <v>217617.01550707439</v>
      </c>
      <c r="K28" s="41"/>
      <c r="L28" s="42"/>
      <c r="M28" s="42"/>
      <c r="N28" s="42"/>
      <c r="O28" s="42"/>
      <c r="P28" s="46"/>
      <c r="Q28" s="23"/>
    </row>
    <row r="29" spans="1:20" hidden="1">
      <c r="A29" s="237">
        <v>39278</v>
      </c>
      <c r="B29" s="25">
        <v>19</v>
      </c>
      <c r="C29" s="35" t="s">
        <v>24</v>
      </c>
      <c r="D29" s="36" t="str">
        <f t="shared" si="6"/>
        <v>'</v>
      </c>
      <c r="E29" s="37">
        <f t="shared" si="6"/>
        <v>39279</v>
      </c>
      <c r="F29" s="6">
        <f>IF(MAX(F$9:F28)&gt;=L$5,0,IF(B29&gt;=MONTH($N$5),F28+1,0))</f>
        <v>13</v>
      </c>
      <c r="G29" s="38">
        <f t="shared" si="1"/>
        <v>2206.9387077438018</v>
      </c>
      <c r="H29" s="39">
        <f t="shared" si="2"/>
        <v>1904.15</v>
      </c>
      <c r="I29" s="39">
        <f t="shared" si="3"/>
        <v>302.78870774380175</v>
      </c>
      <c r="J29" s="40">
        <f t="shared" si="5"/>
        <v>217314.22679933059</v>
      </c>
      <c r="K29" s="41"/>
      <c r="L29" s="42"/>
      <c r="M29" s="42"/>
      <c r="N29" s="42"/>
      <c r="O29" s="42"/>
      <c r="P29" s="46"/>
      <c r="Q29" s="23"/>
    </row>
    <row r="30" spans="1:20" hidden="1">
      <c r="A30" s="237">
        <v>39309</v>
      </c>
      <c r="B30" s="25">
        <v>20</v>
      </c>
      <c r="C30" s="35" t="s">
        <v>25</v>
      </c>
      <c r="D30" s="36" t="str">
        <f t="shared" si="6"/>
        <v>'</v>
      </c>
      <c r="E30" s="37">
        <f t="shared" si="6"/>
        <v>39279</v>
      </c>
      <c r="F30" s="6">
        <f>IF(MAX(F$9:F29)&gt;=L$5,0,IF(B30&gt;=MONTH($N$5),F29+1,0))</f>
        <v>14</v>
      </c>
      <c r="G30" s="38">
        <f t="shared" si="1"/>
        <v>2206.9387077438018</v>
      </c>
      <c r="H30" s="39">
        <f t="shared" si="2"/>
        <v>1901.5</v>
      </c>
      <c r="I30" s="39">
        <f t="shared" si="3"/>
        <v>305.43870774380184</v>
      </c>
      <c r="J30" s="40">
        <f>J29-I30</f>
        <v>217008.78809158679</v>
      </c>
      <c r="K30" s="41"/>
      <c r="L30" s="42"/>
      <c r="M30" s="42"/>
      <c r="N30" s="42"/>
      <c r="O30" s="42"/>
      <c r="P30" s="46"/>
      <c r="Q30" s="23"/>
    </row>
    <row r="31" spans="1:20" hidden="1">
      <c r="A31" s="237">
        <v>39340</v>
      </c>
      <c r="B31" s="25">
        <v>21</v>
      </c>
      <c r="C31" s="35" t="s">
        <v>26</v>
      </c>
      <c r="D31" s="36" t="str">
        <f t="shared" si="6"/>
        <v>'</v>
      </c>
      <c r="E31" s="37">
        <f t="shared" si="6"/>
        <v>39279</v>
      </c>
      <c r="F31" s="6">
        <f>IF(MAX(F$9:F30)&gt;=L$5,0,IF(B31&gt;=MONTH($N$5),F30+1,0))</f>
        <v>15</v>
      </c>
      <c r="G31" s="38">
        <f t="shared" si="1"/>
        <v>2206.9387077438018</v>
      </c>
      <c r="H31" s="39">
        <f t="shared" si="2"/>
        <v>1898.83</v>
      </c>
      <c r="I31" s="39">
        <f t="shared" si="3"/>
        <v>308.10870774380192</v>
      </c>
      <c r="J31" s="40">
        <f t="shared" ref="J31:J94" si="7">J30-I31</f>
        <v>216700.67938384297</v>
      </c>
      <c r="K31" s="41"/>
      <c r="L31" s="42"/>
      <c r="M31" s="42"/>
      <c r="N31" s="42"/>
      <c r="O31" s="42"/>
      <c r="P31" s="46"/>
      <c r="Q31" s="23"/>
    </row>
    <row r="32" spans="1:20" hidden="1">
      <c r="A32" s="237">
        <v>39370</v>
      </c>
      <c r="B32" s="25">
        <v>22</v>
      </c>
      <c r="C32" s="35" t="s">
        <v>27</v>
      </c>
      <c r="D32" s="36" t="str">
        <f t="shared" si="6"/>
        <v>'</v>
      </c>
      <c r="E32" s="37">
        <f t="shared" si="6"/>
        <v>39279</v>
      </c>
      <c r="F32" s="6">
        <f>IF(MAX(F$9:F31)&gt;=L$5,0,IF(B32&gt;=MONTH($N$5),F31+1,0))</f>
        <v>16</v>
      </c>
      <c r="G32" s="38">
        <f t="shared" si="1"/>
        <v>2206.9387077438018</v>
      </c>
      <c r="H32" s="39">
        <f t="shared" si="2"/>
        <v>1896.13</v>
      </c>
      <c r="I32" s="39">
        <f t="shared" si="3"/>
        <v>310.80870774380173</v>
      </c>
      <c r="J32" s="40">
        <f t="shared" si="7"/>
        <v>216389.87067609918</v>
      </c>
      <c r="K32" s="41"/>
      <c r="L32" s="42"/>
      <c r="M32" s="42"/>
      <c r="N32" s="42"/>
      <c r="O32" s="42"/>
      <c r="P32" s="46"/>
      <c r="Q32" s="23"/>
    </row>
    <row r="33" spans="1:17" hidden="1">
      <c r="A33" s="237">
        <v>39401</v>
      </c>
      <c r="B33" s="25">
        <v>23</v>
      </c>
      <c r="C33" s="35" t="s">
        <v>28</v>
      </c>
      <c r="D33" s="36" t="str">
        <f t="shared" si="6"/>
        <v>'</v>
      </c>
      <c r="E33" s="37">
        <f t="shared" si="6"/>
        <v>39279</v>
      </c>
      <c r="F33" s="6">
        <f>IF(MAX(F$9:F32)&gt;=L$5,0,IF(B33&gt;=MONTH($N$5),F32+1,0))</f>
        <v>17</v>
      </c>
      <c r="G33" s="38">
        <f t="shared" si="1"/>
        <v>2206.9387077438018</v>
      </c>
      <c r="H33" s="39">
        <f t="shared" si="2"/>
        <v>1893.41</v>
      </c>
      <c r="I33" s="39">
        <f t="shared" si="3"/>
        <v>313.52870774380176</v>
      </c>
      <c r="J33" s="40">
        <f t="shared" si="7"/>
        <v>216076.34196835538</v>
      </c>
      <c r="K33" s="41"/>
      <c r="L33" s="42"/>
      <c r="M33" s="42"/>
      <c r="N33" s="42"/>
      <c r="O33" s="42"/>
      <c r="P33" s="46"/>
      <c r="Q33" s="23"/>
    </row>
    <row r="34" spans="1:17" hidden="1">
      <c r="A34" s="237">
        <v>39431</v>
      </c>
      <c r="B34" s="25">
        <v>24</v>
      </c>
      <c r="C34" s="35" t="s">
        <v>29</v>
      </c>
      <c r="D34" s="36" t="str">
        <f t="shared" si="6"/>
        <v>'</v>
      </c>
      <c r="E34" s="37">
        <f t="shared" si="6"/>
        <v>39279</v>
      </c>
      <c r="F34" s="53">
        <f>IF(MAX(F$9:F33)&gt;=L$5,0,IF(B34&gt;=MONTH($N$5),F33+1,0))</f>
        <v>18</v>
      </c>
      <c r="G34" s="45">
        <f t="shared" si="1"/>
        <v>2206.9387077438018</v>
      </c>
      <c r="H34" s="42">
        <f t="shared" si="2"/>
        <v>1890.67</v>
      </c>
      <c r="I34" s="42">
        <f t="shared" si="3"/>
        <v>316.26870774380177</v>
      </c>
      <c r="J34" s="46">
        <f t="shared" si="7"/>
        <v>215760.07326061159</v>
      </c>
      <c r="K34" s="41">
        <f>SUM(H23:H34)</f>
        <v>22863.96</v>
      </c>
      <c r="L34" s="42">
        <f>SUM(I23:I34)</f>
        <v>3619.3044929256216</v>
      </c>
      <c r="M34" s="42">
        <f>SUM(G23:G34)</f>
        <v>26483.264492925617</v>
      </c>
      <c r="N34" s="42">
        <f>K34+N22</f>
        <v>34432.97</v>
      </c>
      <c r="O34" s="42">
        <f>L34+O22</f>
        <v>5291.9267393884329</v>
      </c>
      <c r="P34" s="46">
        <f>M34+P22</f>
        <v>39724.89673938843</v>
      </c>
      <c r="Q34" s="23"/>
    </row>
    <row r="35" spans="1:17" hidden="1">
      <c r="A35" s="237">
        <v>39462</v>
      </c>
      <c r="B35" s="25">
        <v>25</v>
      </c>
      <c r="C35" s="26" t="s">
        <v>17</v>
      </c>
      <c r="D35" s="47" t="str">
        <f>D23</f>
        <v>'</v>
      </c>
      <c r="E35" s="27">
        <f>E23+365.25</f>
        <v>39644.25</v>
      </c>
      <c r="F35" s="90">
        <f>IF(MAX(F$9:F34)&gt;=L$5,0,IF(B35&gt;=MONTH($N$5),F34+1,0))</f>
        <v>19</v>
      </c>
      <c r="G35" s="28">
        <f t="shared" si="1"/>
        <v>2206.9387077438018</v>
      </c>
      <c r="H35" s="29">
        <f t="shared" si="2"/>
        <v>1887.9</v>
      </c>
      <c r="I35" s="29">
        <f t="shared" si="3"/>
        <v>319.03870774380175</v>
      </c>
      <c r="J35" s="30">
        <f t="shared" si="7"/>
        <v>215441.03455286779</v>
      </c>
      <c r="K35" s="31"/>
      <c r="L35" s="32"/>
      <c r="M35" s="32"/>
      <c r="N35" s="32"/>
      <c r="O35" s="32"/>
      <c r="P35" s="48"/>
      <c r="Q35" s="23"/>
    </row>
    <row r="36" spans="1:17" hidden="1">
      <c r="A36" s="237">
        <v>39493</v>
      </c>
      <c r="B36" s="25">
        <v>26</v>
      </c>
      <c r="C36" s="35" t="s">
        <v>19</v>
      </c>
      <c r="D36" s="36" t="str">
        <f t="shared" ref="D36:E46" si="8">D35</f>
        <v>'</v>
      </c>
      <c r="E36" s="37">
        <f t="shared" si="8"/>
        <v>39644.25</v>
      </c>
      <c r="F36" s="6">
        <f>IF(MAX(F$9:F35)&gt;=L$5,0,IF(B36&gt;=MONTH($N$5),F35+1,0))</f>
        <v>20</v>
      </c>
      <c r="G36" s="38">
        <f t="shared" si="1"/>
        <v>2206.9387077438018</v>
      </c>
      <c r="H36" s="39">
        <f t="shared" si="2"/>
        <v>1885.11</v>
      </c>
      <c r="I36" s="39">
        <f t="shared" si="3"/>
        <v>321.82870774380194</v>
      </c>
      <c r="J36" s="40">
        <f t="shared" si="7"/>
        <v>215119.20584512397</v>
      </c>
      <c r="K36" s="41"/>
      <c r="L36" s="42"/>
      <c r="M36" s="42"/>
      <c r="N36" s="42"/>
      <c r="O36" s="42"/>
      <c r="P36" s="46"/>
      <c r="Q36" s="23"/>
    </row>
    <row r="37" spans="1:17" hidden="1">
      <c r="A37" s="237">
        <v>39522</v>
      </c>
      <c r="B37" s="25">
        <v>27</v>
      </c>
      <c r="C37" s="35" t="s">
        <v>20</v>
      </c>
      <c r="D37" s="36" t="str">
        <f t="shared" si="8"/>
        <v>'</v>
      </c>
      <c r="E37" s="37">
        <f t="shared" si="8"/>
        <v>39644.25</v>
      </c>
      <c r="F37" s="6">
        <f>IF(MAX(F$9:F36)&gt;=L$5,0,IF(B37&gt;=MONTH($N$5),F36+1,0))</f>
        <v>21</v>
      </c>
      <c r="G37" s="38">
        <f t="shared" si="1"/>
        <v>2206.9387077438018</v>
      </c>
      <c r="H37" s="39">
        <f t="shared" si="2"/>
        <v>1882.29</v>
      </c>
      <c r="I37" s="39">
        <f t="shared" si="3"/>
        <v>324.64870774380188</v>
      </c>
      <c r="J37" s="40">
        <f t="shared" si="7"/>
        <v>214794.55713738018</v>
      </c>
      <c r="K37" s="41"/>
      <c r="L37" s="42"/>
      <c r="M37" s="42"/>
      <c r="N37" s="42"/>
      <c r="O37" s="42"/>
      <c r="P37" s="46"/>
      <c r="Q37" s="23"/>
    </row>
    <row r="38" spans="1:17" hidden="1">
      <c r="A38" s="237">
        <v>39553</v>
      </c>
      <c r="B38" s="25">
        <v>28</v>
      </c>
      <c r="C38" s="35" t="s">
        <v>21</v>
      </c>
      <c r="D38" s="36" t="str">
        <f t="shared" si="8"/>
        <v>'</v>
      </c>
      <c r="E38" s="37">
        <f t="shared" si="8"/>
        <v>39644.25</v>
      </c>
      <c r="F38" s="6">
        <f>IF(MAX(F$9:F37)&gt;=L$5,0,IF(B38&gt;=MONTH($N$5),F37+1,0))</f>
        <v>22</v>
      </c>
      <c r="G38" s="38">
        <f t="shared" si="1"/>
        <v>2206.9387077438018</v>
      </c>
      <c r="H38" s="39">
        <f t="shared" si="2"/>
        <v>1879.45</v>
      </c>
      <c r="I38" s="39">
        <f t="shared" si="3"/>
        <v>327.4887077438018</v>
      </c>
      <c r="J38" s="40">
        <f t="shared" si="7"/>
        <v>214467.06842963639</v>
      </c>
      <c r="K38" s="41"/>
      <c r="L38" s="42"/>
      <c r="M38" s="42"/>
      <c r="N38" s="42"/>
      <c r="O38" s="42"/>
      <c r="P38" s="46"/>
      <c r="Q38" s="23"/>
    </row>
    <row r="39" spans="1:17" hidden="1">
      <c r="A39" s="237">
        <v>39583</v>
      </c>
      <c r="B39" s="25">
        <v>29</v>
      </c>
      <c r="C39" s="35" t="s">
        <v>22</v>
      </c>
      <c r="D39" s="36" t="str">
        <f t="shared" si="8"/>
        <v>'</v>
      </c>
      <c r="E39" s="37">
        <f t="shared" si="8"/>
        <v>39644.25</v>
      </c>
      <c r="F39" s="6">
        <f>IF(MAX(F$9:F38)&gt;=L$5,0,IF(B39&gt;=MONTH($N$5),F38+1,0))</f>
        <v>23</v>
      </c>
      <c r="G39" s="38">
        <f t="shared" si="1"/>
        <v>2206.9387077438018</v>
      </c>
      <c r="H39" s="39">
        <f t="shared" si="2"/>
        <v>1876.59</v>
      </c>
      <c r="I39" s="39">
        <f t="shared" si="3"/>
        <v>330.34870774380192</v>
      </c>
      <c r="J39" s="40">
        <f t="shared" si="7"/>
        <v>214136.71972189259</v>
      </c>
      <c r="K39" s="41"/>
      <c r="L39" s="42"/>
      <c r="M39" s="42"/>
      <c r="N39" s="42"/>
      <c r="O39" s="42"/>
      <c r="P39" s="46"/>
      <c r="Q39" s="23"/>
    </row>
    <row r="40" spans="1:17" hidden="1">
      <c r="A40" s="237">
        <v>39614</v>
      </c>
      <c r="B40" s="25">
        <v>30</v>
      </c>
      <c r="C40" s="35" t="s">
        <v>23</v>
      </c>
      <c r="D40" s="36" t="str">
        <f t="shared" si="8"/>
        <v>'</v>
      </c>
      <c r="E40" s="37">
        <f t="shared" si="8"/>
        <v>39644.25</v>
      </c>
      <c r="F40" s="6">
        <f>IF(MAX(F$9:F39)&gt;=L$5,0,IF(B40&gt;=MONTH($N$5),F39+1,0))</f>
        <v>24</v>
      </c>
      <c r="G40" s="38">
        <f t="shared" si="1"/>
        <v>2206.9387077438018</v>
      </c>
      <c r="H40" s="39">
        <f t="shared" si="2"/>
        <v>1873.7</v>
      </c>
      <c r="I40" s="39">
        <f t="shared" si="3"/>
        <v>333.2387077438018</v>
      </c>
      <c r="J40" s="40">
        <f t="shared" si="7"/>
        <v>213803.4810141488</v>
      </c>
      <c r="K40" s="41"/>
      <c r="L40" s="42"/>
      <c r="M40" s="42"/>
      <c r="N40" s="42"/>
      <c r="O40" s="42"/>
      <c r="P40" s="46"/>
      <c r="Q40" s="23"/>
    </row>
    <row r="41" spans="1:17" hidden="1">
      <c r="A41" s="237">
        <v>39644</v>
      </c>
      <c r="B41" s="25">
        <v>31</v>
      </c>
      <c r="C41" s="35" t="s">
        <v>24</v>
      </c>
      <c r="D41" s="36" t="str">
        <f t="shared" si="8"/>
        <v>'</v>
      </c>
      <c r="E41" s="37">
        <f t="shared" si="8"/>
        <v>39644.25</v>
      </c>
      <c r="F41" s="6">
        <f>IF(MAX(F$9:F40)&gt;=L$5,0,IF(B41&gt;=MONTH($N$5),F40+1,0))</f>
        <v>25</v>
      </c>
      <c r="G41" s="38">
        <f t="shared" si="1"/>
        <v>2206.9387077438018</v>
      </c>
      <c r="H41" s="39">
        <f t="shared" si="2"/>
        <v>1870.78</v>
      </c>
      <c r="I41" s="39">
        <f t="shared" si="3"/>
        <v>336.15870774380187</v>
      </c>
      <c r="J41" s="40">
        <f t="shared" si="7"/>
        <v>213467.322306405</v>
      </c>
      <c r="K41" s="41"/>
      <c r="L41" s="42"/>
      <c r="M41" s="42"/>
      <c r="N41" s="42"/>
      <c r="O41" s="42"/>
      <c r="P41" s="46"/>
      <c r="Q41" s="23"/>
    </row>
    <row r="42" spans="1:17" hidden="1">
      <c r="A42" s="237">
        <v>39675</v>
      </c>
      <c r="B42" s="25">
        <v>32</v>
      </c>
      <c r="C42" s="35" t="s">
        <v>25</v>
      </c>
      <c r="D42" s="36" t="str">
        <f t="shared" si="8"/>
        <v>'</v>
      </c>
      <c r="E42" s="37">
        <f t="shared" si="8"/>
        <v>39644.25</v>
      </c>
      <c r="F42" s="6">
        <f>IF(MAX(F$9:F41)&gt;=L$5,0,IF(B42&gt;=MONTH($N$5),F41+1,0))</f>
        <v>26</v>
      </c>
      <c r="G42" s="38">
        <f t="shared" si="1"/>
        <v>2206.9387077438018</v>
      </c>
      <c r="H42" s="39">
        <f t="shared" si="2"/>
        <v>1867.84</v>
      </c>
      <c r="I42" s="39">
        <f t="shared" si="3"/>
        <v>339.09870774380192</v>
      </c>
      <c r="J42" s="40">
        <f t="shared" si="7"/>
        <v>213128.22359866119</v>
      </c>
      <c r="K42" s="41"/>
      <c r="L42" s="42"/>
      <c r="M42" s="42"/>
      <c r="N42" s="42"/>
      <c r="O42" s="42"/>
      <c r="P42" s="46"/>
      <c r="Q42" s="23"/>
    </row>
    <row r="43" spans="1:17" hidden="1">
      <c r="A43" s="237">
        <v>39706</v>
      </c>
      <c r="B43" s="25">
        <v>33</v>
      </c>
      <c r="C43" s="35" t="s">
        <v>26</v>
      </c>
      <c r="D43" s="36" t="str">
        <f t="shared" si="8"/>
        <v>'</v>
      </c>
      <c r="E43" s="37">
        <f t="shared" si="8"/>
        <v>39644.25</v>
      </c>
      <c r="F43" s="6">
        <f>IF(MAX(F$9:F42)&gt;=L$5,0,IF(B43&gt;=MONTH($N$5),F42+1,0))</f>
        <v>27</v>
      </c>
      <c r="G43" s="38">
        <f t="shared" si="1"/>
        <v>2206.9387077438018</v>
      </c>
      <c r="H43" s="39">
        <f t="shared" si="2"/>
        <v>1864.87</v>
      </c>
      <c r="I43" s="39">
        <f t="shared" si="3"/>
        <v>342.06870774380195</v>
      </c>
      <c r="J43" s="40">
        <f t="shared" si="7"/>
        <v>212786.15489091739</v>
      </c>
      <c r="K43" s="41"/>
      <c r="L43" s="42"/>
      <c r="M43" s="42"/>
      <c r="N43" s="42"/>
      <c r="O43" s="42"/>
      <c r="P43" s="46"/>
      <c r="Q43" s="23"/>
    </row>
    <row r="44" spans="1:17" hidden="1">
      <c r="A44" s="237">
        <v>39736</v>
      </c>
      <c r="B44" s="25">
        <v>34</v>
      </c>
      <c r="C44" s="35" t="s">
        <v>27</v>
      </c>
      <c r="D44" s="36" t="str">
        <f t="shared" si="8"/>
        <v>'</v>
      </c>
      <c r="E44" s="37">
        <f t="shared" si="8"/>
        <v>39644.25</v>
      </c>
      <c r="F44" s="6">
        <f>IF(MAX(F$9:F43)&gt;=L$5,0,IF(B44&gt;=MONTH($N$5),F43+1,0))</f>
        <v>28</v>
      </c>
      <c r="G44" s="38">
        <f t="shared" si="1"/>
        <v>2206.9387077438018</v>
      </c>
      <c r="H44" s="39">
        <f t="shared" si="2"/>
        <v>1861.88</v>
      </c>
      <c r="I44" s="39">
        <f t="shared" si="3"/>
        <v>345.05870774380173</v>
      </c>
      <c r="J44" s="40">
        <f t="shared" si="7"/>
        <v>212441.09618317359</v>
      </c>
      <c r="K44" s="41"/>
      <c r="L44" s="42"/>
      <c r="M44" s="42"/>
      <c r="N44" s="42"/>
      <c r="O44" s="42"/>
      <c r="P44" s="46"/>
      <c r="Q44" s="23"/>
    </row>
    <row r="45" spans="1:17" hidden="1">
      <c r="A45" s="237">
        <v>39767</v>
      </c>
      <c r="B45" s="25">
        <v>35</v>
      </c>
      <c r="C45" s="35" t="s">
        <v>28</v>
      </c>
      <c r="D45" s="36" t="str">
        <f t="shared" si="8"/>
        <v>'</v>
      </c>
      <c r="E45" s="37">
        <f t="shared" si="8"/>
        <v>39644.25</v>
      </c>
      <c r="F45" s="6">
        <f>IF(MAX(F$9:F44)&gt;=L$5,0,IF(B45&gt;=MONTH($N$5),F44+1,0))</f>
        <v>29</v>
      </c>
      <c r="G45" s="38">
        <f t="shared" si="1"/>
        <v>2206.9387077438018</v>
      </c>
      <c r="H45" s="39">
        <f t="shared" si="2"/>
        <v>1858.86</v>
      </c>
      <c r="I45" s="39">
        <f t="shared" si="3"/>
        <v>348.07870774380194</v>
      </c>
      <c r="J45" s="40">
        <f t="shared" si="7"/>
        <v>212093.01747542978</v>
      </c>
      <c r="K45" s="41"/>
      <c r="L45" s="42"/>
      <c r="M45" s="42"/>
      <c r="N45" s="42"/>
      <c r="O45" s="42"/>
      <c r="P45" s="46"/>
      <c r="Q45" s="23"/>
    </row>
    <row r="46" spans="1:17" hidden="1">
      <c r="A46" s="237">
        <v>39797</v>
      </c>
      <c r="B46" s="25">
        <v>36</v>
      </c>
      <c r="C46" s="35" t="s">
        <v>29</v>
      </c>
      <c r="D46" s="36" t="str">
        <f t="shared" si="8"/>
        <v>'</v>
      </c>
      <c r="E46" s="37">
        <f t="shared" si="8"/>
        <v>39644.25</v>
      </c>
      <c r="F46" s="53">
        <f>IF(MAX(F$9:F45)&gt;=L$5,0,IF(B46&gt;=MONTH($N$5),F45+1,0))</f>
        <v>30</v>
      </c>
      <c r="G46" s="45">
        <f t="shared" si="1"/>
        <v>2206.9387077438018</v>
      </c>
      <c r="H46" s="42">
        <f t="shared" si="2"/>
        <v>1855.81</v>
      </c>
      <c r="I46" s="42">
        <f t="shared" si="3"/>
        <v>351.1287077438019</v>
      </c>
      <c r="J46" s="46">
        <f t="shared" si="7"/>
        <v>211741.88876768597</v>
      </c>
      <c r="K46" s="41">
        <f>SUM(H35:H46)</f>
        <v>22465.080000000005</v>
      </c>
      <c r="L46" s="42">
        <f>SUM(I35:I46)</f>
        <v>4018.1844929256222</v>
      </c>
      <c r="M46" s="42">
        <f>SUM(G35:G46)</f>
        <v>26483.264492925617</v>
      </c>
      <c r="N46" s="42">
        <f>K46+N34</f>
        <v>56898.05</v>
      </c>
      <c r="O46" s="42">
        <f>L46+O34</f>
        <v>9310.1112323140551</v>
      </c>
      <c r="P46" s="46">
        <f>M46+P34</f>
        <v>66208.161232314043</v>
      </c>
      <c r="Q46" s="23"/>
    </row>
    <row r="47" spans="1:17" hidden="1">
      <c r="A47" s="237">
        <v>39828</v>
      </c>
      <c r="B47" s="25">
        <v>37</v>
      </c>
      <c r="C47" s="26" t="s">
        <v>17</v>
      </c>
      <c r="D47" s="47" t="str">
        <f>D35</f>
        <v>'</v>
      </c>
      <c r="E47" s="27">
        <f>E35+365.25</f>
        <v>40009.5</v>
      </c>
      <c r="F47" s="90">
        <f>IF(MAX(F$9:F46)&gt;=L$5,0,IF(B47&gt;=MONTH($N$5),F46+1,0))</f>
        <v>31</v>
      </c>
      <c r="G47" s="28">
        <f t="shared" si="1"/>
        <v>2206.9387077438018</v>
      </c>
      <c r="H47" s="29">
        <f t="shared" si="2"/>
        <v>1852.74</v>
      </c>
      <c r="I47" s="29">
        <f t="shared" si="3"/>
        <v>354.19870774380183</v>
      </c>
      <c r="J47" s="30">
        <f t="shared" si="7"/>
        <v>211387.69005994216</v>
      </c>
      <c r="K47" s="31"/>
      <c r="L47" s="32"/>
      <c r="M47" s="32"/>
      <c r="N47" s="32"/>
      <c r="O47" s="32"/>
      <c r="P47" s="48"/>
      <c r="Q47" s="23"/>
    </row>
    <row r="48" spans="1:17" hidden="1">
      <c r="A48" s="237">
        <v>39859</v>
      </c>
      <c r="B48" s="25">
        <v>38</v>
      </c>
      <c r="C48" s="35" t="s">
        <v>19</v>
      </c>
      <c r="D48" s="36" t="str">
        <f t="shared" ref="D48:E58" si="9">D47</f>
        <v>'</v>
      </c>
      <c r="E48" s="37">
        <f t="shared" si="9"/>
        <v>40009.5</v>
      </c>
      <c r="F48" s="6">
        <f>IF(MAX(F$9:F47)&gt;=L$5,0,IF(B48&gt;=MONTH($N$5),F47+1,0))</f>
        <v>32</v>
      </c>
      <c r="G48" s="38">
        <f t="shared" si="1"/>
        <v>2206.9387077438018</v>
      </c>
      <c r="H48" s="39">
        <f t="shared" si="2"/>
        <v>1849.64</v>
      </c>
      <c r="I48" s="39">
        <f t="shared" si="3"/>
        <v>357.29870774380174</v>
      </c>
      <c r="J48" s="40">
        <f t="shared" si="7"/>
        <v>211030.39135219835</v>
      </c>
      <c r="K48" s="41"/>
      <c r="L48" s="42"/>
      <c r="M48" s="42"/>
      <c r="N48" s="42"/>
      <c r="O48" s="42"/>
      <c r="P48" s="46"/>
      <c r="Q48" s="23"/>
    </row>
    <row r="49" spans="1:17" hidden="1">
      <c r="A49" s="237">
        <v>39887</v>
      </c>
      <c r="B49" s="25">
        <v>39</v>
      </c>
      <c r="C49" s="35" t="s">
        <v>20</v>
      </c>
      <c r="D49" s="36" t="str">
        <f t="shared" si="9"/>
        <v>'</v>
      </c>
      <c r="E49" s="37">
        <f t="shared" si="9"/>
        <v>40009.5</v>
      </c>
      <c r="F49" s="6">
        <f>IF(MAX(F$9:F48)&gt;=L$5,0,IF(B49&gt;=MONTH($N$5),F48+1,0))</f>
        <v>33</v>
      </c>
      <c r="G49" s="38">
        <f t="shared" si="1"/>
        <v>2206.9387077438018</v>
      </c>
      <c r="H49" s="39">
        <f t="shared" si="2"/>
        <v>1846.52</v>
      </c>
      <c r="I49" s="39">
        <f t="shared" si="3"/>
        <v>360.41870774380186</v>
      </c>
      <c r="J49" s="40">
        <f t="shared" si="7"/>
        <v>210669.97264445454</v>
      </c>
      <c r="K49" s="41"/>
      <c r="L49" s="42"/>
      <c r="M49" s="42"/>
      <c r="N49" s="42"/>
      <c r="O49" s="42"/>
      <c r="P49" s="46"/>
      <c r="Q49" s="23"/>
    </row>
    <row r="50" spans="1:17" hidden="1">
      <c r="A50" s="237">
        <v>39918</v>
      </c>
      <c r="B50" s="25">
        <v>40</v>
      </c>
      <c r="C50" s="35" t="s">
        <v>21</v>
      </c>
      <c r="D50" s="36" t="str">
        <f t="shared" si="9"/>
        <v>'</v>
      </c>
      <c r="E50" s="37">
        <f t="shared" si="9"/>
        <v>40009.5</v>
      </c>
      <c r="F50" s="6">
        <f>IF(MAX(F$9:F49)&gt;=L$5,0,IF(B50&gt;=MONTH($N$5),F49+1,0))</f>
        <v>34</v>
      </c>
      <c r="G50" s="38">
        <f t="shared" si="1"/>
        <v>2206.9387077438018</v>
      </c>
      <c r="H50" s="39">
        <f t="shared" si="2"/>
        <v>1843.36</v>
      </c>
      <c r="I50" s="39">
        <f t="shared" si="3"/>
        <v>363.57870774380194</v>
      </c>
      <c r="J50" s="40">
        <f t="shared" si="7"/>
        <v>210306.39393671072</v>
      </c>
      <c r="K50" s="41"/>
      <c r="L50" s="42"/>
      <c r="M50" s="42"/>
      <c r="N50" s="42"/>
      <c r="O50" s="42"/>
      <c r="P50" s="46"/>
      <c r="Q50" s="23"/>
    </row>
    <row r="51" spans="1:17" hidden="1">
      <c r="A51" s="237">
        <v>39948</v>
      </c>
      <c r="B51" s="25">
        <v>41</v>
      </c>
      <c r="C51" s="35" t="s">
        <v>22</v>
      </c>
      <c r="D51" s="36" t="str">
        <f t="shared" si="9"/>
        <v>'</v>
      </c>
      <c r="E51" s="37">
        <f t="shared" si="9"/>
        <v>40009.5</v>
      </c>
      <c r="F51" s="6">
        <f>IF(MAX(F$9:F50)&gt;=L$5,0,IF(B51&gt;=MONTH($N$5),F50+1,0))</f>
        <v>35</v>
      </c>
      <c r="G51" s="38">
        <f t="shared" si="1"/>
        <v>2206.9387077438018</v>
      </c>
      <c r="H51" s="39">
        <f t="shared" si="2"/>
        <v>1840.18</v>
      </c>
      <c r="I51" s="39">
        <f t="shared" si="3"/>
        <v>366.75870774380178</v>
      </c>
      <c r="J51" s="40">
        <f t="shared" si="7"/>
        <v>209939.63522896692</v>
      </c>
      <c r="K51" s="41"/>
      <c r="L51" s="42"/>
      <c r="M51" s="42"/>
      <c r="N51" s="42"/>
      <c r="O51" s="42"/>
      <c r="P51" s="46"/>
      <c r="Q51" s="23"/>
    </row>
    <row r="52" spans="1:17" hidden="1">
      <c r="A52" s="237">
        <v>39979</v>
      </c>
      <c r="B52" s="25">
        <v>42</v>
      </c>
      <c r="C52" s="35" t="s">
        <v>23</v>
      </c>
      <c r="D52" s="36" t="str">
        <f t="shared" si="9"/>
        <v>'</v>
      </c>
      <c r="E52" s="37">
        <f t="shared" si="9"/>
        <v>40009.5</v>
      </c>
      <c r="F52" s="6">
        <f>IF(MAX(F$9:F51)&gt;=L$5,0,IF(B52&gt;=MONTH($N$5),F51+1,0))</f>
        <v>36</v>
      </c>
      <c r="G52" s="38">
        <f t="shared" si="1"/>
        <v>2206.9387077438018</v>
      </c>
      <c r="H52" s="39">
        <f t="shared" si="2"/>
        <v>1836.97</v>
      </c>
      <c r="I52" s="39">
        <f t="shared" si="3"/>
        <v>369.96870774380182</v>
      </c>
      <c r="J52" s="40">
        <f t="shared" si="7"/>
        <v>209569.66652122312</v>
      </c>
      <c r="K52" s="41"/>
      <c r="L52" s="42"/>
      <c r="M52" s="42"/>
      <c r="N52" s="42"/>
      <c r="O52" s="42"/>
      <c r="P52" s="46"/>
      <c r="Q52" s="23"/>
    </row>
    <row r="53" spans="1:17" hidden="1">
      <c r="A53" s="237">
        <v>40009</v>
      </c>
      <c r="B53" s="25">
        <v>43</v>
      </c>
      <c r="C53" s="35" t="s">
        <v>24</v>
      </c>
      <c r="D53" s="36" t="str">
        <f t="shared" si="9"/>
        <v>'</v>
      </c>
      <c r="E53" s="37">
        <f t="shared" si="9"/>
        <v>40009.5</v>
      </c>
      <c r="F53" s="6">
        <f>IF(MAX(F$9:F52)&gt;=L$5,0,IF(B53&gt;=MONTH($N$5),F52+1,0))</f>
        <v>37</v>
      </c>
      <c r="G53" s="38">
        <f t="shared" si="1"/>
        <v>2206.9387077438018</v>
      </c>
      <c r="H53" s="39">
        <f t="shared" si="2"/>
        <v>1833.73</v>
      </c>
      <c r="I53" s="39">
        <f t="shared" si="3"/>
        <v>373.20870774380182</v>
      </c>
      <c r="J53" s="40">
        <f t="shared" si="7"/>
        <v>209196.45781347933</v>
      </c>
      <c r="K53" s="41"/>
      <c r="L53" s="42"/>
      <c r="M53" s="42"/>
      <c r="N53" s="42"/>
      <c r="O53" s="42"/>
      <c r="P53" s="46"/>
      <c r="Q53" s="23"/>
    </row>
    <row r="54" spans="1:17" hidden="1">
      <c r="A54" s="237">
        <v>40040</v>
      </c>
      <c r="B54" s="25">
        <v>44</v>
      </c>
      <c r="C54" s="35" t="s">
        <v>25</v>
      </c>
      <c r="D54" s="36" t="str">
        <f t="shared" si="9"/>
        <v>'</v>
      </c>
      <c r="E54" s="37">
        <f t="shared" si="9"/>
        <v>40009.5</v>
      </c>
      <c r="F54" s="6">
        <f>IF(MAX(F$9:F53)&gt;=L$5,0,IF(B54&gt;=MONTH($N$5),F53+1,0))</f>
        <v>38</v>
      </c>
      <c r="G54" s="38">
        <f t="shared" si="1"/>
        <v>2206.9387077438018</v>
      </c>
      <c r="H54" s="39">
        <f t="shared" si="2"/>
        <v>1830.47</v>
      </c>
      <c r="I54" s="39">
        <f t="shared" si="3"/>
        <v>376.46870774380182</v>
      </c>
      <c r="J54" s="40">
        <f t="shared" si="7"/>
        <v>208819.98910573553</v>
      </c>
      <c r="K54" s="41"/>
      <c r="L54" s="42"/>
      <c r="M54" s="42"/>
      <c r="N54" s="42"/>
      <c r="O54" s="42"/>
      <c r="P54" s="46"/>
      <c r="Q54" s="23"/>
    </row>
    <row r="55" spans="1:17" hidden="1">
      <c r="A55" s="237">
        <v>40071</v>
      </c>
      <c r="B55" s="25">
        <v>45</v>
      </c>
      <c r="C55" s="35" t="s">
        <v>26</v>
      </c>
      <c r="D55" s="36" t="str">
        <f t="shared" si="9"/>
        <v>'</v>
      </c>
      <c r="E55" s="37">
        <f t="shared" si="9"/>
        <v>40009.5</v>
      </c>
      <c r="F55" s="6">
        <f>IF(MAX(F$9:F54)&gt;=L$5,0,IF(B55&gt;=MONTH($N$5),F54+1,0))</f>
        <v>39</v>
      </c>
      <c r="G55" s="38">
        <f t="shared" si="1"/>
        <v>2206.9387077438018</v>
      </c>
      <c r="H55" s="39">
        <f t="shared" si="2"/>
        <v>1827.17</v>
      </c>
      <c r="I55" s="39">
        <f t="shared" si="3"/>
        <v>379.76870774380177</v>
      </c>
      <c r="J55" s="40">
        <f t="shared" si="7"/>
        <v>208440.22039799174</v>
      </c>
      <c r="K55" s="41"/>
      <c r="L55" s="42"/>
      <c r="M55" s="42"/>
      <c r="N55" s="42"/>
      <c r="O55" s="42"/>
      <c r="P55" s="46"/>
      <c r="Q55" s="23"/>
    </row>
    <row r="56" spans="1:17" hidden="1">
      <c r="A56" s="237">
        <v>40101</v>
      </c>
      <c r="B56" s="25">
        <v>46</v>
      </c>
      <c r="C56" s="35" t="s">
        <v>27</v>
      </c>
      <c r="D56" s="36" t="str">
        <f t="shared" si="9"/>
        <v>'</v>
      </c>
      <c r="E56" s="37">
        <f t="shared" si="9"/>
        <v>40009.5</v>
      </c>
      <c r="F56" s="6">
        <f>IF(MAX(F$9:F55)&gt;=L$5,0,IF(B56&gt;=MONTH($N$5),F55+1,0))</f>
        <v>40</v>
      </c>
      <c r="G56" s="38">
        <f t="shared" si="1"/>
        <v>2206.9387077438018</v>
      </c>
      <c r="H56" s="39">
        <f t="shared" si="2"/>
        <v>1823.85</v>
      </c>
      <c r="I56" s="39">
        <f t="shared" si="3"/>
        <v>383.08870774380193</v>
      </c>
      <c r="J56" s="40">
        <f t="shared" si="7"/>
        <v>208057.13169024794</v>
      </c>
      <c r="K56" s="41"/>
      <c r="L56" s="42"/>
      <c r="M56" s="42"/>
      <c r="N56" s="42"/>
      <c r="O56" s="42"/>
      <c r="P56" s="46"/>
      <c r="Q56" s="23"/>
    </row>
    <row r="57" spans="1:17" hidden="1">
      <c r="A57" s="237">
        <v>40132</v>
      </c>
      <c r="B57" s="25">
        <v>47</v>
      </c>
      <c r="C57" s="35" t="s">
        <v>28</v>
      </c>
      <c r="D57" s="36" t="str">
        <f t="shared" si="9"/>
        <v>'</v>
      </c>
      <c r="E57" s="37">
        <f t="shared" si="9"/>
        <v>40009.5</v>
      </c>
      <c r="F57" s="6">
        <f>IF(MAX(F$9:F56)&gt;=L$5,0,IF(B57&gt;=MONTH($N$5),F56+1,0))</f>
        <v>41</v>
      </c>
      <c r="G57" s="38">
        <f t="shared" si="1"/>
        <v>2206.9387077438018</v>
      </c>
      <c r="H57" s="39">
        <f t="shared" si="2"/>
        <v>1820.5</v>
      </c>
      <c r="I57" s="39">
        <f t="shared" si="3"/>
        <v>386.43870774380184</v>
      </c>
      <c r="J57" s="40">
        <f t="shared" si="7"/>
        <v>207670.69298250414</v>
      </c>
      <c r="K57" s="41"/>
      <c r="L57" s="42"/>
      <c r="M57" s="42"/>
      <c r="N57" s="42"/>
      <c r="O57" s="42"/>
      <c r="P57" s="46"/>
      <c r="Q57" s="23"/>
    </row>
    <row r="58" spans="1:17" hidden="1">
      <c r="A58" s="237">
        <v>40162</v>
      </c>
      <c r="B58" s="25">
        <v>48</v>
      </c>
      <c r="C58" s="35" t="s">
        <v>29</v>
      </c>
      <c r="D58" s="36" t="str">
        <f t="shared" si="9"/>
        <v>'</v>
      </c>
      <c r="E58" s="37">
        <f t="shared" si="9"/>
        <v>40009.5</v>
      </c>
      <c r="F58" s="53">
        <f>IF(MAX(F$9:F57)&gt;=L$5,0,IF(B58&gt;=MONTH($N$5),F57+1,0))</f>
        <v>42</v>
      </c>
      <c r="G58" s="45">
        <f t="shared" si="1"/>
        <v>2206.9387077438018</v>
      </c>
      <c r="H58" s="42">
        <f t="shared" si="2"/>
        <v>1817.12</v>
      </c>
      <c r="I58" s="42">
        <f t="shared" si="3"/>
        <v>389.81870774380195</v>
      </c>
      <c r="J58" s="46">
        <f t="shared" si="7"/>
        <v>207280.87427476034</v>
      </c>
      <c r="K58" s="41">
        <f>SUM(H47:H58)</f>
        <v>22022.249999999996</v>
      </c>
      <c r="L58" s="42">
        <f>SUM(I47:I58)</f>
        <v>4461.0144929256221</v>
      </c>
      <c r="M58" s="42">
        <f>SUM(G47:G58)</f>
        <v>26483.264492925617</v>
      </c>
      <c r="N58" s="42">
        <f>K58+N46</f>
        <v>78920.3</v>
      </c>
      <c r="O58" s="42">
        <f>L58+O46</f>
        <v>13771.125725239677</v>
      </c>
      <c r="P58" s="46">
        <f>M58+P46</f>
        <v>92691.425725239664</v>
      </c>
      <c r="Q58" s="23"/>
    </row>
    <row r="59" spans="1:17" hidden="1">
      <c r="A59" s="237">
        <v>40193</v>
      </c>
      <c r="B59" s="25">
        <v>49</v>
      </c>
      <c r="C59" s="26" t="s">
        <v>17</v>
      </c>
      <c r="D59" s="47" t="str">
        <f>D47</f>
        <v>'</v>
      </c>
      <c r="E59" s="27">
        <f>E47+365.25</f>
        <v>40374.75</v>
      </c>
      <c r="F59" s="90">
        <f>IF(MAX(F$9:F58)&gt;=L$5,0,IF(B59&gt;=MONTH($N$5),F58+1,0))</f>
        <v>43</v>
      </c>
      <c r="G59" s="28">
        <f t="shared" si="1"/>
        <v>2206.9387077438018</v>
      </c>
      <c r="H59" s="29">
        <f t="shared" si="2"/>
        <v>1813.71</v>
      </c>
      <c r="I59" s="29">
        <f t="shared" si="3"/>
        <v>393.22870774380181</v>
      </c>
      <c r="J59" s="30">
        <f t="shared" si="7"/>
        <v>206887.64556701653</v>
      </c>
      <c r="K59" s="31"/>
      <c r="L59" s="32"/>
      <c r="M59" s="32"/>
      <c r="N59" s="32"/>
      <c r="O59" s="32"/>
      <c r="P59" s="48"/>
      <c r="Q59" s="23"/>
    </row>
    <row r="60" spans="1:17" hidden="1">
      <c r="A60" s="237">
        <v>40224</v>
      </c>
      <c r="B60" s="25">
        <v>50</v>
      </c>
      <c r="C60" s="35" t="s">
        <v>19</v>
      </c>
      <c r="D60" s="36" t="str">
        <f t="shared" ref="D60:E70" si="10">D59</f>
        <v>'</v>
      </c>
      <c r="E60" s="37">
        <f t="shared" si="10"/>
        <v>40374.75</v>
      </c>
      <c r="F60" s="6">
        <f>IF(MAX(F$9:F59)&gt;=L$5,0,IF(B60&gt;=MONTH($N$5),F59+1,0))</f>
        <v>44</v>
      </c>
      <c r="G60" s="38">
        <f t="shared" si="1"/>
        <v>2206.9387077438018</v>
      </c>
      <c r="H60" s="39">
        <f t="shared" si="2"/>
        <v>1810.27</v>
      </c>
      <c r="I60" s="39">
        <f t="shared" si="3"/>
        <v>396.66870774380186</v>
      </c>
      <c r="J60" s="40">
        <f t="shared" si="7"/>
        <v>206490.97685927272</v>
      </c>
      <c r="K60" s="41"/>
      <c r="L60" s="42"/>
      <c r="M60" s="42"/>
      <c r="N60" s="42"/>
      <c r="O60" s="42"/>
      <c r="P60" s="46"/>
      <c r="Q60" s="23"/>
    </row>
    <row r="61" spans="1:17" hidden="1">
      <c r="A61" s="237">
        <v>40252</v>
      </c>
      <c r="B61" s="25">
        <v>51</v>
      </c>
      <c r="C61" s="35" t="s">
        <v>20</v>
      </c>
      <c r="D61" s="36" t="str">
        <f t="shared" si="10"/>
        <v>'</v>
      </c>
      <c r="E61" s="37">
        <f t="shared" si="10"/>
        <v>40374.75</v>
      </c>
      <c r="F61" s="6">
        <f>IF(MAX(F$9:F60)&gt;=L$5,0,IF(B61&gt;=MONTH($N$5),F60+1,0))</f>
        <v>45</v>
      </c>
      <c r="G61" s="38">
        <f t="shared" si="1"/>
        <v>2206.9387077438018</v>
      </c>
      <c r="H61" s="39">
        <f t="shared" si="2"/>
        <v>1806.8</v>
      </c>
      <c r="I61" s="39">
        <f t="shared" si="3"/>
        <v>400.13870774380189</v>
      </c>
      <c r="J61" s="40">
        <f t="shared" si="7"/>
        <v>206090.83815152891</v>
      </c>
      <c r="K61" s="41"/>
      <c r="L61" s="42"/>
      <c r="M61" s="42"/>
      <c r="N61" s="42"/>
      <c r="O61" s="42"/>
      <c r="P61" s="46"/>
      <c r="Q61" s="23"/>
    </row>
    <row r="62" spans="1:17" hidden="1">
      <c r="A62" s="237">
        <v>40283</v>
      </c>
      <c r="B62" s="25">
        <v>52</v>
      </c>
      <c r="C62" s="35" t="s">
        <v>21</v>
      </c>
      <c r="D62" s="36" t="str">
        <f t="shared" si="10"/>
        <v>'</v>
      </c>
      <c r="E62" s="37">
        <f t="shared" si="10"/>
        <v>40374.75</v>
      </c>
      <c r="F62" s="6">
        <f>IF(MAX(F$9:F61)&gt;=L$5,0,IF(B62&gt;=MONTH($N$5),F61+1,0))</f>
        <v>46</v>
      </c>
      <c r="G62" s="38">
        <f t="shared" si="1"/>
        <v>2206.9387077438018</v>
      </c>
      <c r="H62" s="39">
        <f t="shared" si="2"/>
        <v>1803.29</v>
      </c>
      <c r="I62" s="39">
        <f t="shared" si="3"/>
        <v>403.64870774380188</v>
      </c>
      <c r="J62" s="40">
        <f t="shared" si="7"/>
        <v>205687.18944378512</v>
      </c>
      <c r="K62" s="41"/>
      <c r="L62" s="42"/>
      <c r="M62" s="42"/>
      <c r="N62" s="42"/>
      <c r="O62" s="42"/>
      <c r="P62" s="46"/>
      <c r="Q62" s="23"/>
    </row>
    <row r="63" spans="1:17" hidden="1">
      <c r="A63" s="237">
        <v>40313</v>
      </c>
      <c r="B63" s="25">
        <v>53</v>
      </c>
      <c r="C63" s="35" t="s">
        <v>22</v>
      </c>
      <c r="D63" s="36" t="str">
        <f t="shared" si="10"/>
        <v>'</v>
      </c>
      <c r="E63" s="37">
        <f t="shared" si="10"/>
        <v>40374.75</v>
      </c>
      <c r="F63" s="6">
        <f>IF(MAX(F$9:F62)&gt;=L$5,0,IF(B63&gt;=MONTH($N$5),F62+1,0))</f>
        <v>47</v>
      </c>
      <c r="G63" s="38">
        <f t="shared" si="1"/>
        <v>2206.9387077438018</v>
      </c>
      <c r="H63" s="39">
        <f t="shared" si="2"/>
        <v>1799.76</v>
      </c>
      <c r="I63" s="39">
        <f t="shared" si="3"/>
        <v>407.17870774380185</v>
      </c>
      <c r="J63" s="40">
        <f t="shared" si="7"/>
        <v>205280.01073604132</v>
      </c>
      <c r="K63" s="41"/>
      <c r="L63" s="42"/>
      <c r="M63" s="42"/>
      <c r="N63" s="42"/>
      <c r="O63" s="42"/>
      <c r="P63" s="46"/>
      <c r="Q63" s="23"/>
    </row>
    <row r="64" spans="1:17" hidden="1">
      <c r="A64" s="237">
        <v>40344</v>
      </c>
      <c r="B64" s="25">
        <v>54</v>
      </c>
      <c r="C64" s="35" t="s">
        <v>23</v>
      </c>
      <c r="D64" s="36" t="str">
        <f t="shared" si="10"/>
        <v>'</v>
      </c>
      <c r="E64" s="37">
        <f t="shared" si="10"/>
        <v>40374.75</v>
      </c>
      <c r="F64" s="6">
        <f>IF(MAX(F$9:F63)&gt;=L$5,0,IF(B64&gt;=MONTH($N$5),F63+1,0))</f>
        <v>48</v>
      </c>
      <c r="G64" s="38">
        <f t="shared" si="1"/>
        <v>2206.9387077438018</v>
      </c>
      <c r="H64" s="39">
        <f t="shared" si="2"/>
        <v>1796.2</v>
      </c>
      <c r="I64" s="39">
        <f t="shared" si="3"/>
        <v>410.7387077438018</v>
      </c>
      <c r="J64" s="40">
        <f t="shared" si="7"/>
        <v>204869.27202829754</v>
      </c>
      <c r="K64" s="41"/>
      <c r="L64" s="42"/>
      <c r="M64" s="42"/>
      <c r="N64" s="42"/>
      <c r="O64" s="42"/>
      <c r="P64" s="46"/>
      <c r="Q64" s="23"/>
    </row>
    <row r="65" spans="1:17" hidden="1">
      <c r="A65" s="237">
        <v>40374</v>
      </c>
      <c r="B65" s="25">
        <v>55</v>
      </c>
      <c r="C65" s="35" t="s">
        <v>24</v>
      </c>
      <c r="D65" s="36" t="str">
        <f t="shared" si="10"/>
        <v>'</v>
      </c>
      <c r="E65" s="37">
        <f t="shared" si="10"/>
        <v>40374.75</v>
      </c>
      <c r="F65" s="6">
        <f>IF(MAX(F$9:F64)&gt;=L$5,0,IF(B65&gt;=MONTH($N$5),F64+1,0))</f>
        <v>49</v>
      </c>
      <c r="G65" s="38">
        <f t="shared" si="1"/>
        <v>2206.9387077438018</v>
      </c>
      <c r="H65" s="39">
        <f t="shared" si="2"/>
        <v>1792.61</v>
      </c>
      <c r="I65" s="39">
        <f t="shared" si="3"/>
        <v>414.32870774380194</v>
      </c>
      <c r="J65" s="40">
        <f t="shared" si="7"/>
        <v>204454.94332055372</v>
      </c>
      <c r="K65" s="41"/>
      <c r="L65" s="42"/>
      <c r="M65" s="42"/>
      <c r="N65" s="42"/>
      <c r="O65" s="42"/>
      <c r="P65" s="46"/>
      <c r="Q65" s="23"/>
    </row>
    <row r="66" spans="1:17" hidden="1">
      <c r="A66" s="237">
        <v>40405</v>
      </c>
      <c r="B66" s="25">
        <v>56</v>
      </c>
      <c r="C66" s="35" t="s">
        <v>25</v>
      </c>
      <c r="D66" s="36" t="str">
        <f t="shared" si="10"/>
        <v>'</v>
      </c>
      <c r="E66" s="37">
        <f t="shared" si="10"/>
        <v>40374.75</v>
      </c>
      <c r="F66" s="6">
        <f>IF(MAX(F$9:F65)&gt;=L$5,0,IF(B66&gt;=MONTH($N$5),F65+1,0))</f>
        <v>50</v>
      </c>
      <c r="G66" s="38">
        <f t="shared" si="1"/>
        <v>2206.9387077438018</v>
      </c>
      <c r="H66" s="39">
        <f t="shared" si="2"/>
        <v>1788.98</v>
      </c>
      <c r="I66" s="39">
        <f t="shared" si="3"/>
        <v>417.95870774380182</v>
      </c>
      <c r="J66" s="40">
        <f t="shared" si="7"/>
        <v>204036.98461280993</v>
      </c>
      <c r="K66" s="41"/>
      <c r="L66" s="42"/>
      <c r="M66" s="42"/>
      <c r="N66" s="42"/>
      <c r="O66" s="42"/>
      <c r="P66" s="46"/>
      <c r="Q66" s="23"/>
    </row>
    <row r="67" spans="1:17" hidden="1">
      <c r="A67" s="237">
        <v>40436</v>
      </c>
      <c r="B67" s="25">
        <v>57</v>
      </c>
      <c r="C67" s="35" t="s">
        <v>26</v>
      </c>
      <c r="D67" s="36" t="str">
        <f t="shared" si="10"/>
        <v>'</v>
      </c>
      <c r="E67" s="37">
        <f t="shared" si="10"/>
        <v>40374.75</v>
      </c>
      <c r="F67" s="6">
        <f>IF(MAX(F$9:F66)&gt;=L$5,0,IF(B67&gt;=MONTH($N$5),F66+1,0))</f>
        <v>51</v>
      </c>
      <c r="G67" s="38">
        <f t="shared" si="1"/>
        <v>2206.9387077438018</v>
      </c>
      <c r="H67" s="39">
        <f t="shared" si="2"/>
        <v>1785.32</v>
      </c>
      <c r="I67" s="39">
        <f t="shared" si="3"/>
        <v>421.61870774380191</v>
      </c>
      <c r="J67" s="40">
        <f t="shared" si="7"/>
        <v>203615.36590506614</v>
      </c>
      <c r="K67" s="41"/>
      <c r="L67" s="42"/>
      <c r="M67" s="42"/>
      <c r="N67" s="42"/>
      <c r="O67" s="42"/>
      <c r="P67" s="46"/>
      <c r="Q67" s="23"/>
    </row>
    <row r="68" spans="1:17" hidden="1">
      <c r="A68" s="237">
        <v>40466</v>
      </c>
      <c r="B68" s="25">
        <v>58</v>
      </c>
      <c r="C68" s="35" t="s">
        <v>27</v>
      </c>
      <c r="D68" s="36" t="str">
        <f t="shared" si="10"/>
        <v>'</v>
      </c>
      <c r="E68" s="37">
        <f t="shared" si="10"/>
        <v>40374.75</v>
      </c>
      <c r="F68" s="6">
        <f>IF(MAX(F$9:F67)&gt;=L$5,0,IF(B68&gt;=MONTH($N$5),F67+1,0))</f>
        <v>52</v>
      </c>
      <c r="G68" s="38">
        <f t="shared" si="1"/>
        <v>2206.9387077438018</v>
      </c>
      <c r="H68" s="39">
        <f t="shared" si="2"/>
        <v>1781.63</v>
      </c>
      <c r="I68" s="39">
        <f t="shared" si="3"/>
        <v>425.30870774380173</v>
      </c>
      <c r="J68" s="40">
        <f t="shared" si="7"/>
        <v>203190.05719732234</v>
      </c>
      <c r="K68" s="41"/>
      <c r="L68" s="42"/>
      <c r="M68" s="42"/>
      <c r="N68" s="42"/>
      <c r="O68" s="42"/>
      <c r="P68" s="46"/>
      <c r="Q68" s="23"/>
    </row>
    <row r="69" spans="1:17" hidden="1">
      <c r="A69" s="237">
        <v>40497</v>
      </c>
      <c r="B69" s="25">
        <v>59</v>
      </c>
      <c r="C69" s="35" t="s">
        <v>28</v>
      </c>
      <c r="D69" s="36" t="str">
        <f t="shared" si="10"/>
        <v>'</v>
      </c>
      <c r="E69" s="37">
        <f t="shared" si="10"/>
        <v>40374.75</v>
      </c>
      <c r="F69" s="6">
        <f>IF(MAX(F$9:F68)&gt;=L$5,0,IF(B69&gt;=MONTH($N$5),F68+1,0))</f>
        <v>53</v>
      </c>
      <c r="G69" s="38">
        <f t="shared" si="1"/>
        <v>2206.9387077438018</v>
      </c>
      <c r="H69" s="39">
        <f t="shared" si="2"/>
        <v>1777.91</v>
      </c>
      <c r="I69" s="39">
        <f t="shared" si="3"/>
        <v>429.02870774380176</v>
      </c>
      <c r="J69" s="40">
        <f t="shared" si="7"/>
        <v>202761.02848957854</v>
      </c>
      <c r="K69" s="41"/>
      <c r="L69" s="42"/>
      <c r="M69" s="42"/>
      <c r="N69" s="42"/>
      <c r="O69" s="42"/>
      <c r="P69" s="46"/>
      <c r="Q69" s="23"/>
    </row>
    <row r="70" spans="1:17" hidden="1">
      <c r="A70" s="237">
        <v>40527</v>
      </c>
      <c r="B70" s="25">
        <v>60</v>
      </c>
      <c r="C70" s="50" t="s">
        <v>29</v>
      </c>
      <c r="D70" s="51" t="str">
        <f t="shared" si="10"/>
        <v>'</v>
      </c>
      <c r="E70" s="52">
        <f t="shared" si="10"/>
        <v>40374.75</v>
      </c>
      <c r="F70" s="53">
        <f>IF(MAX(F$9:F69)&gt;=L$5,0,IF(B70&gt;=MONTH($N$5),F69+1,0))</f>
        <v>54</v>
      </c>
      <c r="G70" s="54">
        <f t="shared" si="1"/>
        <v>2206.9387077438018</v>
      </c>
      <c r="H70" s="55">
        <f t="shared" si="2"/>
        <v>1774.16</v>
      </c>
      <c r="I70" s="55">
        <f t="shared" si="3"/>
        <v>432.77870774380176</v>
      </c>
      <c r="J70" s="56">
        <f t="shared" si="7"/>
        <v>202328.24978183475</v>
      </c>
      <c r="K70" s="57">
        <f>SUM(H59:H70)</f>
        <v>21530.639999999999</v>
      </c>
      <c r="L70" s="55">
        <f>SUM(I59:I70)</f>
        <v>4952.6244929256218</v>
      </c>
      <c r="M70" s="55">
        <f>SUM(G59:G70)</f>
        <v>26483.264492925617</v>
      </c>
      <c r="N70" s="55">
        <f>K70+N58</f>
        <v>100450.94</v>
      </c>
      <c r="O70" s="55">
        <f>L70+O58</f>
        <v>18723.7502181653</v>
      </c>
      <c r="P70" s="56">
        <f>M70+P58</f>
        <v>119174.69021816528</v>
      </c>
      <c r="Q70" s="23"/>
    </row>
    <row r="71" spans="1:17" hidden="1">
      <c r="A71" s="237">
        <v>40558</v>
      </c>
      <c r="B71" s="25">
        <v>25</v>
      </c>
      <c r="C71" s="26" t="s">
        <v>17</v>
      </c>
      <c r="D71" s="47" t="str">
        <f>D59</f>
        <v>'</v>
      </c>
      <c r="E71" s="27">
        <f>E59+365.25</f>
        <v>40740</v>
      </c>
      <c r="F71" s="90">
        <f>IF(MAX(F$9:F70)&gt;=L$5,0,IF(B71&gt;=MONTH($N$5),F70+1,0))</f>
        <v>55</v>
      </c>
      <c r="G71" s="28">
        <f t="shared" si="1"/>
        <v>2206.9387077438018</v>
      </c>
      <c r="H71" s="29">
        <f t="shared" si="2"/>
        <v>1770.37</v>
      </c>
      <c r="I71" s="29">
        <f t="shared" si="3"/>
        <v>436.56870774380195</v>
      </c>
      <c r="J71" s="30">
        <f t="shared" si="7"/>
        <v>201891.68107409094</v>
      </c>
      <c r="K71" s="31"/>
      <c r="L71" s="32"/>
      <c r="M71" s="32"/>
      <c r="N71" s="32"/>
      <c r="O71" s="32"/>
      <c r="P71" s="48"/>
      <c r="Q71" s="23"/>
    </row>
    <row r="72" spans="1:17" hidden="1">
      <c r="A72" s="237">
        <v>40589</v>
      </c>
      <c r="B72" s="25">
        <v>26</v>
      </c>
      <c r="C72" s="35" t="s">
        <v>19</v>
      </c>
      <c r="D72" s="36" t="str">
        <f t="shared" ref="D72:E82" si="11">D71</f>
        <v>'</v>
      </c>
      <c r="E72" s="37">
        <f t="shared" si="11"/>
        <v>40740</v>
      </c>
      <c r="F72" s="6">
        <f>IF(MAX(F$9:F71)&gt;=L$5,0,IF(B72&gt;=MONTH($N$5),F71+1,0))</f>
        <v>56</v>
      </c>
      <c r="G72" s="38">
        <f t="shared" si="1"/>
        <v>2206.9387077438018</v>
      </c>
      <c r="H72" s="39">
        <f t="shared" si="2"/>
        <v>1766.55</v>
      </c>
      <c r="I72" s="39">
        <f t="shared" si="3"/>
        <v>440.38870774380189</v>
      </c>
      <c r="J72" s="40">
        <f t="shared" si="7"/>
        <v>201451.29236634713</v>
      </c>
      <c r="K72" s="41"/>
      <c r="L72" s="42"/>
      <c r="M72" s="42"/>
      <c r="N72" s="42"/>
      <c r="O72" s="42"/>
      <c r="P72" s="46"/>
      <c r="Q72" s="23"/>
    </row>
    <row r="73" spans="1:17" hidden="1">
      <c r="A73" s="237">
        <v>40617</v>
      </c>
      <c r="B73" s="25">
        <v>27</v>
      </c>
      <c r="C73" s="35" t="s">
        <v>20</v>
      </c>
      <c r="D73" s="36" t="str">
        <f t="shared" si="11"/>
        <v>'</v>
      </c>
      <c r="E73" s="37">
        <f t="shared" si="11"/>
        <v>40740</v>
      </c>
      <c r="F73" s="6">
        <f>IF(MAX(F$9:F72)&gt;=L$5,0,IF(B73&gt;=MONTH($N$5),F72+1,0))</f>
        <v>57</v>
      </c>
      <c r="G73" s="38">
        <f t="shared" si="1"/>
        <v>2206.9387077438018</v>
      </c>
      <c r="H73" s="39">
        <f t="shared" si="2"/>
        <v>1762.7</v>
      </c>
      <c r="I73" s="39">
        <f t="shared" si="3"/>
        <v>444.2387077438018</v>
      </c>
      <c r="J73" s="40">
        <f t="shared" si="7"/>
        <v>201007.05365860334</v>
      </c>
      <c r="K73" s="41"/>
      <c r="L73" s="42"/>
      <c r="M73" s="42"/>
      <c r="N73" s="42"/>
      <c r="O73" s="42"/>
      <c r="P73" s="46"/>
      <c r="Q73" s="23"/>
    </row>
    <row r="74" spans="1:17" hidden="1">
      <c r="A74" s="237">
        <v>40648</v>
      </c>
      <c r="B74" s="25">
        <v>28</v>
      </c>
      <c r="C74" s="35" t="s">
        <v>21</v>
      </c>
      <c r="D74" s="36" t="str">
        <f t="shared" si="11"/>
        <v>'</v>
      </c>
      <c r="E74" s="37">
        <f t="shared" si="11"/>
        <v>40740</v>
      </c>
      <c r="F74" s="6">
        <f>IF(MAX(F$9:F73)&gt;=L$5,0,IF(B74&gt;=MONTH($N$5),F73+1,0))</f>
        <v>58</v>
      </c>
      <c r="G74" s="38">
        <f t="shared" si="1"/>
        <v>2206.9387077438018</v>
      </c>
      <c r="H74" s="39">
        <f t="shared" si="2"/>
        <v>1758.81</v>
      </c>
      <c r="I74" s="39">
        <f t="shared" si="3"/>
        <v>448.1287077438019</v>
      </c>
      <c r="J74" s="40">
        <f t="shared" si="7"/>
        <v>200558.92495085954</v>
      </c>
      <c r="K74" s="41"/>
      <c r="L74" s="42"/>
      <c r="M74" s="42"/>
      <c r="N74" s="42"/>
      <c r="O74" s="42"/>
      <c r="P74" s="46"/>
      <c r="Q74" s="23"/>
    </row>
    <row r="75" spans="1:17" hidden="1">
      <c r="A75" s="237">
        <v>40678</v>
      </c>
      <c r="B75" s="25">
        <v>29</v>
      </c>
      <c r="C75" s="35" t="s">
        <v>22</v>
      </c>
      <c r="D75" s="36" t="str">
        <f t="shared" si="11"/>
        <v>'</v>
      </c>
      <c r="E75" s="37">
        <f t="shared" si="11"/>
        <v>40740</v>
      </c>
      <c r="F75" s="6">
        <f>IF(MAX(F$9:F74)&gt;=L$5,0,IF(B75&gt;=MONTH($N$5),F74+1,0))</f>
        <v>59</v>
      </c>
      <c r="G75" s="38">
        <f t="shared" si="1"/>
        <v>2206.9387077438018</v>
      </c>
      <c r="H75" s="39">
        <f t="shared" si="2"/>
        <v>1754.89</v>
      </c>
      <c r="I75" s="39">
        <f t="shared" si="3"/>
        <v>452.04870774380174</v>
      </c>
      <c r="J75" s="40">
        <f t="shared" si="7"/>
        <v>200106.87624311572</v>
      </c>
      <c r="K75" s="41"/>
      <c r="L75" s="42"/>
      <c r="M75" s="42"/>
      <c r="N75" s="42"/>
      <c r="O75" s="42"/>
      <c r="P75" s="46"/>
      <c r="Q75" s="23"/>
    </row>
    <row r="76" spans="1:17" hidden="1">
      <c r="A76" s="237">
        <v>40709</v>
      </c>
      <c r="B76" s="25">
        <v>30</v>
      </c>
      <c r="C76" s="35" t="s">
        <v>23</v>
      </c>
      <c r="D76" s="36" t="str">
        <f t="shared" si="11"/>
        <v>'</v>
      </c>
      <c r="E76" s="37">
        <f t="shared" si="11"/>
        <v>40740</v>
      </c>
      <c r="F76" s="6">
        <f>IF(MAX(F$9:F75)&gt;=L$5,0,IF(B76&gt;=MONTH($N$5),F75+1,0))</f>
        <v>60</v>
      </c>
      <c r="G76" s="38">
        <f t="shared" ref="G76:G203" si="12">IF((J75+H76)&lt;(M$5+H76),J75+H76,M$5)</f>
        <v>2206.9387077438018</v>
      </c>
      <c r="H76" s="39">
        <f t="shared" ref="H76:H203" si="13">IF(F76&gt;0,IF(J75&gt;0,ROUND(-IPMT(K$5/12,F76,L$5,J$5,,),2),0),0)</f>
        <v>1750.94</v>
      </c>
      <c r="I76" s="39">
        <f t="shared" si="3"/>
        <v>455.99870774380179</v>
      </c>
      <c r="J76" s="40">
        <f t="shared" si="7"/>
        <v>199650.87753537192</v>
      </c>
      <c r="K76" s="41"/>
      <c r="L76" s="42"/>
      <c r="M76" s="42"/>
      <c r="N76" s="42"/>
      <c r="O76" s="42"/>
      <c r="P76" s="46"/>
      <c r="Q76" s="23"/>
    </row>
    <row r="77" spans="1:17" hidden="1">
      <c r="A77" s="237">
        <v>40739</v>
      </c>
      <c r="B77" s="25">
        <v>31</v>
      </c>
      <c r="C77" s="35" t="s">
        <v>24</v>
      </c>
      <c r="D77" s="36" t="str">
        <f t="shared" si="11"/>
        <v>'</v>
      </c>
      <c r="E77" s="37">
        <f t="shared" si="11"/>
        <v>40740</v>
      </c>
      <c r="F77" s="6">
        <f>IF(MAX(F$9:F76)&gt;=L$5,0,IF(B77&gt;=MONTH($N$5),F76+1,0))</f>
        <v>61</v>
      </c>
      <c r="G77" s="38">
        <f t="shared" si="12"/>
        <v>2206.9387077438018</v>
      </c>
      <c r="H77" s="39">
        <f t="shared" si="13"/>
        <v>1746.95</v>
      </c>
      <c r="I77" s="39">
        <f t="shared" si="3"/>
        <v>459.9887077438018</v>
      </c>
      <c r="J77" s="40">
        <f t="shared" si="7"/>
        <v>199190.88882762814</v>
      </c>
      <c r="K77" s="41"/>
      <c r="L77" s="42"/>
      <c r="M77" s="42"/>
      <c r="N77" s="42"/>
      <c r="O77" s="42"/>
      <c r="P77" s="46"/>
      <c r="Q77" s="23"/>
    </row>
    <row r="78" spans="1:17" hidden="1">
      <c r="A78" s="237">
        <v>40770</v>
      </c>
      <c r="B78" s="25">
        <v>32</v>
      </c>
      <c r="C78" s="35" t="s">
        <v>25</v>
      </c>
      <c r="D78" s="36" t="str">
        <f t="shared" si="11"/>
        <v>'</v>
      </c>
      <c r="E78" s="37">
        <f t="shared" si="11"/>
        <v>40740</v>
      </c>
      <c r="F78" s="6">
        <f>IF(MAX(F$9:F77)&gt;=L$5,0,IF(B78&gt;=MONTH($N$5),F77+1,0))</f>
        <v>62</v>
      </c>
      <c r="G78" s="38">
        <f t="shared" si="12"/>
        <v>2206.9387077438018</v>
      </c>
      <c r="H78" s="39">
        <f t="shared" si="13"/>
        <v>1742.92</v>
      </c>
      <c r="I78" s="39">
        <f t="shared" si="3"/>
        <v>464.01870774380177</v>
      </c>
      <c r="J78" s="40">
        <f t="shared" si="7"/>
        <v>198726.87011988435</v>
      </c>
      <c r="K78" s="41"/>
      <c r="L78" s="42"/>
      <c r="M78" s="42"/>
      <c r="N78" s="42"/>
      <c r="O78" s="42"/>
      <c r="P78" s="46"/>
      <c r="Q78" s="23"/>
    </row>
    <row r="79" spans="1:17" hidden="1">
      <c r="A79" s="237">
        <v>40801</v>
      </c>
      <c r="B79" s="25">
        <v>33</v>
      </c>
      <c r="C79" s="35" t="s">
        <v>26</v>
      </c>
      <c r="D79" s="36" t="str">
        <f t="shared" si="11"/>
        <v>'</v>
      </c>
      <c r="E79" s="37">
        <f t="shared" si="11"/>
        <v>40740</v>
      </c>
      <c r="F79" s="6">
        <f>IF(MAX(F$9:F78)&gt;=L$5,0,IF(B79&gt;=MONTH($N$5),F78+1,0))</f>
        <v>63</v>
      </c>
      <c r="G79" s="38">
        <f t="shared" si="12"/>
        <v>2206.9387077438018</v>
      </c>
      <c r="H79" s="39">
        <f t="shared" si="13"/>
        <v>1738.86</v>
      </c>
      <c r="I79" s="39">
        <f t="shared" si="3"/>
        <v>468.07870774380194</v>
      </c>
      <c r="J79" s="40">
        <f t="shared" si="7"/>
        <v>198258.79141214053</v>
      </c>
      <c r="K79" s="41"/>
      <c r="L79" s="42"/>
      <c r="M79" s="42"/>
      <c r="N79" s="42"/>
      <c r="O79" s="42"/>
      <c r="P79" s="46"/>
      <c r="Q79" s="23"/>
    </row>
    <row r="80" spans="1:17" hidden="1">
      <c r="A80" s="237">
        <v>40831</v>
      </c>
      <c r="B80" s="25">
        <v>34</v>
      </c>
      <c r="C80" s="35" t="s">
        <v>27</v>
      </c>
      <c r="D80" s="36" t="str">
        <f t="shared" si="11"/>
        <v>'</v>
      </c>
      <c r="E80" s="37">
        <f t="shared" si="11"/>
        <v>40740</v>
      </c>
      <c r="F80" s="6">
        <f>IF(MAX(F$9:F79)&gt;=L$5,0,IF(B80&gt;=MONTH($N$5),F79+1,0))</f>
        <v>64</v>
      </c>
      <c r="G80" s="38">
        <f t="shared" si="12"/>
        <v>2206.9387077438018</v>
      </c>
      <c r="H80" s="39">
        <f t="shared" si="13"/>
        <v>1734.76</v>
      </c>
      <c r="I80" s="39">
        <f t="shared" si="3"/>
        <v>472.17870774380185</v>
      </c>
      <c r="J80" s="40">
        <f t="shared" si="7"/>
        <v>197786.61270439674</v>
      </c>
      <c r="K80" s="41"/>
      <c r="L80" s="42"/>
      <c r="M80" s="42"/>
      <c r="N80" s="42"/>
      <c r="O80" s="42"/>
      <c r="P80" s="46"/>
      <c r="Q80" s="23"/>
    </row>
    <row r="81" spans="1:17" hidden="1">
      <c r="A81" s="237">
        <v>40862</v>
      </c>
      <c r="B81" s="25">
        <v>35</v>
      </c>
      <c r="C81" s="35" t="s">
        <v>28</v>
      </c>
      <c r="D81" s="36" t="str">
        <f t="shared" si="11"/>
        <v>'</v>
      </c>
      <c r="E81" s="37">
        <f t="shared" si="11"/>
        <v>40740</v>
      </c>
      <c r="F81" s="6">
        <f>IF(MAX(F$9:F80)&gt;=L$5,0,IF(B81&gt;=MONTH($N$5),F80+1,0))</f>
        <v>65</v>
      </c>
      <c r="G81" s="38">
        <f t="shared" si="12"/>
        <v>2206.9387077438018</v>
      </c>
      <c r="H81" s="39">
        <f t="shared" si="13"/>
        <v>1730.63</v>
      </c>
      <c r="I81" s="39">
        <f t="shared" si="3"/>
        <v>476.30870774380173</v>
      </c>
      <c r="J81" s="40">
        <f t="shared" si="7"/>
        <v>197310.30399665295</v>
      </c>
      <c r="K81" s="41"/>
      <c r="L81" s="42"/>
      <c r="M81" s="42"/>
      <c r="N81" s="42"/>
      <c r="O81" s="42"/>
      <c r="P81" s="46"/>
      <c r="Q81" s="23"/>
    </row>
    <row r="82" spans="1:17" hidden="1">
      <c r="A82" s="237">
        <v>40892</v>
      </c>
      <c r="B82" s="25">
        <v>36</v>
      </c>
      <c r="C82" s="35" t="s">
        <v>29</v>
      </c>
      <c r="D82" s="36" t="str">
        <f t="shared" si="11"/>
        <v>'</v>
      </c>
      <c r="E82" s="37">
        <f t="shared" si="11"/>
        <v>40740</v>
      </c>
      <c r="F82" s="53">
        <f>IF(MAX(F$9:F81)&gt;=L$5,0,IF(B82&gt;=MONTH($N$5),F81+1,0))</f>
        <v>66</v>
      </c>
      <c r="G82" s="45">
        <f t="shared" si="12"/>
        <v>2206.9387077438018</v>
      </c>
      <c r="H82" s="42">
        <f t="shared" si="13"/>
        <v>1726.47</v>
      </c>
      <c r="I82" s="42">
        <f t="shared" si="3"/>
        <v>480.46870774380182</v>
      </c>
      <c r="J82" s="46">
        <f t="shared" si="7"/>
        <v>196829.83528890915</v>
      </c>
      <c r="K82" s="41">
        <f>SUM(H71:H82)</f>
        <v>20984.850000000002</v>
      </c>
      <c r="L82" s="42">
        <f>SUM(I71:I82)</f>
        <v>5498.4144929256227</v>
      </c>
      <c r="M82" s="42">
        <f>SUM(G71:G82)</f>
        <v>26483.264492925617</v>
      </c>
      <c r="N82" s="42">
        <f>K82+N70</f>
        <v>121435.79000000001</v>
      </c>
      <c r="O82" s="42">
        <f>L82+O70</f>
        <v>24222.164711090922</v>
      </c>
      <c r="P82" s="46">
        <f>M82+P70</f>
        <v>145657.95471109089</v>
      </c>
      <c r="Q82" s="23"/>
    </row>
    <row r="83" spans="1:17" hidden="1">
      <c r="A83" s="237">
        <v>40923</v>
      </c>
      <c r="B83" s="25">
        <v>37</v>
      </c>
      <c r="C83" s="26" t="s">
        <v>17</v>
      </c>
      <c r="D83" s="47" t="str">
        <f>D71</f>
        <v>'</v>
      </c>
      <c r="E83" s="27">
        <f>E71+365.25</f>
        <v>41105.25</v>
      </c>
      <c r="F83" s="90">
        <f>IF(MAX(F$9:F82)&gt;=L$5,0,IF(B83&gt;=MONTH($N$5),F82+1,0))</f>
        <v>67</v>
      </c>
      <c r="G83" s="28">
        <f t="shared" si="12"/>
        <v>2206.9387077438018</v>
      </c>
      <c r="H83" s="29">
        <f t="shared" si="13"/>
        <v>1722.26</v>
      </c>
      <c r="I83" s="29">
        <f t="shared" si="3"/>
        <v>484.67870774380185</v>
      </c>
      <c r="J83" s="30">
        <f t="shared" si="7"/>
        <v>196345.15658116536</v>
      </c>
      <c r="K83" s="31"/>
      <c r="L83" s="32"/>
      <c r="M83" s="32"/>
      <c r="N83" s="32"/>
      <c r="O83" s="32"/>
      <c r="P83" s="48"/>
      <c r="Q83" s="23"/>
    </row>
    <row r="84" spans="1:17" hidden="1">
      <c r="A84" s="237">
        <v>40954</v>
      </c>
      <c r="B84" s="25">
        <v>38</v>
      </c>
      <c r="C84" s="35" t="s">
        <v>19</v>
      </c>
      <c r="D84" s="36" t="str">
        <f t="shared" ref="D84:E94" si="14">D83</f>
        <v>'</v>
      </c>
      <c r="E84" s="37">
        <f t="shared" si="14"/>
        <v>41105.25</v>
      </c>
      <c r="F84" s="6">
        <f>IF(MAX(F$9:F83)&gt;=L$5,0,IF(B84&gt;=MONTH($N$5),F83+1,0))</f>
        <v>68</v>
      </c>
      <c r="G84" s="38">
        <f t="shared" si="12"/>
        <v>2206.9387077438018</v>
      </c>
      <c r="H84" s="39">
        <f t="shared" si="13"/>
        <v>1718.02</v>
      </c>
      <c r="I84" s="39">
        <f t="shared" si="3"/>
        <v>488.91870774380186</v>
      </c>
      <c r="J84" s="40">
        <f t="shared" si="7"/>
        <v>195856.23787342155</v>
      </c>
      <c r="K84" s="41"/>
      <c r="L84" s="42"/>
      <c r="M84" s="42"/>
      <c r="N84" s="42"/>
      <c r="O84" s="42"/>
      <c r="P84" s="46"/>
      <c r="Q84" s="23"/>
    </row>
    <row r="85" spans="1:17" hidden="1">
      <c r="A85" s="237">
        <v>40983</v>
      </c>
      <c r="B85" s="25">
        <v>39</v>
      </c>
      <c r="C85" s="35" t="s">
        <v>20</v>
      </c>
      <c r="D85" s="36" t="str">
        <f t="shared" si="14"/>
        <v>'</v>
      </c>
      <c r="E85" s="37">
        <f t="shared" si="14"/>
        <v>41105.25</v>
      </c>
      <c r="F85" s="6">
        <f>IF(MAX(F$9:F84)&gt;=L$5,0,IF(B85&gt;=MONTH($N$5),F84+1,0))</f>
        <v>69</v>
      </c>
      <c r="G85" s="38">
        <f t="shared" si="12"/>
        <v>2206.9387077438018</v>
      </c>
      <c r="H85" s="39">
        <f t="shared" si="13"/>
        <v>1713.74</v>
      </c>
      <c r="I85" s="39">
        <f t="shared" si="3"/>
        <v>493.19870774380183</v>
      </c>
      <c r="J85" s="40">
        <f t="shared" si="7"/>
        <v>195363.03916567774</v>
      </c>
      <c r="K85" s="41"/>
      <c r="L85" s="42"/>
      <c r="M85" s="42"/>
      <c r="N85" s="42"/>
      <c r="O85" s="42"/>
      <c r="P85" s="46"/>
      <c r="Q85" s="23"/>
    </row>
    <row r="86" spans="1:17" hidden="1">
      <c r="A86" s="237">
        <v>41014</v>
      </c>
      <c r="B86" s="25">
        <v>40</v>
      </c>
      <c r="C86" s="35" t="s">
        <v>21</v>
      </c>
      <c r="D86" s="36" t="str">
        <f t="shared" si="14"/>
        <v>'</v>
      </c>
      <c r="E86" s="37">
        <f t="shared" si="14"/>
        <v>41105.25</v>
      </c>
      <c r="F86" s="6">
        <f>IF(MAX(F$9:F85)&gt;=L$5,0,IF(B86&gt;=MONTH($N$5),F85+1,0))</f>
        <v>70</v>
      </c>
      <c r="G86" s="38">
        <f t="shared" si="12"/>
        <v>2206.9387077438018</v>
      </c>
      <c r="H86" s="39">
        <f t="shared" si="13"/>
        <v>1709.43</v>
      </c>
      <c r="I86" s="39">
        <f t="shared" si="3"/>
        <v>497.50870774380178</v>
      </c>
      <c r="J86" s="40">
        <f t="shared" si="7"/>
        <v>194865.53045793393</v>
      </c>
      <c r="K86" s="41"/>
      <c r="L86" s="42"/>
      <c r="M86" s="42"/>
      <c r="N86" s="42"/>
      <c r="O86" s="42"/>
      <c r="P86" s="46"/>
      <c r="Q86" s="23"/>
    </row>
    <row r="87" spans="1:17" hidden="1">
      <c r="A87" s="237">
        <v>41044</v>
      </c>
      <c r="B87" s="25">
        <v>41</v>
      </c>
      <c r="C87" s="35" t="s">
        <v>22</v>
      </c>
      <c r="D87" s="36" t="str">
        <f t="shared" si="14"/>
        <v>'</v>
      </c>
      <c r="E87" s="37">
        <f t="shared" si="14"/>
        <v>41105.25</v>
      </c>
      <c r="F87" s="6">
        <f>IF(MAX(F$9:F86)&gt;=L$5,0,IF(B87&gt;=MONTH($N$5),F86+1,0))</f>
        <v>71</v>
      </c>
      <c r="G87" s="38">
        <f t="shared" si="12"/>
        <v>2206.9387077438018</v>
      </c>
      <c r="H87" s="39">
        <f t="shared" si="13"/>
        <v>1705.07</v>
      </c>
      <c r="I87" s="39">
        <f t="shared" si="3"/>
        <v>501.86870774380191</v>
      </c>
      <c r="J87" s="40">
        <f t="shared" si="7"/>
        <v>194363.66175019013</v>
      </c>
      <c r="K87" s="41"/>
      <c r="L87" s="42"/>
      <c r="M87" s="42"/>
      <c r="N87" s="42"/>
      <c r="O87" s="42"/>
      <c r="P87" s="46"/>
      <c r="Q87" s="23"/>
    </row>
    <row r="88" spans="1:17" hidden="1">
      <c r="A88" s="237">
        <v>41075</v>
      </c>
      <c r="B88" s="25">
        <v>42</v>
      </c>
      <c r="C88" s="35" t="s">
        <v>23</v>
      </c>
      <c r="D88" s="36" t="str">
        <f t="shared" si="14"/>
        <v>'</v>
      </c>
      <c r="E88" s="37">
        <f t="shared" si="14"/>
        <v>41105.25</v>
      </c>
      <c r="F88" s="6">
        <f>IF(MAX(F$9:F87)&gt;=L$5,0,IF(B88&gt;=MONTH($N$5),F87+1,0))</f>
        <v>72</v>
      </c>
      <c r="G88" s="38">
        <f t="shared" si="12"/>
        <v>2206.9387077438018</v>
      </c>
      <c r="H88" s="39">
        <f t="shared" si="13"/>
        <v>1700.68</v>
      </c>
      <c r="I88" s="39">
        <f t="shared" si="3"/>
        <v>506.25870774380178</v>
      </c>
      <c r="J88" s="40">
        <f t="shared" si="7"/>
        <v>193857.40304244633</v>
      </c>
      <c r="K88" s="41"/>
      <c r="L88" s="42"/>
      <c r="M88" s="42"/>
      <c r="N88" s="42"/>
      <c r="O88" s="42"/>
      <c r="P88" s="46"/>
      <c r="Q88" s="23"/>
    </row>
    <row r="89" spans="1:17" hidden="1">
      <c r="A89" s="237">
        <v>41105</v>
      </c>
      <c r="B89" s="25">
        <v>43</v>
      </c>
      <c r="C89" s="35" t="s">
        <v>24</v>
      </c>
      <c r="D89" s="36" t="str">
        <f t="shared" si="14"/>
        <v>'</v>
      </c>
      <c r="E89" s="37">
        <f t="shared" si="14"/>
        <v>41105.25</v>
      </c>
      <c r="F89" s="6">
        <f>IF(MAX(F$9:F88)&gt;=L$5,0,IF(B89&gt;=MONTH($N$5),F88+1,0))</f>
        <v>73</v>
      </c>
      <c r="G89" s="38">
        <f t="shared" si="12"/>
        <v>2206.9387077438018</v>
      </c>
      <c r="H89" s="39">
        <f t="shared" si="13"/>
        <v>1696.25</v>
      </c>
      <c r="I89" s="39">
        <f t="shared" si="3"/>
        <v>510.68870774380184</v>
      </c>
      <c r="J89" s="40">
        <f t="shared" si="7"/>
        <v>193346.71433470253</v>
      </c>
      <c r="K89" s="41"/>
      <c r="L89" s="42"/>
      <c r="M89" s="42"/>
      <c r="N89" s="42"/>
      <c r="O89" s="42"/>
      <c r="P89" s="46"/>
      <c r="Q89" s="23"/>
    </row>
    <row r="90" spans="1:17" hidden="1">
      <c r="A90" s="237">
        <v>41136</v>
      </c>
      <c r="B90" s="25">
        <v>44</v>
      </c>
      <c r="C90" s="35" t="s">
        <v>25</v>
      </c>
      <c r="D90" s="36" t="str">
        <f t="shared" si="14"/>
        <v>'</v>
      </c>
      <c r="E90" s="37">
        <f t="shared" si="14"/>
        <v>41105.25</v>
      </c>
      <c r="F90" s="6">
        <f>IF(MAX(F$9:F89)&gt;=L$5,0,IF(B90&gt;=MONTH($N$5),F89+1,0))</f>
        <v>74</v>
      </c>
      <c r="G90" s="38">
        <f t="shared" si="12"/>
        <v>2206.9387077438018</v>
      </c>
      <c r="H90" s="39">
        <f t="shared" si="13"/>
        <v>1691.78</v>
      </c>
      <c r="I90" s="39">
        <f t="shared" si="3"/>
        <v>515.15870774380187</v>
      </c>
      <c r="J90" s="40">
        <f t="shared" si="7"/>
        <v>192831.55562695873</v>
      </c>
      <c r="K90" s="41"/>
      <c r="L90" s="42"/>
      <c r="M90" s="42"/>
      <c r="N90" s="42"/>
      <c r="O90" s="42"/>
      <c r="P90" s="46"/>
      <c r="Q90" s="23"/>
    </row>
    <row r="91" spans="1:17" hidden="1">
      <c r="A91" s="237">
        <v>41167</v>
      </c>
      <c r="B91" s="25">
        <v>45</v>
      </c>
      <c r="C91" s="35" t="s">
        <v>26</v>
      </c>
      <c r="D91" s="36" t="str">
        <f t="shared" si="14"/>
        <v>'</v>
      </c>
      <c r="E91" s="37">
        <f t="shared" si="14"/>
        <v>41105.25</v>
      </c>
      <c r="F91" s="6">
        <f>IF(MAX(F$9:F90)&gt;=L$5,0,IF(B91&gt;=MONTH($N$5),F90+1,0))</f>
        <v>75</v>
      </c>
      <c r="G91" s="38">
        <f t="shared" si="12"/>
        <v>2206.9387077438018</v>
      </c>
      <c r="H91" s="39">
        <f t="shared" si="13"/>
        <v>1687.28</v>
      </c>
      <c r="I91" s="39">
        <f t="shared" si="3"/>
        <v>519.65870774380187</v>
      </c>
      <c r="J91" s="40">
        <f t="shared" si="7"/>
        <v>192311.89691921492</v>
      </c>
      <c r="K91" s="41"/>
      <c r="L91" s="42"/>
      <c r="M91" s="42"/>
      <c r="N91" s="42"/>
      <c r="O91" s="42"/>
      <c r="P91" s="46"/>
      <c r="Q91" s="23"/>
    </row>
    <row r="92" spans="1:17" hidden="1">
      <c r="A92" s="237">
        <v>41197</v>
      </c>
      <c r="B92" s="25">
        <v>46</v>
      </c>
      <c r="C92" s="35" t="s">
        <v>27</v>
      </c>
      <c r="D92" s="36" t="str">
        <f t="shared" si="14"/>
        <v>'</v>
      </c>
      <c r="E92" s="37">
        <f t="shared" si="14"/>
        <v>41105.25</v>
      </c>
      <c r="F92" s="6">
        <f>IF(MAX(F$9:F91)&gt;=L$5,0,IF(B92&gt;=MONTH($N$5),F91+1,0))</f>
        <v>76</v>
      </c>
      <c r="G92" s="38">
        <f t="shared" si="12"/>
        <v>2206.9387077438018</v>
      </c>
      <c r="H92" s="39">
        <f t="shared" si="13"/>
        <v>1682.73</v>
      </c>
      <c r="I92" s="39">
        <f t="shared" si="3"/>
        <v>524.20870774380182</v>
      </c>
      <c r="J92" s="40">
        <f t="shared" si="7"/>
        <v>191787.68821147113</v>
      </c>
      <c r="K92" s="41"/>
      <c r="L92" s="42"/>
      <c r="M92" s="42"/>
      <c r="N92" s="42"/>
      <c r="O92" s="42"/>
      <c r="P92" s="46"/>
      <c r="Q92" s="23"/>
    </row>
    <row r="93" spans="1:17" hidden="1">
      <c r="A93" s="237">
        <v>41228</v>
      </c>
      <c r="B93" s="25">
        <v>47</v>
      </c>
      <c r="C93" s="35" t="s">
        <v>28</v>
      </c>
      <c r="D93" s="36" t="str">
        <f t="shared" si="14"/>
        <v>'</v>
      </c>
      <c r="E93" s="37">
        <f t="shared" si="14"/>
        <v>41105.25</v>
      </c>
      <c r="F93" s="6">
        <f>IF(MAX(F$9:F92)&gt;=L$5,0,IF(B93&gt;=MONTH($N$5),F92+1,0))</f>
        <v>77</v>
      </c>
      <c r="G93" s="38">
        <f t="shared" si="12"/>
        <v>2206.9387077438018</v>
      </c>
      <c r="H93" s="39">
        <f t="shared" si="13"/>
        <v>1678.14</v>
      </c>
      <c r="I93" s="39">
        <f t="shared" si="3"/>
        <v>528.79870774380174</v>
      </c>
      <c r="J93" s="40">
        <f t="shared" si="7"/>
        <v>191258.88950372732</v>
      </c>
      <c r="K93" s="41"/>
      <c r="L93" s="42"/>
      <c r="M93" s="42"/>
      <c r="N93" s="42"/>
      <c r="O93" s="42"/>
      <c r="P93" s="46"/>
      <c r="Q93" s="23"/>
    </row>
    <row r="94" spans="1:17" hidden="1">
      <c r="A94" s="237">
        <v>41258</v>
      </c>
      <c r="B94" s="25">
        <v>48</v>
      </c>
      <c r="C94" s="35" t="s">
        <v>29</v>
      </c>
      <c r="D94" s="36" t="str">
        <f t="shared" si="14"/>
        <v>'</v>
      </c>
      <c r="E94" s="37">
        <f t="shared" si="14"/>
        <v>41105.25</v>
      </c>
      <c r="F94" s="53">
        <f>IF(MAX(F$9:F93)&gt;=L$5,0,IF(B94&gt;=MONTH($N$5),F93+1,0))</f>
        <v>78</v>
      </c>
      <c r="G94" s="45">
        <f t="shared" si="12"/>
        <v>2206.9387077438018</v>
      </c>
      <c r="H94" s="42">
        <f t="shared" si="13"/>
        <v>1673.52</v>
      </c>
      <c r="I94" s="42">
        <f t="shared" si="3"/>
        <v>533.41870774380186</v>
      </c>
      <c r="J94" s="46">
        <f t="shared" si="7"/>
        <v>190725.47079598351</v>
      </c>
      <c r="K94" s="41">
        <f>SUM(H83:H94)</f>
        <v>20378.900000000001</v>
      </c>
      <c r="L94" s="42">
        <f>SUM(I83:I94)</f>
        <v>6104.3644929256225</v>
      </c>
      <c r="M94" s="42">
        <f>SUM(G83:G94)</f>
        <v>26483.264492925617</v>
      </c>
      <c r="N94" s="42">
        <f>K94+N82</f>
        <v>141814.69</v>
      </c>
      <c r="O94" s="42">
        <f>L94+O82</f>
        <v>30326.529204016544</v>
      </c>
      <c r="P94" s="46">
        <f>M94+P82</f>
        <v>172141.2192040165</v>
      </c>
      <c r="Q94" s="23"/>
    </row>
    <row r="95" spans="1:17" hidden="1">
      <c r="A95" s="237">
        <v>41289</v>
      </c>
      <c r="B95" s="25">
        <v>49</v>
      </c>
      <c r="C95" s="26" t="s">
        <v>17</v>
      </c>
      <c r="D95" s="47" t="str">
        <f>D83</f>
        <v>'</v>
      </c>
      <c r="E95" s="27">
        <f>E83+365.25</f>
        <v>41470.5</v>
      </c>
      <c r="F95" s="90">
        <f>IF(MAX(F$9:F94)&gt;=L$5,0,IF(B95&gt;=MONTH($N$5),F94+1,0))</f>
        <v>79</v>
      </c>
      <c r="G95" s="28">
        <f t="shared" si="12"/>
        <v>2206.9387077438018</v>
      </c>
      <c r="H95" s="29">
        <f t="shared" si="13"/>
        <v>1668.85</v>
      </c>
      <c r="I95" s="29">
        <f t="shared" si="3"/>
        <v>538.08870774380193</v>
      </c>
      <c r="J95" s="30">
        <f t="shared" ref="J95:J158" si="15">J94-I95</f>
        <v>190187.38208823971</v>
      </c>
      <c r="K95" s="31"/>
      <c r="L95" s="32"/>
      <c r="M95" s="32"/>
      <c r="N95" s="32"/>
      <c r="O95" s="32"/>
      <c r="P95" s="48"/>
      <c r="Q95" s="23"/>
    </row>
    <row r="96" spans="1:17" hidden="1">
      <c r="A96" s="237">
        <v>41320</v>
      </c>
      <c r="B96" s="25">
        <v>50</v>
      </c>
      <c r="C96" s="35" t="s">
        <v>19</v>
      </c>
      <c r="D96" s="36" t="str">
        <f t="shared" ref="D96:E106" si="16">D95</f>
        <v>'</v>
      </c>
      <c r="E96" s="37">
        <f t="shared" si="16"/>
        <v>41470.5</v>
      </c>
      <c r="F96" s="6">
        <f>IF(MAX(F$9:F95)&gt;=L$5,0,IF(B96&gt;=MONTH($N$5),F95+1,0))</f>
        <v>80</v>
      </c>
      <c r="G96" s="38">
        <f t="shared" si="12"/>
        <v>2206.9387077438018</v>
      </c>
      <c r="H96" s="39">
        <f t="shared" si="13"/>
        <v>1664.14</v>
      </c>
      <c r="I96" s="39">
        <f t="shared" si="3"/>
        <v>542.79870774380174</v>
      </c>
      <c r="J96" s="40">
        <f t="shared" si="15"/>
        <v>189644.5833804959</v>
      </c>
      <c r="K96" s="41"/>
      <c r="L96" s="42"/>
      <c r="M96" s="42"/>
      <c r="N96" s="42"/>
      <c r="O96" s="42"/>
      <c r="P96" s="46"/>
      <c r="Q96" s="23"/>
    </row>
    <row r="97" spans="1:20" hidden="1">
      <c r="A97" s="237">
        <v>41348</v>
      </c>
      <c r="B97" s="25">
        <v>51</v>
      </c>
      <c r="C97" s="35" t="s">
        <v>20</v>
      </c>
      <c r="D97" s="36" t="str">
        <f t="shared" si="16"/>
        <v>'</v>
      </c>
      <c r="E97" s="37">
        <f t="shared" si="16"/>
        <v>41470.5</v>
      </c>
      <c r="F97" s="6">
        <f>IF(MAX(F$9:F96)&gt;=L$5,0,IF(B97&gt;=MONTH($N$5),F96+1,0))</f>
        <v>81</v>
      </c>
      <c r="G97" s="38">
        <f t="shared" si="12"/>
        <v>2206.9387077438018</v>
      </c>
      <c r="H97" s="39">
        <f t="shared" si="13"/>
        <v>1659.39</v>
      </c>
      <c r="I97" s="39">
        <f t="shared" si="3"/>
        <v>547.54870774380174</v>
      </c>
      <c r="J97" s="40">
        <f t="shared" si="15"/>
        <v>189097.03467275208</v>
      </c>
      <c r="K97" s="41"/>
      <c r="L97" s="42"/>
      <c r="M97" s="42"/>
      <c r="N97" s="42"/>
      <c r="O97" s="42"/>
      <c r="P97" s="46"/>
      <c r="Q97" s="23"/>
    </row>
    <row r="98" spans="1:20" hidden="1">
      <c r="A98" s="237">
        <v>41379</v>
      </c>
      <c r="B98" s="25">
        <v>52</v>
      </c>
      <c r="C98" s="35" t="s">
        <v>21</v>
      </c>
      <c r="D98" s="36" t="str">
        <f t="shared" si="16"/>
        <v>'</v>
      </c>
      <c r="E98" s="37">
        <f t="shared" si="16"/>
        <v>41470.5</v>
      </c>
      <c r="F98" s="6">
        <f>IF(MAX(F$9:F97)&gt;=L$5,0,IF(B98&gt;=MONTH($N$5),F97+1,0))</f>
        <v>82</v>
      </c>
      <c r="G98" s="38">
        <f t="shared" si="12"/>
        <v>2206.9387077438018</v>
      </c>
      <c r="H98" s="39">
        <f t="shared" si="13"/>
        <v>1654.6</v>
      </c>
      <c r="I98" s="39">
        <f t="shared" si="3"/>
        <v>552.33870774380193</v>
      </c>
      <c r="J98" s="40">
        <f t="shared" si="15"/>
        <v>188544.69596500829</v>
      </c>
      <c r="K98" s="41"/>
      <c r="L98" s="42"/>
      <c r="M98" s="42"/>
      <c r="N98" s="42"/>
      <c r="O98" s="42"/>
      <c r="P98" s="46"/>
      <c r="Q98" s="23"/>
    </row>
    <row r="99" spans="1:20" hidden="1">
      <c r="A99" s="237">
        <v>41409</v>
      </c>
      <c r="B99" s="25">
        <v>53</v>
      </c>
      <c r="C99" s="35" t="s">
        <v>22</v>
      </c>
      <c r="D99" s="36" t="str">
        <f t="shared" si="16"/>
        <v>'</v>
      </c>
      <c r="E99" s="37">
        <f t="shared" si="16"/>
        <v>41470.5</v>
      </c>
      <c r="F99" s="6">
        <f>IF(MAX(F$9:F98)&gt;=L$5,0,IF(B99&gt;=MONTH($N$5),F98+1,0))</f>
        <v>83</v>
      </c>
      <c r="G99" s="38">
        <f t="shared" si="12"/>
        <v>2206.9387077438018</v>
      </c>
      <c r="H99" s="39">
        <f t="shared" si="13"/>
        <v>1649.77</v>
      </c>
      <c r="I99" s="39">
        <f t="shared" si="3"/>
        <v>557.16870774380186</v>
      </c>
      <c r="J99" s="40">
        <f t="shared" si="15"/>
        <v>187987.52725726448</v>
      </c>
      <c r="K99" s="41"/>
      <c r="L99" s="42"/>
      <c r="M99" s="42"/>
      <c r="N99" s="42"/>
      <c r="O99" s="42"/>
      <c r="P99" s="46"/>
      <c r="Q99" s="23"/>
    </row>
    <row r="100" spans="1:20" hidden="1">
      <c r="A100" s="237">
        <v>41440</v>
      </c>
      <c r="B100" s="25">
        <v>54</v>
      </c>
      <c r="C100" s="35" t="s">
        <v>23</v>
      </c>
      <c r="D100" s="36" t="str">
        <f t="shared" si="16"/>
        <v>'</v>
      </c>
      <c r="E100" s="37">
        <f t="shared" si="16"/>
        <v>41470.5</v>
      </c>
      <c r="F100" s="6">
        <f>IF(MAX(F$9:F99)&gt;=L$5,0,IF(B100&gt;=MONTH($N$5),F99+1,0))</f>
        <v>84</v>
      </c>
      <c r="G100" s="38">
        <f t="shared" si="12"/>
        <v>2206.9387077438018</v>
      </c>
      <c r="H100" s="39">
        <f t="shared" si="13"/>
        <v>1644.89</v>
      </c>
      <c r="I100" s="39">
        <f t="shared" si="3"/>
        <v>562.04870774380174</v>
      </c>
      <c r="J100" s="40">
        <f t="shared" si="15"/>
        <v>187425.47854952066</v>
      </c>
      <c r="K100" s="41"/>
      <c r="L100" s="42"/>
      <c r="M100" s="42"/>
      <c r="N100" s="42"/>
      <c r="O100" s="42"/>
      <c r="P100" s="46"/>
      <c r="Q100" s="23"/>
    </row>
    <row r="101" spans="1:20" hidden="1">
      <c r="A101" s="237">
        <v>41470</v>
      </c>
      <c r="B101" s="25">
        <v>55</v>
      </c>
      <c r="C101" s="35" t="s">
        <v>24</v>
      </c>
      <c r="D101" s="36" t="str">
        <f t="shared" si="16"/>
        <v>'</v>
      </c>
      <c r="E101" s="37">
        <f t="shared" si="16"/>
        <v>41470.5</v>
      </c>
      <c r="F101" s="6">
        <f>IF(MAX(F$9:F100)&gt;=L$5,0,IF(B101&gt;=MONTH($N$5),F100+1,0))</f>
        <v>85</v>
      </c>
      <c r="G101" s="38">
        <f t="shared" si="12"/>
        <v>2206.9387077438018</v>
      </c>
      <c r="H101" s="39">
        <f t="shared" si="13"/>
        <v>1639.97</v>
      </c>
      <c r="I101" s="39">
        <f t="shared" si="3"/>
        <v>566.96870774380182</v>
      </c>
      <c r="J101" s="40">
        <f t="shared" si="15"/>
        <v>186858.50984177686</v>
      </c>
      <c r="K101" s="41"/>
      <c r="L101" s="42"/>
      <c r="M101" s="42"/>
      <c r="N101" s="42"/>
      <c r="O101" s="42"/>
      <c r="P101" s="46"/>
      <c r="Q101" s="23"/>
    </row>
    <row r="102" spans="1:20" hidden="1">
      <c r="A102" s="237">
        <v>41501</v>
      </c>
      <c r="B102" s="25">
        <v>56</v>
      </c>
      <c r="C102" s="35" t="s">
        <v>25</v>
      </c>
      <c r="D102" s="36" t="str">
        <f t="shared" si="16"/>
        <v>'</v>
      </c>
      <c r="E102" s="37">
        <f t="shared" si="16"/>
        <v>41470.5</v>
      </c>
      <c r="F102" s="6">
        <f>IF(MAX(F$9:F101)&gt;=L$5,0,IF(B102&gt;=MONTH($N$5),F101+1,0))</f>
        <v>86</v>
      </c>
      <c r="G102" s="38">
        <f t="shared" si="12"/>
        <v>2206.9387077438018</v>
      </c>
      <c r="H102" s="39">
        <f t="shared" si="13"/>
        <v>1635.01</v>
      </c>
      <c r="I102" s="39">
        <f t="shared" si="3"/>
        <v>571.92870774380185</v>
      </c>
      <c r="J102" s="40">
        <f t="shared" si="15"/>
        <v>186286.58113403307</v>
      </c>
      <c r="K102" s="41"/>
      <c r="L102" s="42"/>
      <c r="M102" s="42"/>
      <c r="N102" s="42"/>
      <c r="O102" s="42"/>
      <c r="P102" s="46"/>
      <c r="Q102" s="23"/>
    </row>
    <row r="103" spans="1:20" hidden="1">
      <c r="A103" s="237">
        <v>41532</v>
      </c>
      <c r="B103" s="25">
        <v>57</v>
      </c>
      <c r="C103" s="35" t="s">
        <v>26</v>
      </c>
      <c r="D103" s="36" t="str">
        <f t="shared" si="16"/>
        <v>'</v>
      </c>
      <c r="E103" s="37">
        <f t="shared" si="16"/>
        <v>41470.5</v>
      </c>
      <c r="F103" s="6">
        <f>IF(MAX(F$9:F102)&gt;=L$5,0,IF(B103&gt;=MONTH($N$5),F102+1,0))</f>
        <v>87</v>
      </c>
      <c r="G103" s="38">
        <f t="shared" si="12"/>
        <v>2206.9387077438018</v>
      </c>
      <c r="H103" s="39">
        <f t="shared" si="13"/>
        <v>1630.01</v>
      </c>
      <c r="I103" s="39">
        <f t="shared" si="3"/>
        <v>576.92870774380185</v>
      </c>
      <c r="J103" s="40">
        <f t="shared" si="15"/>
        <v>185709.65242628928</v>
      </c>
      <c r="K103" s="41"/>
      <c r="L103" s="42"/>
      <c r="M103" s="42"/>
      <c r="N103" s="42"/>
      <c r="O103" s="42"/>
      <c r="P103" s="46"/>
      <c r="Q103" s="23"/>
    </row>
    <row r="104" spans="1:20" hidden="1">
      <c r="A104" s="237">
        <v>41562</v>
      </c>
      <c r="B104" s="25">
        <v>58</v>
      </c>
      <c r="C104" s="35" t="s">
        <v>27</v>
      </c>
      <c r="D104" s="36" t="str">
        <f t="shared" si="16"/>
        <v>'</v>
      </c>
      <c r="E104" s="37">
        <f t="shared" si="16"/>
        <v>41470.5</v>
      </c>
      <c r="F104" s="6">
        <f>IF(MAX(F$9:F103)&gt;=L$5,0,IF(B104&gt;=MONTH($N$5),F103+1,0))</f>
        <v>88</v>
      </c>
      <c r="G104" s="38">
        <f t="shared" si="12"/>
        <v>2206.9387077438018</v>
      </c>
      <c r="H104" s="39">
        <f t="shared" si="13"/>
        <v>1624.96</v>
      </c>
      <c r="I104" s="39">
        <f t="shared" si="3"/>
        <v>581.97870774380181</v>
      </c>
      <c r="J104" s="40">
        <f t="shared" si="15"/>
        <v>185127.67371854547</v>
      </c>
      <c r="K104" s="41"/>
      <c r="L104" s="42"/>
      <c r="M104" s="42"/>
      <c r="N104" s="42"/>
      <c r="O104" s="42"/>
      <c r="P104" s="46"/>
      <c r="Q104" s="23"/>
    </row>
    <row r="105" spans="1:20" hidden="1">
      <c r="A105" s="237">
        <v>41593</v>
      </c>
      <c r="B105" s="25">
        <v>59</v>
      </c>
      <c r="C105" s="35" t="s">
        <v>28</v>
      </c>
      <c r="D105" s="36" t="str">
        <f t="shared" si="16"/>
        <v>'</v>
      </c>
      <c r="E105" s="37">
        <f t="shared" si="16"/>
        <v>41470.5</v>
      </c>
      <c r="F105" s="6">
        <f>IF(MAX(F$9:F104)&gt;=L$5,0,IF(B105&gt;=MONTH($N$5),F104+1,0))</f>
        <v>89</v>
      </c>
      <c r="G105" s="38">
        <f t="shared" si="12"/>
        <v>2206.9387077438018</v>
      </c>
      <c r="H105" s="39">
        <f t="shared" si="13"/>
        <v>1619.87</v>
      </c>
      <c r="I105" s="39">
        <f t="shared" si="3"/>
        <v>587.06870774380195</v>
      </c>
      <c r="J105" s="40">
        <f t="shared" si="15"/>
        <v>184540.60501080166</v>
      </c>
      <c r="K105" s="41"/>
      <c r="L105" s="42"/>
      <c r="M105" s="42"/>
      <c r="N105" s="42"/>
      <c r="O105" s="42"/>
      <c r="P105" s="46"/>
      <c r="Q105" s="23"/>
    </row>
    <row r="106" spans="1:20" hidden="1">
      <c r="A106" s="237">
        <v>41623</v>
      </c>
      <c r="B106" s="25">
        <v>60</v>
      </c>
      <c r="C106" s="50" t="s">
        <v>29</v>
      </c>
      <c r="D106" s="51" t="str">
        <f t="shared" si="16"/>
        <v>'</v>
      </c>
      <c r="E106" s="52">
        <f t="shared" si="16"/>
        <v>41470.5</v>
      </c>
      <c r="F106" s="53">
        <f>IF(MAX(F$9:F105)&gt;=L$5,0,IF(B106&gt;=MONTH($N$5),F105+1,0))</f>
        <v>90</v>
      </c>
      <c r="G106" s="54">
        <f t="shared" si="12"/>
        <v>2206.9387077438018</v>
      </c>
      <c r="H106" s="55">
        <f t="shared" si="13"/>
        <v>1614.73</v>
      </c>
      <c r="I106" s="55">
        <f t="shared" si="3"/>
        <v>592.20870774380182</v>
      </c>
      <c r="J106" s="56">
        <f t="shared" si="15"/>
        <v>183948.39630305787</v>
      </c>
      <c r="K106" s="57">
        <f>SUM(H95:H106)</f>
        <v>19706.189999999999</v>
      </c>
      <c r="L106" s="55">
        <f>SUM(I95:I106)</f>
        <v>6777.0744929256225</v>
      </c>
      <c r="M106" s="55">
        <f>SUM(G95:G106)</f>
        <v>26483.264492925617</v>
      </c>
      <c r="N106" s="127">
        <f>K106+N94</f>
        <v>161520.88</v>
      </c>
      <c r="O106" s="55">
        <f>L106+O94</f>
        <v>37103.603696942169</v>
      </c>
      <c r="P106" s="56">
        <f>M106+P94</f>
        <v>198624.4836969421</v>
      </c>
      <c r="Q106" s="23"/>
    </row>
    <row r="107" spans="1:20" hidden="1">
      <c r="A107" s="237">
        <v>41654</v>
      </c>
      <c r="B107" s="25">
        <v>25</v>
      </c>
      <c r="C107" s="128" t="s">
        <v>17</v>
      </c>
      <c r="D107" s="129" t="str">
        <f>D95</f>
        <v>'</v>
      </c>
      <c r="E107" s="130">
        <f>E95+365.25</f>
        <v>41835.75</v>
      </c>
      <c r="F107" s="131">
        <f>IF(MAX(F$9:F106)&gt;=L$5,0,IF(B107&gt;=MONTH($N$5),F106+1,0))</f>
        <v>91</v>
      </c>
      <c r="G107" s="263">
        <f t="shared" si="12"/>
        <v>2206.9387077438018</v>
      </c>
      <c r="H107" s="133">
        <f t="shared" si="13"/>
        <v>1609.55</v>
      </c>
      <c r="I107" s="133">
        <f t="shared" si="3"/>
        <v>597.38870774380189</v>
      </c>
      <c r="J107" s="134">
        <f t="shared" si="15"/>
        <v>183351.00759531406</v>
      </c>
      <c r="K107" s="251" t="s">
        <v>119</v>
      </c>
      <c r="L107" s="32"/>
      <c r="M107" s="32"/>
      <c r="N107" s="135"/>
      <c r="O107" s="42"/>
      <c r="P107" s="46"/>
      <c r="Q107" s="23"/>
      <c r="R107" s="160" t="s">
        <v>89</v>
      </c>
      <c r="S107" s="161" t="s">
        <v>90</v>
      </c>
      <c r="T107" s="100"/>
    </row>
    <row r="108" spans="1:20" ht="9" hidden="1" thickBot="1">
      <c r="A108" s="237">
        <v>41685</v>
      </c>
      <c r="B108" s="25">
        <v>26</v>
      </c>
      <c r="C108" s="258" t="s">
        <v>19</v>
      </c>
      <c r="D108" s="259" t="str">
        <f t="shared" ref="D108:E118" si="17">D107</f>
        <v>'</v>
      </c>
      <c r="E108" s="260">
        <f t="shared" si="17"/>
        <v>41835.75</v>
      </c>
      <c r="F108" s="262">
        <f>IF(MAX(F$9:F107)&gt;=L$5,0,IF(B108&gt;=MONTH($N$5),F107+1,0))</f>
        <v>92</v>
      </c>
      <c r="G108" s="115">
        <f t="shared" si="12"/>
        <v>2206.9387077438018</v>
      </c>
      <c r="H108" s="107">
        <f t="shared" si="13"/>
        <v>1604.32</v>
      </c>
      <c r="I108" s="107">
        <f t="shared" si="3"/>
        <v>602.61870774380191</v>
      </c>
      <c r="J108" s="122">
        <f t="shared" si="15"/>
        <v>182748.38888757027</v>
      </c>
      <c r="K108" s="250" t="s">
        <v>66</v>
      </c>
      <c r="L108" s="108"/>
      <c r="M108" s="108"/>
      <c r="N108" s="108"/>
      <c r="O108" s="108"/>
      <c r="P108" s="109"/>
      <c r="Q108" s="110"/>
      <c r="R108" s="111">
        <f>SUM(H109:H478)</f>
        <v>143878.53999999998</v>
      </c>
      <c r="S108" s="112">
        <f>SUM(I109:I478)</f>
        <v>182748.38888757024</v>
      </c>
      <c r="T108" s="113"/>
    </row>
    <row r="109" spans="1:20" hidden="1">
      <c r="A109" s="237">
        <v>41713</v>
      </c>
      <c r="B109" s="25">
        <v>27</v>
      </c>
      <c r="C109" s="35" t="s">
        <v>20</v>
      </c>
      <c r="D109" s="36" t="str">
        <f t="shared" si="17"/>
        <v>'</v>
      </c>
      <c r="E109" s="37">
        <f t="shared" si="17"/>
        <v>41835.75</v>
      </c>
      <c r="F109" s="6">
        <f>IF(MAX(F$9:F108)&gt;=L$5,0,IF(B109&gt;=MONTH($N$5),F108+1,0))</f>
        <v>93</v>
      </c>
      <c r="G109" s="38">
        <f t="shared" si="12"/>
        <v>2206.9387077438018</v>
      </c>
      <c r="H109" s="39">
        <f t="shared" si="13"/>
        <v>1599.05</v>
      </c>
      <c r="I109" s="39">
        <f t="shared" si="3"/>
        <v>607.88870774380189</v>
      </c>
      <c r="J109" s="40">
        <f t="shared" si="15"/>
        <v>182140.50017982646</v>
      </c>
      <c r="K109" s="41"/>
      <c r="L109" s="42"/>
      <c r="M109" s="42"/>
      <c r="N109" s="42"/>
      <c r="O109" s="42"/>
      <c r="P109" s="46"/>
      <c r="Q109" s="23"/>
      <c r="R109" s="223">
        <f>S108*T109</f>
        <v>18274.838888757025</v>
      </c>
      <c r="S109" s="104" t="s">
        <v>65</v>
      </c>
      <c r="T109" s="106">
        <v>0.1</v>
      </c>
    </row>
    <row r="110" spans="1:20" hidden="1">
      <c r="A110" s="237">
        <v>41744</v>
      </c>
      <c r="B110" s="25">
        <v>28</v>
      </c>
      <c r="C110" s="35" t="s">
        <v>21</v>
      </c>
      <c r="D110" s="36" t="str">
        <f t="shared" si="17"/>
        <v>'</v>
      </c>
      <c r="E110" s="37">
        <f t="shared" si="17"/>
        <v>41835.75</v>
      </c>
      <c r="F110" s="6">
        <f>IF(MAX(F$9:F109)&gt;=L$5,0,IF(B110&gt;=MONTH($N$5),F109+1,0))</f>
        <v>94</v>
      </c>
      <c r="G110" s="38">
        <f t="shared" si="12"/>
        <v>2206.9387077438018</v>
      </c>
      <c r="H110" s="39">
        <f t="shared" si="13"/>
        <v>1593.73</v>
      </c>
      <c r="I110" s="39">
        <f t="shared" si="3"/>
        <v>613.20870774380182</v>
      </c>
      <c r="J110" s="40">
        <f t="shared" si="15"/>
        <v>181527.29147208267</v>
      </c>
      <c r="K110" s="41"/>
      <c r="L110" s="42"/>
      <c r="M110" s="42"/>
      <c r="N110" s="42"/>
      <c r="O110" s="42"/>
      <c r="P110" s="46"/>
      <c r="Q110" s="23"/>
      <c r="R110" s="114">
        <f>R108-R109</f>
        <v>125603.70111124296</v>
      </c>
      <c r="S110" s="163">
        <f>S108+R109</f>
        <v>201023.22777632726</v>
      </c>
      <c r="T110" s="186">
        <f>R110/S110</f>
        <v>0.62482183029614158</v>
      </c>
    </row>
    <row r="111" spans="1:20" hidden="1">
      <c r="A111" s="237">
        <v>41774</v>
      </c>
      <c r="B111" s="25">
        <v>29</v>
      </c>
      <c r="C111" s="35" t="s">
        <v>22</v>
      </c>
      <c r="D111" s="36" t="str">
        <f t="shared" si="17"/>
        <v>'</v>
      </c>
      <c r="E111" s="37">
        <f t="shared" si="17"/>
        <v>41835.75</v>
      </c>
      <c r="F111" s="6">
        <f>IF(MAX(F$9:F110)&gt;=L$5,0,IF(B111&gt;=MONTH($N$5),F110+1,0))</f>
        <v>95</v>
      </c>
      <c r="G111" s="38">
        <f t="shared" si="12"/>
        <v>2206.9387077438018</v>
      </c>
      <c r="H111" s="39">
        <f t="shared" si="13"/>
        <v>1588.36</v>
      </c>
      <c r="I111" s="39">
        <f t="shared" si="3"/>
        <v>618.57870774380194</v>
      </c>
      <c r="J111" s="40">
        <f t="shared" si="15"/>
        <v>180908.71276433885</v>
      </c>
      <c r="K111" s="41"/>
      <c r="L111" s="42"/>
      <c r="M111" s="42"/>
      <c r="N111" s="42"/>
      <c r="O111" s="42"/>
      <c r="P111" s="46"/>
      <c r="Q111" s="23"/>
      <c r="R111" s="162" t="s">
        <v>91</v>
      </c>
      <c r="S111" s="164" t="s">
        <v>101</v>
      </c>
      <c r="T111" s="165" t="s">
        <v>94</v>
      </c>
    </row>
    <row r="112" spans="1:20" hidden="1">
      <c r="A112" s="237">
        <v>41805</v>
      </c>
      <c r="B112" s="25">
        <v>30</v>
      </c>
      <c r="C112" s="35" t="s">
        <v>23</v>
      </c>
      <c r="D112" s="36" t="str">
        <f t="shared" si="17"/>
        <v>'</v>
      </c>
      <c r="E112" s="37">
        <f t="shared" si="17"/>
        <v>41835.75</v>
      </c>
      <c r="F112" s="6">
        <f>IF(MAX(F$9:F111)&gt;=L$5,0,IF(B112&gt;=MONTH($N$5),F111+1,0))</f>
        <v>96</v>
      </c>
      <c r="G112" s="38">
        <f t="shared" si="12"/>
        <v>2206.9387077438018</v>
      </c>
      <c r="H112" s="39">
        <f t="shared" si="13"/>
        <v>1582.95</v>
      </c>
      <c r="I112" s="39">
        <f t="shared" si="3"/>
        <v>623.9887077438018</v>
      </c>
      <c r="J112" s="40">
        <f t="shared" si="15"/>
        <v>180284.72405659506</v>
      </c>
      <c r="K112" s="41"/>
      <c r="L112" s="42"/>
      <c r="M112" s="42"/>
      <c r="N112" s="42"/>
      <c r="O112" s="42"/>
      <c r="P112" s="46"/>
      <c r="Q112" s="23"/>
      <c r="R112" s="162" t="s">
        <v>92</v>
      </c>
      <c r="S112" s="164" t="s">
        <v>10</v>
      </c>
      <c r="T112" s="165" t="s">
        <v>95</v>
      </c>
    </row>
    <row r="113" spans="1:20" hidden="1">
      <c r="A113" s="237">
        <v>41835</v>
      </c>
      <c r="B113" s="25">
        <v>31</v>
      </c>
      <c r="C113" s="35" t="s">
        <v>24</v>
      </c>
      <c r="D113" s="36" t="str">
        <f t="shared" si="17"/>
        <v>'</v>
      </c>
      <c r="E113" s="37">
        <f t="shared" si="17"/>
        <v>41835.75</v>
      </c>
      <c r="F113" s="6">
        <f>IF(MAX(F$9:F112)&gt;=L$5,0,IF(B113&gt;=MONTH($N$5),F112+1,0))</f>
        <v>97</v>
      </c>
      <c r="G113" s="38">
        <f t="shared" si="12"/>
        <v>2206.9387077438018</v>
      </c>
      <c r="H113" s="39">
        <f t="shared" si="13"/>
        <v>1577.49</v>
      </c>
      <c r="I113" s="39">
        <f t="shared" si="3"/>
        <v>629.44870774380183</v>
      </c>
      <c r="J113" s="40">
        <f t="shared" si="15"/>
        <v>179655.27534885125</v>
      </c>
      <c r="K113" s="41"/>
      <c r="L113" s="42"/>
      <c r="M113" s="42"/>
      <c r="N113" s="42"/>
      <c r="O113" s="42"/>
      <c r="P113" s="46"/>
      <c r="Q113" s="23"/>
      <c r="R113" s="157" t="s">
        <v>87</v>
      </c>
      <c r="S113" s="157"/>
      <c r="T113" s="157"/>
    </row>
    <row r="114" spans="1:20" hidden="1">
      <c r="A114" s="237">
        <v>41866</v>
      </c>
      <c r="B114" s="25">
        <v>32</v>
      </c>
      <c r="C114" s="35" t="s">
        <v>25</v>
      </c>
      <c r="D114" s="36" t="str">
        <f t="shared" si="17"/>
        <v>'</v>
      </c>
      <c r="E114" s="37">
        <f t="shared" si="17"/>
        <v>41835.75</v>
      </c>
      <c r="F114" s="6">
        <f>IF(MAX(F$9:F113)&gt;=L$5,0,IF(B114&gt;=MONTH($N$5),F113+1,0))</f>
        <v>98</v>
      </c>
      <c r="G114" s="38">
        <f t="shared" si="12"/>
        <v>2206.9387077438018</v>
      </c>
      <c r="H114" s="39">
        <f t="shared" si="13"/>
        <v>1571.98</v>
      </c>
      <c r="I114" s="39">
        <f t="shared" si="3"/>
        <v>634.95870774380182</v>
      </c>
      <c r="J114" s="40">
        <f t="shared" si="15"/>
        <v>179020.31664110746</v>
      </c>
      <c r="K114" s="41"/>
      <c r="L114" s="42"/>
      <c r="M114" s="42"/>
      <c r="N114" s="42"/>
      <c r="O114" s="42"/>
      <c r="P114" s="46"/>
      <c r="Q114" s="23"/>
      <c r="R114" s="215" t="s">
        <v>98</v>
      </c>
      <c r="S114" s="216">
        <f>SUM($I$11:$I108)</f>
        <v>38303.61111242976</v>
      </c>
    </row>
    <row r="115" spans="1:20" hidden="1">
      <c r="A115" s="237">
        <v>41897</v>
      </c>
      <c r="B115" s="25">
        <v>33</v>
      </c>
      <c r="C115" s="35" t="s">
        <v>26</v>
      </c>
      <c r="D115" s="36" t="str">
        <f t="shared" si="17"/>
        <v>'</v>
      </c>
      <c r="E115" s="37">
        <f t="shared" si="17"/>
        <v>41835.75</v>
      </c>
      <c r="F115" s="6">
        <f>IF(MAX(F$9:F114)&gt;=L$5,0,IF(B115&gt;=MONTH($N$5),F114+1,0))</f>
        <v>99</v>
      </c>
      <c r="G115" s="38">
        <f t="shared" si="12"/>
        <v>2206.9387077438018</v>
      </c>
      <c r="H115" s="39">
        <f t="shared" si="13"/>
        <v>1566.43</v>
      </c>
      <c r="I115" s="39">
        <f t="shared" si="3"/>
        <v>640.50870774380178</v>
      </c>
      <c r="J115" s="40">
        <f t="shared" si="15"/>
        <v>178379.80793336366</v>
      </c>
      <c r="K115" s="41"/>
      <c r="L115" s="42"/>
      <c r="M115" s="42"/>
      <c r="N115" s="42"/>
      <c r="O115" s="42"/>
      <c r="P115" s="46"/>
      <c r="Q115" s="23"/>
      <c r="R115" s="215" t="s">
        <v>97</v>
      </c>
      <c r="S115" s="216">
        <f>SUM($H$11:$H108)</f>
        <v>164734.75000000006</v>
      </c>
      <c r="T115" s="183" t="s">
        <v>115</v>
      </c>
    </row>
    <row r="116" spans="1:20" hidden="1">
      <c r="A116" s="237">
        <v>41927</v>
      </c>
      <c r="B116" s="25">
        <v>34</v>
      </c>
      <c r="C116" s="35" t="s">
        <v>27</v>
      </c>
      <c r="D116" s="36" t="str">
        <f t="shared" si="17"/>
        <v>'</v>
      </c>
      <c r="E116" s="37">
        <f t="shared" si="17"/>
        <v>41835.75</v>
      </c>
      <c r="F116" s="6">
        <f>IF(MAX(F$9:F115)&gt;=L$5,0,IF(B116&gt;=MONTH($N$5),F115+1,0))</f>
        <v>100</v>
      </c>
      <c r="G116" s="38">
        <f t="shared" si="12"/>
        <v>2206.9387077438018</v>
      </c>
      <c r="H116" s="39">
        <f t="shared" si="13"/>
        <v>1560.82</v>
      </c>
      <c r="I116" s="39">
        <f t="shared" si="3"/>
        <v>646.11870774380191</v>
      </c>
      <c r="J116" s="40">
        <f t="shared" si="15"/>
        <v>177733.68922561986</v>
      </c>
      <c r="K116" s="41"/>
      <c r="L116" s="42"/>
      <c r="M116" s="42"/>
      <c r="N116" s="42"/>
      <c r="O116" s="42"/>
      <c r="P116" s="46"/>
      <c r="Q116" s="23"/>
      <c r="R116" s="184" t="s">
        <v>99</v>
      </c>
      <c r="S116" s="185">
        <f>K479</f>
        <v>308613.29000000004</v>
      </c>
      <c r="T116" s="183" t="s">
        <v>88</v>
      </c>
    </row>
    <row r="117" spans="1:20" hidden="1">
      <c r="A117" s="237">
        <v>41958</v>
      </c>
      <c r="B117" s="25">
        <v>35</v>
      </c>
      <c r="C117" s="35" t="s">
        <v>28</v>
      </c>
      <c r="D117" s="36" t="str">
        <f t="shared" si="17"/>
        <v>'</v>
      </c>
      <c r="E117" s="37">
        <f t="shared" si="17"/>
        <v>41835.75</v>
      </c>
      <c r="F117" s="6">
        <f>IF(MAX(F$9:F116)&gt;=L$5,0,IF(B117&gt;=MONTH($N$5),F116+1,0))</f>
        <v>101</v>
      </c>
      <c r="G117" s="38">
        <f t="shared" si="12"/>
        <v>2206.9387077438018</v>
      </c>
      <c r="H117" s="39">
        <f t="shared" si="13"/>
        <v>1555.17</v>
      </c>
      <c r="I117" s="39">
        <f t="shared" si="3"/>
        <v>651.76870774380177</v>
      </c>
      <c r="J117" s="40">
        <f t="shared" si="15"/>
        <v>177081.92051787607</v>
      </c>
      <c r="K117" s="41"/>
      <c r="L117" s="42"/>
      <c r="M117" s="42"/>
      <c r="N117" s="42"/>
      <c r="O117" s="42"/>
      <c r="P117" s="46"/>
      <c r="Q117" s="23"/>
      <c r="R117" s="217" t="s">
        <v>102</v>
      </c>
      <c r="S117" s="216">
        <f>S116-S115</f>
        <v>143878.53999999998</v>
      </c>
      <c r="T117" s="156">
        <f>T141-T110</f>
        <v>-0.16870068669567356</v>
      </c>
    </row>
    <row r="118" spans="1:20" hidden="1">
      <c r="A118" s="237">
        <v>41988</v>
      </c>
      <c r="B118" s="25">
        <v>36</v>
      </c>
      <c r="C118" s="35" t="s">
        <v>29</v>
      </c>
      <c r="D118" s="36" t="str">
        <f t="shared" si="17"/>
        <v>'</v>
      </c>
      <c r="E118" s="37">
        <f t="shared" si="17"/>
        <v>41835.75</v>
      </c>
      <c r="F118" s="53">
        <f>IF(MAX(F$9:F117)&gt;=L$5,0,IF(B118&gt;=MONTH($N$5),F117+1,0))</f>
        <v>102</v>
      </c>
      <c r="G118" s="45">
        <f t="shared" si="12"/>
        <v>2206.9387077438018</v>
      </c>
      <c r="H118" s="42">
        <f t="shared" si="13"/>
        <v>1549.47</v>
      </c>
      <c r="I118" s="42">
        <f t="shared" si="3"/>
        <v>657.46870774380182</v>
      </c>
      <c r="J118" s="46">
        <f t="shared" si="15"/>
        <v>176424.45181013228</v>
      </c>
      <c r="K118" s="41">
        <f>SUM(H107:H118)</f>
        <v>18959.32</v>
      </c>
      <c r="L118" s="42">
        <f>SUM(I107:I118)</f>
        <v>7523.9444929256215</v>
      </c>
      <c r="M118" s="42">
        <f>SUM(G107:G118)</f>
        <v>26483.264492925617</v>
      </c>
      <c r="N118" s="42">
        <f>K118+N106</f>
        <v>180480.2</v>
      </c>
      <c r="O118" s="42">
        <f>L118+O106</f>
        <v>44627.54818986779</v>
      </c>
      <c r="P118" s="46">
        <f>M118+P106</f>
        <v>225107.74818986771</v>
      </c>
      <c r="Q118" s="23"/>
    </row>
    <row r="119" spans="1:20" hidden="1">
      <c r="A119" s="237">
        <v>42019</v>
      </c>
      <c r="B119" s="25">
        <v>37</v>
      </c>
      <c r="C119" s="26" t="s">
        <v>17</v>
      </c>
      <c r="D119" s="47" t="str">
        <f>D107</f>
        <v>'</v>
      </c>
      <c r="E119" s="27">
        <f>E107+365.25</f>
        <v>42201</v>
      </c>
      <c r="F119" s="90">
        <f>IF(MAX(F$9:F118)&gt;=L$5,0,IF(B119&gt;=MONTH($N$5),F118+1,0))</f>
        <v>103</v>
      </c>
      <c r="G119" s="28">
        <f t="shared" si="12"/>
        <v>2206.9387077438018</v>
      </c>
      <c r="H119" s="29">
        <f t="shared" si="13"/>
        <v>1543.71</v>
      </c>
      <c r="I119" s="29">
        <f t="shared" si="3"/>
        <v>663.22870774380181</v>
      </c>
      <c r="J119" s="30">
        <f t="shared" si="15"/>
        <v>175761.22310238847</v>
      </c>
      <c r="K119" s="31"/>
      <c r="L119" s="32"/>
      <c r="M119" s="32"/>
      <c r="N119" s="32"/>
      <c r="O119" s="32"/>
      <c r="P119" s="48"/>
      <c r="Q119" s="23"/>
    </row>
    <row r="120" spans="1:20" hidden="1">
      <c r="A120" s="237">
        <v>42050</v>
      </c>
      <c r="B120" s="25">
        <v>38</v>
      </c>
      <c r="C120" s="35" t="s">
        <v>19</v>
      </c>
      <c r="D120" s="36" t="str">
        <f t="shared" ref="D120:E130" si="18">D119</f>
        <v>'</v>
      </c>
      <c r="E120" s="37">
        <f t="shared" si="18"/>
        <v>42201</v>
      </c>
      <c r="F120" s="6">
        <f>IF(MAX(F$9:F119)&gt;=L$5,0,IF(B120&gt;=MONTH($N$5),F119+1,0))</f>
        <v>104</v>
      </c>
      <c r="G120" s="38">
        <f t="shared" si="12"/>
        <v>2206.9387077438018</v>
      </c>
      <c r="H120" s="39">
        <f t="shared" si="13"/>
        <v>1537.91</v>
      </c>
      <c r="I120" s="39">
        <f t="shared" si="3"/>
        <v>669.02870774380176</v>
      </c>
      <c r="J120" s="40">
        <f t="shared" si="15"/>
        <v>175092.19439464467</v>
      </c>
      <c r="K120" s="41"/>
      <c r="L120" s="42"/>
      <c r="M120" s="42"/>
      <c r="N120" s="42"/>
      <c r="O120" s="42"/>
      <c r="P120" s="46"/>
      <c r="Q120" s="23"/>
    </row>
    <row r="121" spans="1:20" hidden="1">
      <c r="A121" s="237">
        <v>42078</v>
      </c>
      <c r="B121" s="25">
        <v>39</v>
      </c>
      <c r="C121" s="35" t="s">
        <v>20</v>
      </c>
      <c r="D121" s="36" t="str">
        <f t="shared" si="18"/>
        <v>'</v>
      </c>
      <c r="E121" s="37">
        <f t="shared" si="18"/>
        <v>42201</v>
      </c>
      <c r="F121" s="6">
        <f>IF(MAX(F$9:F120)&gt;=L$5,0,IF(B121&gt;=MONTH($N$5),F120+1,0))</f>
        <v>105</v>
      </c>
      <c r="G121" s="38">
        <f t="shared" si="12"/>
        <v>2206.9387077438018</v>
      </c>
      <c r="H121" s="39">
        <f t="shared" si="13"/>
        <v>1532.06</v>
      </c>
      <c r="I121" s="39">
        <f t="shared" si="3"/>
        <v>674.8787077438019</v>
      </c>
      <c r="J121" s="40">
        <f t="shared" si="15"/>
        <v>174417.31568690087</v>
      </c>
      <c r="K121" s="41"/>
      <c r="L121" s="42"/>
      <c r="M121" s="42"/>
      <c r="N121" s="42"/>
      <c r="O121" s="42"/>
      <c r="P121" s="46"/>
      <c r="Q121" s="23"/>
    </row>
    <row r="122" spans="1:20" hidden="1">
      <c r="A122" s="237">
        <v>42109</v>
      </c>
      <c r="B122" s="25">
        <v>40</v>
      </c>
      <c r="C122" s="35" t="s">
        <v>21</v>
      </c>
      <c r="D122" s="36" t="str">
        <f t="shared" si="18"/>
        <v>'</v>
      </c>
      <c r="E122" s="37">
        <f t="shared" si="18"/>
        <v>42201</v>
      </c>
      <c r="F122" s="6">
        <f>IF(MAX(F$9:F121)&gt;=L$5,0,IF(B122&gt;=MONTH($N$5),F121+1,0))</f>
        <v>106</v>
      </c>
      <c r="G122" s="38">
        <f t="shared" si="12"/>
        <v>2206.9387077438018</v>
      </c>
      <c r="H122" s="39">
        <f t="shared" si="13"/>
        <v>1526.15</v>
      </c>
      <c r="I122" s="39">
        <f t="shared" si="3"/>
        <v>680.78870774380175</v>
      </c>
      <c r="J122" s="40">
        <f t="shared" si="15"/>
        <v>173736.52697915706</v>
      </c>
      <c r="K122" s="41"/>
      <c r="L122" s="42"/>
      <c r="M122" s="42"/>
      <c r="N122" s="42"/>
      <c r="O122" s="42"/>
      <c r="P122" s="46"/>
      <c r="Q122" s="23"/>
    </row>
    <row r="123" spans="1:20" hidden="1">
      <c r="A123" s="237">
        <v>42139</v>
      </c>
      <c r="B123" s="25">
        <v>41</v>
      </c>
      <c r="C123" s="35" t="s">
        <v>22</v>
      </c>
      <c r="D123" s="36" t="str">
        <f t="shared" si="18"/>
        <v>'</v>
      </c>
      <c r="E123" s="37">
        <f t="shared" si="18"/>
        <v>42201</v>
      </c>
      <c r="F123" s="6">
        <f>IF(MAX(F$9:F122)&gt;=L$5,0,IF(B123&gt;=MONTH($N$5),F122+1,0))</f>
        <v>107</v>
      </c>
      <c r="G123" s="38">
        <f t="shared" si="12"/>
        <v>2206.9387077438018</v>
      </c>
      <c r="H123" s="39">
        <f t="shared" si="13"/>
        <v>1520.19</v>
      </c>
      <c r="I123" s="39">
        <f t="shared" si="3"/>
        <v>686.74870774380179</v>
      </c>
      <c r="J123" s="40">
        <f t="shared" si="15"/>
        <v>173049.77827141326</v>
      </c>
      <c r="K123" s="41"/>
      <c r="L123" s="42"/>
      <c r="M123" s="42"/>
      <c r="N123" s="42"/>
      <c r="O123" s="42"/>
      <c r="P123" s="46"/>
      <c r="Q123" s="23"/>
    </row>
    <row r="124" spans="1:20" hidden="1">
      <c r="A124" s="237">
        <v>42170</v>
      </c>
      <c r="B124" s="25">
        <v>42</v>
      </c>
      <c r="C124" s="35" t="s">
        <v>23</v>
      </c>
      <c r="D124" s="36" t="str">
        <f t="shared" si="18"/>
        <v>'</v>
      </c>
      <c r="E124" s="37">
        <f t="shared" si="18"/>
        <v>42201</v>
      </c>
      <c r="F124" s="6">
        <f>IF(MAX(F$9:F123)&gt;=L$5,0,IF(B124&gt;=MONTH($N$5),F123+1,0))</f>
        <v>108</v>
      </c>
      <c r="G124" s="38">
        <f t="shared" si="12"/>
        <v>2206.9387077438018</v>
      </c>
      <c r="H124" s="39">
        <f t="shared" si="13"/>
        <v>1514.19</v>
      </c>
      <c r="I124" s="39">
        <f t="shared" si="3"/>
        <v>692.74870774380179</v>
      </c>
      <c r="J124" s="40">
        <f t="shared" si="15"/>
        <v>172357.02956366946</v>
      </c>
      <c r="K124" s="41"/>
      <c r="L124" s="42"/>
      <c r="M124" s="42"/>
      <c r="N124" s="42"/>
      <c r="O124" s="42"/>
      <c r="P124" s="46"/>
      <c r="Q124" s="23"/>
    </row>
    <row r="125" spans="1:20" hidden="1">
      <c r="A125" s="237">
        <v>42200</v>
      </c>
      <c r="B125" s="25">
        <v>43</v>
      </c>
      <c r="C125" s="35" t="s">
        <v>24</v>
      </c>
      <c r="D125" s="36" t="str">
        <f t="shared" si="18"/>
        <v>'</v>
      </c>
      <c r="E125" s="37">
        <f t="shared" si="18"/>
        <v>42201</v>
      </c>
      <c r="F125" s="6">
        <f>IF(MAX(F$9:F124)&gt;=L$5,0,IF(B125&gt;=MONTH($N$5),F124+1,0))</f>
        <v>109</v>
      </c>
      <c r="G125" s="38">
        <f t="shared" si="12"/>
        <v>2206.9387077438018</v>
      </c>
      <c r="H125" s="39">
        <f t="shared" si="13"/>
        <v>1508.12</v>
      </c>
      <c r="I125" s="39">
        <f t="shared" si="3"/>
        <v>698.81870774380195</v>
      </c>
      <c r="J125" s="40">
        <f t="shared" si="15"/>
        <v>171658.21085592566</v>
      </c>
      <c r="K125" s="41"/>
      <c r="L125" s="42"/>
      <c r="M125" s="42"/>
      <c r="N125" s="42"/>
      <c r="O125" s="42"/>
      <c r="P125" s="46"/>
      <c r="Q125" s="23"/>
    </row>
    <row r="126" spans="1:20" hidden="1">
      <c r="A126" s="237">
        <v>42231</v>
      </c>
      <c r="B126" s="25">
        <v>44</v>
      </c>
      <c r="C126" s="35" t="s">
        <v>25</v>
      </c>
      <c r="D126" s="36" t="str">
        <f t="shared" si="18"/>
        <v>'</v>
      </c>
      <c r="E126" s="37">
        <f t="shared" si="18"/>
        <v>42201</v>
      </c>
      <c r="F126" s="6">
        <f>IF(MAX(F$9:F125)&gt;=L$5,0,IF(B126&gt;=MONTH($N$5),F125+1,0))</f>
        <v>110</v>
      </c>
      <c r="G126" s="38">
        <f t="shared" si="12"/>
        <v>2206.9387077438018</v>
      </c>
      <c r="H126" s="39">
        <f t="shared" si="13"/>
        <v>1502.01</v>
      </c>
      <c r="I126" s="39">
        <f t="shared" si="3"/>
        <v>704.92870774380185</v>
      </c>
      <c r="J126" s="40">
        <f t="shared" si="15"/>
        <v>170953.28214818187</v>
      </c>
      <c r="K126" s="41"/>
      <c r="L126" s="42"/>
      <c r="M126" s="42"/>
      <c r="N126" s="42"/>
      <c r="O126" s="42"/>
      <c r="P126" s="46"/>
      <c r="Q126" s="23"/>
    </row>
    <row r="127" spans="1:20" hidden="1">
      <c r="A127" s="237">
        <v>42262</v>
      </c>
      <c r="B127" s="25">
        <v>45</v>
      </c>
      <c r="C127" s="35" t="s">
        <v>26</v>
      </c>
      <c r="D127" s="36" t="str">
        <f t="shared" si="18"/>
        <v>'</v>
      </c>
      <c r="E127" s="37">
        <f t="shared" si="18"/>
        <v>42201</v>
      </c>
      <c r="F127" s="6">
        <f>IF(MAX(F$9:F126)&gt;=L$5,0,IF(B127&gt;=MONTH($N$5),F126+1,0))</f>
        <v>111</v>
      </c>
      <c r="G127" s="38">
        <f t="shared" si="12"/>
        <v>2206.9387077438018</v>
      </c>
      <c r="H127" s="39">
        <f t="shared" si="13"/>
        <v>1495.84</v>
      </c>
      <c r="I127" s="39">
        <f t="shared" si="3"/>
        <v>711.09870774380192</v>
      </c>
      <c r="J127" s="40">
        <f t="shared" si="15"/>
        <v>170242.18344043806</v>
      </c>
      <c r="K127" s="41"/>
      <c r="L127" s="42"/>
      <c r="M127" s="42"/>
      <c r="N127" s="42"/>
      <c r="O127" s="42"/>
      <c r="P127" s="46"/>
      <c r="Q127" s="23"/>
    </row>
    <row r="128" spans="1:20" hidden="1">
      <c r="A128" s="237">
        <v>42292</v>
      </c>
      <c r="B128" s="25">
        <v>46</v>
      </c>
      <c r="C128" s="35" t="s">
        <v>27</v>
      </c>
      <c r="D128" s="36" t="str">
        <f t="shared" si="18"/>
        <v>'</v>
      </c>
      <c r="E128" s="37">
        <f t="shared" si="18"/>
        <v>42201</v>
      </c>
      <c r="F128" s="6">
        <f>IF(MAX(F$9:F127)&gt;=L$5,0,IF(B128&gt;=MONTH($N$5),F127+1,0))</f>
        <v>112</v>
      </c>
      <c r="G128" s="38">
        <f t="shared" si="12"/>
        <v>2206.9387077438018</v>
      </c>
      <c r="H128" s="39">
        <f t="shared" si="13"/>
        <v>1489.62</v>
      </c>
      <c r="I128" s="39">
        <f t="shared" si="3"/>
        <v>717.31870774380195</v>
      </c>
      <c r="J128" s="40">
        <f t="shared" si="15"/>
        <v>169524.86473269426</v>
      </c>
      <c r="K128" s="41"/>
      <c r="L128" s="42"/>
      <c r="M128" s="42"/>
      <c r="N128" s="42"/>
      <c r="O128" s="42"/>
      <c r="P128" s="46"/>
      <c r="Q128" s="23"/>
    </row>
    <row r="129" spans="1:24" hidden="1">
      <c r="A129" s="237">
        <v>42323</v>
      </c>
      <c r="B129" s="25">
        <v>47</v>
      </c>
      <c r="C129" s="35" t="s">
        <v>28</v>
      </c>
      <c r="D129" s="36" t="str">
        <f t="shared" si="18"/>
        <v>'</v>
      </c>
      <c r="E129" s="37">
        <f t="shared" si="18"/>
        <v>42201</v>
      </c>
      <c r="F129" s="6">
        <f>IF(MAX(F$9:F128)&gt;=L$5,0,IF(B129&gt;=MONTH($N$5),F128+1,0))</f>
        <v>113</v>
      </c>
      <c r="G129" s="38">
        <f t="shared" si="12"/>
        <v>2206.9387077438018</v>
      </c>
      <c r="H129" s="39">
        <f t="shared" si="13"/>
        <v>1483.34</v>
      </c>
      <c r="I129" s="39">
        <f t="shared" si="3"/>
        <v>723.59870774380192</v>
      </c>
      <c r="J129" s="40">
        <f t="shared" si="15"/>
        <v>168801.26602495046</v>
      </c>
      <c r="K129" s="41"/>
      <c r="L129" s="42"/>
      <c r="M129" s="42"/>
      <c r="N129" s="42"/>
      <c r="O129" s="42"/>
      <c r="P129" s="46"/>
      <c r="Q129" s="23"/>
    </row>
    <row r="130" spans="1:24" hidden="1">
      <c r="A130" s="237">
        <v>42353</v>
      </c>
      <c r="B130" s="25">
        <v>48</v>
      </c>
      <c r="C130" s="35" t="s">
        <v>29</v>
      </c>
      <c r="D130" s="36" t="str">
        <f t="shared" si="18"/>
        <v>'</v>
      </c>
      <c r="E130" s="37">
        <f t="shared" si="18"/>
        <v>42201</v>
      </c>
      <c r="F130" s="53">
        <f>IF(MAX(F$9:F129)&gt;=L$5,0,IF(B130&gt;=MONTH($N$5),F129+1,0))</f>
        <v>114</v>
      </c>
      <c r="G130" s="45">
        <f t="shared" si="12"/>
        <v>2206.9387077438018</v>
      </c>
      <c r="H130" s="42">
        <f t="shared" si="13"/>
        <v>1477.01</v>
      </c>
      <c r="I130" s="42">
        <f t="shared" si="3"/>
        <v>729.92870774380185</v>
      </c>
      <c r="J130" s="46">
        <f t="shared" si="15"/>
        <v>168071.33731720666</v>
      </c>
      <c r="K130" s="41">
        <f>SUM(H119:H130)</f>
        <v>18130.150000000001</v>
      </c>
      <c r="L130" s="42">
        <f>SUM(I119:I130)</f>
        <v>8353.1144929256225</v>
      </c>
      <c r="M130" s="42">
        <f>SUM(G119:G130)</f>
        <v>26483.264492925617</v>
      </c>
      <c r="N130" s="42">
        <f>K130+N118</f>
        <v>198610.35</v>
      </c>
      <c r="O130" s="42">
        <f>L130+O118</f>
        <v>52980.662682793409</v>
      </c>
      <c r="P130" s="46">
        <f>M130+P118</f>
        <v>251591.01268279331</v>
      </c>
      <c r="Q130" s="23"/>
    </row>
    <row r="131" spans="1:24">
      <c r="A131" s="237">
        <v>42384</v>
      </c>
      <c r="B131" s="25">
        <v>49</v>
      </c>
      <c r="C131" s="26" t="s">
        <v>17</v>
      </c>
      <c r="D131" s="47" t="str">
        <f>D119</f>
        <v>'</v>
      </c>
      <c r="E131" s="27">
        <f>E119+365.25</f>
        <v>42566.25</v>
      </c>
      <c r="F131" s="90">
        <f>IF(MAX(F$9:F130)&gt;=L$5,0,IF(B131&gt;=MONTH($N$5),F130+1,0))</f>
        <v>115</v>
      </c>
      <c r="G131" s="28">
        <f t="shared" si="12"/>
        <v>2206.9387077438018</v>
      </c>
      <c r="H131" s="29">
        <f t="shared" si="13"/>
        <v>1470.62</v>
      </c>
      <c r="I131" s="29">
        <f t="shared" si="3"/>
        <v>736.31870774380195</v>
      </c>
      <c r="J131" s="30">
        <f t="shared" si="15"/>
        <v>167335.01860946286</v>
      </c>
      <c r="K131" s="31"/>
      <c r="L131" s="32"/>
      <c r="M131" s="32"/>
      <c r="N131" s="32"/>
      <c r="O131" s="32"/>
      <c r="P131" s="48"/>
      <c r="Q131" s="23"/>
    </row>
    <row r="132" spans="1:24">
      <c r="A132" s="237">
        <v>42415</v>
      </c>
      <c r="B132" s="25">
        <v>50</v>
      </c>
      <c r="C132" s="35" t="s">
        <v>19</v>
      </c>
      <c r="D132" s="36" t="str">
        <f t="shared" ref="D132:E142" si="19">D131</f>
        <v>'</v>
      </c>
      <c r="E132" s="37">
        <f t="shared" si="19"/>
        <v>42566.25</v>
      </c>
      <c r="F132" s="6">
        <f>IF(MAX(F$9:F131)&gt;=L$5,0,IF(B132&gt;=MONTH($N$5),F131+1,0))</f>
        <v>116</v>
      </c>
      <c r="G132" s="38">
        <f t="shared" si="12"/>
        <v>2206.9387077438018</v>
      </c>
      <c r="H132" s="39">
        <f t="shared" si="13"/>
        <v>1464.18</v>
      </c>
      <c r="I132" s="39">
        <f t="shared" si="3"/>
        <v>742.75870774380178</v>
      </c>
      <c r="J132" s="40">
        <f t="shared" si="15"/>
        <v>166592.25990171905</v>
      </c>
      <c r="K132" s="41"/>
      <c r="L132" s="42"/>
      <c r="M132" s="42"/>
      <c r="N132" s="42"/>
      <c r="O132" s="42"/>
      <c r="P132" s="46"/>
      <c r="Q132" s="23"/>
    </row>
    <row r="133" spans="1:24">
      <c r="A133" s="237">
        <v>42444</v>
      </c>
      <c r="B133" s="25">
        <v>51</v>
      </c>
      <c r="C133" s="35" t="s">
        <v>20</v>
      </c>
      <c r="D133" s="36" t="str">
        <f t="shared" si="19"/>
        <v>'</v>
      </c>
      <c r="E133" s="37">
        <f t="shared" si="19"/>
        <v>42566.25</v>
      </c>
      <c r="F133" s="6">
        <f>IF(MAX(F$9:F132)&gt;=L$5,0,IF(B133&gt;=MONTH($N$5),F132+1,0))</f>
        <v>117</v>
      </c>
      <c r="G133" s="38">
        <f t="shared" si="12"/>
        <v>2206.9387077438018</v>
      </c>
      <c r="H133" s="39">
        <f t="shared" si="13"/>
        <v>1457.68</v>
      </c>
      <c r="I133" s="39">
        <f t="shared" si="3"/>
        <v>749.25870774380178</v>
      </c>
      <c r="J133" s="40">
        <f t="shared" si="15"/>
        <v>165843.00119397524</v>
      </c>
      <c r="K133" s="41"/>
      <c r="L133" s="42"/>
      <c r="M133" s="42"/>
      <c r="N133" s="42"/>
      <c r="O133" s="42"/>
      <c r="P133" s="46"/>
      <c r="Q133" s="23"/>
    </row>
    <row r="134" spans="1:24">
      <c r="A134" s="237">
        <v>42475</v>
      </c>
      <c r="B134" s="25">
        <v>52</v>
      </c>
      <c r="C134" s="35" t="s">
        <v>21</v>
      </c>
      <c r="D134" s="36" t="str">
        <f t="shared" si="19"/>
        <v>'</v>
      </c>
      <c r="E134" s="37">
        <f t="shared" si="19"/>
        <v>42566.25</v>
      </c>
      <c r="F134" s="6">
        <f>IF(MAX(F$9:F133)&gt;=L$5,0,IF(B134&gt;=MONTH($N$5),F133+1,0))</f>
        <v>118</v>
      </c>
      <c r="G134" s="38">
        <f t="shared" si="12"/>
        <v>2206.9387077438018</v>
      </c>
      <c r="H134" s="39">
        <f t="shared" si="13"/>
        <v>1451.13</v>
      </c>
      <c r="I134" s="39">
        <f t="shared" si="3"/>
        <v>755.80870774380173</v>
      </c>
      <c r="J134" s="40">
        <f t="shared" si="15"/>
        <v>165087.19248623145</v>
      </c>
      <c r="K134" s="41"/>
      <c r="L134" s="42"/>
      <c r="M134" s="42"/>
      <c r="N134" s="42"/>
      <c r="O134" s="42"/>
      <c r="P134" s="46"/>
      <c r="Q134" s="23"/>
    </row>
    <row r="135" spans="1:24">
      <c r="A135" s="237">
        <v>42505</v>
      </c>
      <c r="B135" s="25">
        <v>53</v>
      </c>
      <c r="C135" s="35" t="s">
        <v>22</v>
      </c>
      <c r="D135" s="36" t="str">
        <f t="shared" si="19"/>
        <v>'</v>
      </c>
      <c r="E135" s="37">
        <f t="shared" si="19"/>
        <v>42566.25</v>
      </c>
      <c r="F135" s="6">
        <f>IF(MAX(F$9:F134)&gt;=L$5,0,IF(B135&gt;=MONTH($N$5),F134+1,0))</f>
        <v>119</v>
      </c>
      <c r="G135" s="38">
        <f t="shared" si="12"/>
        <v>2206.9387077438018</v>
      </c>
      <c r="H135" s="39">
        <f t="shared" si="13"/>
        <v>1444.51</v>
      </c>
      <c r="I135" s="39">
        <f t="shared" si="3"/>
        <v>762.42870774380185</v>
      </c>
      <c r="J135" s="40">
        <f t="shared" si="15"/>
        <v>164324.76377848766</v>
      </c>
      <c r="K135" s="41"/>
      <c r="L135" s="42"/>
      <c r="M135" s="42"/>
      <c r="N135" s="42"/>
      <c r="O135" s="42"/>
      <c r="P135" s="46"/>
      <c r="Q135" s="23"/>
    </row>
    <row r="136" spans="1:24">
      <c r="A136" s="237">
        <v>42536</v>
      </c>
      <c r="B136" s="25">
        <v>54</v>
      </c>
      <c r="C136" s="35" t="s">
        <v>23</v>
      </c>
      <c r="D136" s="36" t="str">
        <f t="shared" si="19"/>
        <v>'</v>
      </c>
      <c r="E136" s="37">
        <f t="shared" si="19"/>
        <v>42566.25</v>
      </c>
      <c r="F136" s="6">
        <f>IF(MAX(F$9:F135)&gt;=L$5,0,IF(B136&gt;=MONTH($N$5),F135+1,0))</f>
        <v>120</v>
      </c>
      <c r="G136" s="38">
        <f t="shared" si="12"/>
        <v>2206.9387077438018</v>
      </c>
      <c r="H136" s="39">
        <f t="shared" si="13"/>
        <v>1437.84</v>
      </c>
      <c r="I136" s="39">
        <f t="shared" si="3"/>
        <v>769.09870774380192</v>
      </c>
      <c r="J136" s="40">
        <f t="shared" si="15"/>
        <v>163555.66507074385</v>
      </c>
      <c r="K136" s="41"/>
      <c r="L136" s="42"/>
      <c r="M136" s="42"/>
      <c r="N136" s="42"/>
      <c r="O136" s="42"/>
      <c r="P136" s="46"/>
      <c r="Q136" s="23"/>
    </row>
    <row r="137" spans="1:24">
      <c r="A137" s="237">
        <v>42566</v>
      </c>
      <c r="B137" s="25">
        <v>55</v>
      </c>
      <c r="C137" s="35" t="s">
        <v>24</v>
      </c>
      <c r="D137" s="36" t="str">
        <f t="shared" si="19"/>
        <v>'</v>
      </c>
      <c r="E137" s="37">
        <f t="shared" si="19"/>
        <v>42566.25</v>
      </c>
      <c r="F137" s="6">
        <f>IF(MAX(F$9:F136)&gt;=L$5,0,IF(B137&gt;=MONTH($N$5),F136+1,0))</f>
        <v>121</v>
      </c>
      <c r="G137" s="38">
        <f t="shared" si="12"/>
        <v>2206.9387077438018</v>
      </c>
      <c r="H137" s="39">
        <f t="shared" si="13"/>
        <v>1431.11</v>
      </c>
      <c r="I137" s="39">
        <f t="shared" si="3"/>
        <v>775.82870774380194</v>
      </c>
      <c r="J137" s="40">
        <f t="shared" si="15"/>
        <v>162779.83636300004</v>
      </c>
      <c r="K137" s="41"/>
      <c r="L137" s="42"/>
      <c r="M137" s="42"/>
      <c r="N137" s="42"/>
      <c r="O137" s="42"/>
      <c r="P137" s="46"/>
      <c r="Q137" s="23"/>
      <c r="R137" s="157" t="s">
        <v>128</v>
      </c>
      <c r="S137" s="157"/>
      <c r="T137" s="157"/>
      <c r="V137" s="236" t="s">
        <v>13</v>
      </c>
      <c r="W137" s="236"/>
      <c r="X137" s="236"/>
    </row>
    <row r="138" spans="1:24">
      <c r="A138" s="237">
        <v>42597</v>
      </c>
      <c r="B138" s="25">
        <v>56</v>
      </c>
      <c r="C138" s="116" t="s">
        <v>25</v>
      </c>
      <c r="D138" s="117" t="str">
        <f t="shared" si="19"/>
        <v>'</v>
      </c>
      <c r="E138" s="118">
        <f t="shared" si="19"/>
        <v>42566.25</v>
      </c>
      <c r="F138" s="119">
        <f>IF(MAX(F$9:F137)&gt;=L$5,0,IF(B138&gt;=MONTH($N$5),F137+1,0))</f>
        <v>122</v>
      </c>
      <c r="G138" s="38">
        <f t="shared" si="12"/>
        <v>2206.9387077438018</v>
      </c>
      <c r="H138" s="103">
        <f t="shared" si="13"/>
        <v>1424.32</v>
      </c>
      <c r="I138" s="103">
        <f t="shared" si="3"/>
        <v>782.61870774380191</v>
      </c>
      <c r="J138" s="120">
        <f t="shared" si="15"/>
        <v>161997.21765525625</v>
      </c>
      <c r="K138" s="249" t="s">
        <v>119</v>
      </c>
      <c r="L138" s="42"/>
      <c r="M138" s="42"/>
      <c r="N138" s="42"/>
      <c r="O138" s="42"/>
      <c r="P138" s="46"/>
      <c r="Q138" s="23"/>
      <c r="R138" s="160" t="s">
        <v>89</v>
      </c>
      <c r="S138" s="161" t="s">
        <v>90</v>
      </c>
      <c r="T138" s="100"/>
      <c r="V138" s="7" t="s">
        <v>91</v>
      </c>
      <c r="X138" s="7" t="s">
        <v>4</v>
      </c>
    </row>
    <row r="139" spans="1:24" ht="9" thickBot="1">
      <c r="A139" s="237">
        <v>42628</v>
      </c>
      <c r="B139" s="25">
        <v>57</v>
      </c>
      <c r="C139" s="258" t="s">
        <v>26</v>
      </c>
      <c r="D139" s="259" t="str">
        <f t="shared" si="19"/>
        <v>'</v>
      </c>
      <c r="E139" s="260">
        <f t="shared" si="19"/>
        <v>42566.25</v>
      </c>
      <c r="F139" s="261">
        <f>IF(MAX(F$9:F138)&gt;=L$5,0,IF(B139&gt;=MONTH($N$5),F138+1,0))</f>
        <v>123</v>
      </c>
      <c r="G139" s="121">
        <f t="shared" si="12"/>
        <v>2206.9387077438018</v>
      </c>
      <c r="H139" s="107">
        <f t="shared" si="13"/>
        <v>1417.48</v>
      </c>
      <c r="I139" s="107">
        <f t="shared" si="3"/>
        <v>789.45870774380182</v>
      </c>
      <c r="J139" s="122">
        <f t="shared" si="15"/>
        <v>161207.75894751246</v>
      </c>
      <c r="K139" s="250" t="s">
        <v>66</v>
      </c>
      <c r="L139" s="108"/>
      <c r="M139" s="108"/>
      <c r="N139" s="108"/>
      <c r="O139" s="108"/>
      <c r="P139" s="109"/>
      <c r="Q139" s="110"/>
      <c r="R139" s="111">
        <f>SUM(H140:H478)</f>
        <v>97004.069999999963</v>
      </c>
      <c r="S139" s="112">
        <f>SUM(I140:I478)</f>
        <v>161207.7589475124</v>
      </c>
      <c r="T139" s="113"/>
      <c r="V139" s="224" t="s">
        <v>116</v>
      </c>
      <c r="X139" s="224" t="s">
        <v>117</v>
      </c>
    </row>
    <row r="140" spans="1:24">
      <c r="A140" s="237">
        <v>42658</v>
      </c>
      <c r="B140" s="25">
        <v>58</v>
      </c>
      <c r="C140" s="35" t="s">
        <v>27</v>
      </c>
      <c r="D140" s="36" t="str">
        <f t="shared" si="19"/>
        <v>'</v>
      </c>
      <c r="E140" s="37">
        <f t="shared" si="19"/>
        <v>42566.25</v>
      </c>
      <c r="F140" s="6">
        <f>IF(MAX(F$9:F139)&gt;=L$5,0,IF(B140&gt;=MONTH($N$5),F139+1,0))</f>
        <v>124</v>
      </c>
      <c r="G140" s="38">
        <f t="shared" si="12"/>
        <v>2206.9387077438018</v>
      </c>
      <c r="H140" s="39">
        <f t="shared" si="13"/>
        <v>1410.57</v>
      </c>
      <c r="I140" s="39">
        <f t="shared" si="3"/>
        <v>796.36870774380191</v>
      </c>
      <c r="J140" s="40">
        <f t="shared" si="15"/>
        <v>160411.39023976866</v>
      </c>
      <c r="K140" s="41"/>
      <c r="L140" s="42"/>
      <c r="M140" s="42"/>
      <c r="N140" s="42"/>
      <c r="O140" s="42"/>
      <c r="P140" s="46"/>
      <c r="Q140" s="23"/>
      <c r="R140" s="223">
        <f>S139*T140</f>
        <v>16120.775894751241</v>
      </c>
      <c r="S140" s="104" t="s">
        <v>65</v>
      </c>
      <c r="T140" s="106">
        <v>0.1</v>
      </c>
      <c r="V140" s="221">
        <f>SUM(H$140:H140)-R$140</f>
        <v>-14710.205894751241</v>
      </c>
      <c r="X140" s="176">
        <f>SUM(H$140:H140)</f>
        <v>1410.57</v>
      </c>
    </row>
    <row r="141" spans="1:24">
      <c r="A141" s="237">
        <v>42689</v>
      </c>
      <c r="B141" s="25">
        <v>59</v>
      </c>
      <c r="C141" s="35" t="s">
        <v>28</v>
      </c>
      <c r="D141" s="36" t="str">
        <f t="shared" si="19"/>
        <v>'</v>
      </c>
      <c r="E141" s="37">
        <f t="shared" si="19"/>
        <v>42566.25</v>
      </c>
      <c r="F141" s="6">
        <f>IF(MAX(F$9:F140)&gt;=L$5,0,IF(B141&gt;=MONTH($N$5),F140+1,0))</f>
        <v>125</v>
      </c>
      <c r="G141" s="38">
        <f t="shared" si="12"/>
        <v>2206.9387077438018</v>
      </c>
      <c r="H141" s="39">
        <f t="shared" si="13"/>
        <v>1403.6</v>
      </c>
      <c r="I141" s="39">
        <f t="shared" si="3"/>
        <v>803.33870774380193</v>
      </c>
      <c r="J141" s="40">
        <f t="shared" si="15"/>
        <v>159608.05153202487</v>
      </c>
      <c r="K141" s="41"/>
      <c r="L141" s="42"/>
      <c r="M141" s="42"/>
      <c r="N141" s="42"/>
      <c r="O141" s="42"/>
      <c r="P141" s="46"/>
      <c r="Q141" s="23"/>
      <c r="R141" s="114">
        <f>R139-R140</f>
        <v>80883.294105248729</v>
      </c>
      <c r="S141" s="163">
        <f>S139+R140</f>
        <v>177328.53484226365</v>
      </c>
      <c r="T141" s="186">
        <f>R141/S141</f>
        <v>0.45612114360046802</v>
      </c>
      <c r="V141" s="221">
        <f>SUM(H$140:H141)-R$140</f>
        <v>-13306.605894751241</v>
      </c>
      <c r="X141" s="176">
        <f>SUM(H$140:H141)</f>
        <v>2814.17</v>
      </c>
    </row>
    <row r="142" spans="1:24">
      <c r="A142" s="237">
        <v>42719</v>
      </c>
      <c r="B142" s="25">
        <v>60</v>
      </c>
      <c r="C142" s="50" t="s">
        <v>29</v>
      </c>
      <c r="D142" s="51" t="str">
        <f t="shared" si="19"/>
        <v>'</v>
      </c>
      <c r="E142" s="52">
        <f t="shared" si="19"/>
        <v>42566.25</v>
      </c>
      <c r="F142" s="53">
        <f>IF(MAX(F$9:F141)&gt;=L$5,0,IF(B142&gt;=MONTH($N$5),F141+1,0))</f>
        <v>126</v>
      </c>
      <c r="G142" s="54">
        <f t="shared" si="12"/>
        <v>2206.9387077438018</v>
      </c>
      <c r="H142" s="55">
        <f t="shared" si="13"/>
        <v>1396.57</v>
      </c>
      <c r="I142" s="55">
        <f t="shared" si="3"/>
        <v>810.36870774380191</v>
      </c>
      <c r="J142" s="56">
        <f t="shared" si="15"/>
        <v>158797.68282428107</v>
      </c>
      <c r="K142" s="57">
        <f>SUM(H131:H142)</f>
        <v>17209.61</v>
      </c>
      <c r="L142" s="55">
        <f>SUM(I131:I142)</f>
        <v>9273.6544929256215</v>
      </c>
      <c r="M142" s="55">
        <f>SUM(G131:G142)</f>
        <v>26483.264492925617</v>
      </c>
      <c r="N142" s="55">
        <f>K142+N130</f>
        <v>215819.96000000002</v>
      </c>
      <c r="O142" s="55">
        <f>L142+O130</f>
        <v>62254.317175719028</v>
      </c>
      <c r="P142" s="56">
        <f>M142+P130</f>
        <v>278074.27717571892</v>
      </c>
      <c r="Q142" s="23"/>
      <c r="R142" s="162" t="s">
        <v>91</v>
      </c>
      <c r="S142" s="164" t="s">
        <v>101</v>
      </c>
      <c r="T142" s="165" t="s">
        <v>94</v>
      </c>
      <c r="V142" s="221">
        <f>SUM(H$140:H142)-R$140</f>
        <v>-11910.035894751241</v>
      </c>
      <c r="X142" s="176">
        <f>SUM(H$140:H142)</f>
        <v>4210.74</v>
      </c>
    </row>
    <row r="143" spans="1:24">
      <c r="A143" s="237">
        <v>42750</v>
      </c>
      <c r="B143" s="25">
        <v>49</v>
      </c>
      <c r="C143" s="26" t="s">
        <v>17</v>
      </c>
      <c r="D143" s="47" t="str">
        <f>D131</f>
        <v>'</v>
      </c>
      <c r="E143" s="27">
        <f>E131+365.25</f>
        <v>42931.5</v>
      </c>
      <c r="F143" s="90">
        <f>IF(MAX(F$9:F142)&gt;=L$5,0,IF(B143&gt;=MONTH($N$5),F142+1,0))</f>
        <v>127</v>
      </c>
      <c r="G143" s="28">
        <f t="shared" si="12"/>
        <v>2206.9387077438018</v>
      </c>
      <c r="H143" s="29">
        <f t="shared" si="13"/>
        <v>1389.48</v>
      </c>
      <c r="I143" s="29">
        <f t="shared" si="3"/>
        <v>817.45870774380182</v>
      </c>
      <c r="J143" s="30">
        <f t="shared" si="15"/>
        <v>157980.22411653728</v>
      </c>
      <c r="K143" s="31"/>
      <c r="L143" s="32"/>
      <c r="M143" s="32"/>
      <c r="N143" s="32"/>
      <c r="O143" s="32"/>
      <c r="P143" s="48"/>
      <c r="Q143" s="23"/>
      <c r="R143" s="162" t="s">
        <v>92</v>
      </c>
      <c r="S143" s="164" t="s">
        <v>10</v>
      </c>
      <c r="T143" s="165" t="s">
        <v>95</v>
      </c>
      <c r="V143" s="221">
        <f>SUM(H$140:H143)-R$140</f>
        <v>-10520.555894751242</v>
      </c>
      <c r="X143" s="176">
        <f>SUM(H$140:H143)</f>
        <v>5600.2199999999993</v>
      </c>
    </row>
    <row r="144" spans="1:24">
      <c r="A144" s="237">
        <v>42781</v>
      </c>
      <c r="B144" s="25">
        <v>62</v>
      </c>
      <c r="C144" s="35" t="s">
        <v>19</v>
      </c>
      <c r="D144" s="36" t="str">
        <f t="shared" ref="D144:E154" si="20">D143</f>
        <v>'</v>
      </c>
      <c r="E144" s="37">
        <f t="shared" si="20"/>
        <v>42931.5</v>
      </c>
      <c r="F144" s="6">
        <f>IF(MAX(F$9:F143)&gt;=L$5,0,IF(B144&gt;=MONTH($N$5),F143+1,0))</f>
        <v>128</v>
      </c>
      <c r="G144" s="38">
        <f t="shared" si="12"/>
        <v>2206.9387077438018</v>
      </c>
      <c r="H144" s="39">
        <f t="shared" si="13"/>
        <v>1382.33</v>
      </c>
      <c r="I144" s="39">
        <f t="shared" si="3"/>
        <v>824.60870774380192</v>
      </c>
      <c r="J144" s="40">
        <f t="shared" si="15"/>
        <v>157155.61540879347</v>
      </c>
      <c r="K144" s="41"/>
      <c r="L144" s="42"/>
      <c r="M144" s="42"/>
      <c r="N144" s="42"/>
      <c r="O144" s="42"/>
      <c r="P144" s="46"/>
      <c r="Q144" s="23"/>
      <c r="R144" s="214"/>
      <c r="S144" s="9"/>
      <c r="V144" s="221">
        <f>SUM(H$140:H144)-R$140</f>
        <v>-9138.2258947512419</v>
      </c>
      <c r="X144" s="176">
        <f>SUM(H$140:H144)</f>
        <v>6982.5499999999993</v>
      </c>
    </row>
    <row r="145" spans="1:24">
      <c r="A145" s="237">
        <v>42809</v>
      </c>
      <c r="B145" s="25">
        <v>63</v>
      </c>
      <c r="C145" s="35" t="s">
        <v>20</v>
      </c>
      <c r="D145" s="36" t="str">
        <f t="shared" si="20"/>
        <v>'</v>
      </c>
      <c r="E145" s="37">
        <f t="shared" si="20"/>
        <v>42931.5</v>
      </c>
      <c r="F145" s="6">
        <f>IF(MAX(F$9:F144)&gt;=L$5,0,IF(B145&gt;=MONTH($N$5),F144+1,0))</f>
        <v>129</v>
      </c>
      <c r="G145" s="38">
        <f t="shared" si="12"/>
        <v>2206.9387077438018</v>
      </c>
      <c r="H145" s="39">
        <f t="shared" si="13"/>
        <v>1375.11</v>
      </c>
      <c r="I145" s="39">
        <f t="shared" si="3"/>
        <v>831.82870774380194</v>
      </c>
      <c r="J145" s="40">
        <f t="shared" si="15"/>
        <v>156323.78670104966</v>
      </c>
      <c r="K145" s="41"/>
      <c r="L145" s="42"/>
      <c r="M145" s="42"/>
      <c r="N145" s="42"/>
      <c r="O145" s="42"/>
      <c r="P145" s="46"/>
      <c r="Q145" s="23"/>
      <c r="R145" s="215" t="s">
        <v>98</v>
      </c>
      <c r="S145" s="216">
        <f>SUM($I$11:$I139)</f>
        <v>59844.241052487625</v>
      </c>
      <c r="T145" s="1" t="s">
        <v>100</v>
      </c>
      <c r="V145" s="221">
        <f>SUM(H$140:H145)-R$140</f>
        <v>-7763.1158947512413</v>
      </c>
      <c r="X145" s="176">
        <f>SUM(H$140:H145)</f>
        <v>8357.66</v>
      </c>
    </row>
    <row r="146" spans="1:24">
      <c r="A146" s="237">
        <v>42840</v>
      </c>
      <c r="B146" s="25">
        <v>64</v>
      </c>
      <c r="C146" s="35" t="s">
        <v>21</v>
      </c>
      <c r="D146" s="36" t="str">
        <f t="shared" si="20"/>
        <v>'</v>
      </c>
      <c r="E146" s="37">
        <f t="shared" si="20"/>
        <v>42931.5</v>
      </c>
      <c r="F146" s="6">
        <f>IF(MAX(F$9:F145)&gt;=L$5,0,IF(B146&gt;=MONTH($N$5),F145+1,0))</f>
        <v>130</v>
      </c>
      <c r="G146" s="38">
        <f t="shared" si="12"/>
        <v>2206.9387077438018</v>
      </c>
      <c r="H146" s="39">
        <f t="shared" si="13"/>
        <v>1367.83</v>
      </c>
      <c r="I146" s="39">
        <f t="shared" si="3"/>
        <v>839.10870774380192</v>
      </c>
      <c r="J146" s="40">
        <f t="shared" si="15"/>
        <v>155484.67799330584</v>
      </c>
      <c r="K146" s="41"/>
      <c r="L146" s="42"/>
      <c r="M146" s="42"/>
      <c r="N146" s="42"/>
      <c r="O146" s="42"/>
      <c r="P146" s="46"/>
      <c r="Q146" s="23"/>
      <c r="R146" s="215" t="s">
        <v>97</v>
      </c>
      <c r="S146" s="216">
        <f>SUM($H$11:$H139)</f>
        <v>211609.22000000006</v>
      </c>
      <c r="T146" s="1" t="s">
        <v>100</v>
      </c>
      <c r="V146" s="221">
        <f>SUM(H$140:H146)-R$140</f>
        <v>-6395.2858947512414</v>
      </c>
      <c r="X146" s="176">
        <f>SUM(H$140:H146)</f>
        <v>9725.49</v>
      </c>
    </row>
    <row r="147" spans="1:24">
      <c r="A147" s="237">
        <v>42870</v>
      </c>
      <c r="B147" s="25">
        <v>65</v>
      </c>
      <c r="C147" s="35" t="s">
        <v>22</v>
      </c>
      <c r="D147" s="36" t="str">
        <f t="shared" si="20"/>
        <v>'</v>
      </c>
      <c r="E147" s="37">
        <f t="shared" si="20"/>
        <v>42931.5</v>
      </c>
      <c r="F147" s="6">
        <f>IF(MAX(F$9:F146)&gt;=L$5,0,IF(B147&gt;=MONTH($N$5),F146+1,0))</f>
        <v>131</v>
      </c>
      <c r="G147" s="38">
        <f t="shared" si="12"/>
        <v>2206.9387077438018</v>
      </c>
      <c r="H147" s="39">
        <f t="shared" si="13"/>
        <v>1360.49</v>
      </c>
      <c r="I147" s="39">
        <f t="shared" si="3"/>
        <v>846.44870774380183</v>
      </c>
      <c r="J147" s="40">
        <f t="shared" si="15"/>
        <v>154638.22928556203</v>
      </c>
      <c r="K147" s="41"/>
      <c r="L147" s="42"/>
      <c r="M147" s="42"/>
      <c r="N147" s="42"/>
      <c r="O147" s="42"/>
      <c r="P147" s="46"/>
      <c r="Q147" s="23"/>
      <c r="R147" s="217" t="s">
        <v>102</v>
      </c>
      <c r="S147" s="234">
        <f>S116-S146</f>
        <v>97004.069999999978</v>
      </c>
      <c r="T147" s="1" t="s">
        <v>103</v>
      </c>
      <c r="V147" s="221">
        <f>SUM(H$140:H147)-R$140</f>
        <v>-5034.7958947512416</v>
      </c>
      <c r="X147" s="176">
        <f>SUM(H$140:H147)</f>
        <v>11085.98</v>
      </c>
    </row>
    <row r="148" spans="1:24">
      <c r="A148" s="237">
        <v>42901</v>
      </c>
      <c r="B148" s="25">
        <v>66</v>
      </c>
      <c r="C148" s="35" t="s">
        <v>23</v>
      </c>
      <c r="D148" s="36" t="str">
        <f t="shared" si="20"/>
        <v>'</v>
      </c>
      <c r="E148" s="37">
        <f t="shared" si="20"/>
        <v>42931.5</v>
      </c>
      <c r="F148" s="6">
        <f>IF(MAX(F$9:F147)&gt;=L$5,0,IF(B148&gt;=MONTH($N$5),F147+1,0))</f>
        <v>132</v>
      </c>
      <c r="G148" s="38">
        <f t="shared" si="12"/>
        <v>2206.9387077438018</v>
      </c>
      <c r="H148" s="39">
        <f t="shared" si="13"/>
        <v>1353.08</v>
      </c>
      <c r="I148" s="39">
        <f t="shared" ref="I148:I226" si="21">G148-H148</f>
        <v>853.85870774380192</v>
      </c>
      <c r="J148" s="40">
        <f t="shared" si="15"/>
        <v>153784.37057781822</v>
      </c>
      <c r="K148" s="41"/>
      <c r="L148" s="42"/>
      <c r="M148" s="42"/>
      <c r="N148" s="42"/>
      <c r="O148" s="42"/>
      <c r="P148" s="46"/>
      <c r="Q148" s="23"/>
      <c r="V148" s="221">
        <f>SUM(H$140:H148)-R$140</f>
        <v>-3681.7158947512416</v>
      </c>
      <c r="X148" s="176">
        <f>SUM(H$140:H148)</f>
        <v>12439.06</v>
      </c>
    </row>
    <row r="149" spans="1:24">
      <c r="A149" s="237">
        <v>42931</v>
      </c>
      <c r="B149" s="25">
        <v>67</v>
      </c>
      <c r="C149" s="35" t="s">
        <v>24</v>
      </c>
      <c r="D149" s="36" t="str">
        <f t="shared" si="20"/>
        <v>'</v>
      </c>
      <c r="E149" s="37">
        <f t="shared" si="20"/>
        <v>42931.5</v>
      </c>
      <c r="F149" s="6">
        <f>IF(MAX(F$9:F148)&gt;=L$5,0,IF(B149&gt;=MONTH($N$5),F148+1,0))</f>
        <v>133</v>
      </c>
      <c r="G149" s="38">
        <f t="shared" si="12"/>
        <v>2206.9387077438018</v>
      </c>
      <c r="H149" s="39">
        <f t="shared" si="13"/>
        <v>1345.61</v>
      </c>
      <c r="I149" s="39">
        <f t="shared" si="21"/>
        <v>861.32870774380194</v>
      </c>
      <c r="J149" s="40">
        <f t="shared" si="15"/>
        <v>152923.0418700744</v>
      </c>
      <c r="K149" s="41"/>
      <c r="L149" s="42"/>
      <c r="M149" s="42"/>
      <c r="N149" s="42"/>
      <c r="O149" s="42"/>
      <c r="P149" s="46"/>
      <c r="Q149" s="23"/>
      <c r="V149" s="221">
        <f>SUM(H$140:H149)-R$140</f>
        <v>-2336.1058947512411</v>
      </c>
      <c r="X149" s="176">
        <f>SUM(H$140:H149)</f>
        <v>13784.67</v>
      </c>
    </row>
    <row r="150" spans="1:24">
      <c r="A150" s="237">
        <v>42962</v>
      </c>
      <c r="B150" s="25">
        <v>68</v>
      </c>
      <c r="C150" s="35" t="s">
        <v>25</v>
      </c>
      <c r="D150" s="36" t="str">
        <f t="shared" si="20"/>
        <v>'</v>
      </c>
      <c r="E150" s="37">
        <f t="shared" si="20"/>
        <v>42931.5</v>
      </c>
      <c r="F150" s="6">
        <f>IF(MAX(F$9:F149)&gt;=L$5,0,IF(B150&gt;=MONTH($N$5),F149+1,0))</f>
        <v>134</v>
      </c>
      <c r="G150" s="38">
        <f t="shared" si="12"/>
        <v>2206.9387077438018</v>
      </c>
      <c r="H150" s="39">
        <f t="shared" si="13"/>
        <v>1338.08</v>
      </c>
      <c r="I150" s="39">
        <f t="shared" si="21"/>
        <v>868.85870774380192</v>
      </c>
      <c r="J150" s="40">
        <f t="shared" si="15"/>
        <v>152054.18316233059</v>
      </c>
      <c r="K150" s="41"/>
      <c r="L150" s="42"/>
      <c r="M150" s="42"/>
      <c r="N150" s="42"/>
      <c r="O150" s="42"/>
      <c r="P150" s="46"/>
      <c r="Q150" s="23"/>
      <c r="V150" s="221">
        <f>SUM(H$140:H150)-R$140</f>
        <v>-998.02589475124114</v>
      </c>
      <c r="X150" s="176">
        <f>SUM(H$140:H150)</f>
        <v>15122.75</v>
      </c>
    </row>
    <row r="151" spans="1:24">
      <c r="A151" s="237">
        <v>42993</v>
      </c>
      <c r="B151" s="25">
        <v>69</v>
      </c>
      <c r="C151" s="243" t="s">
        <v>26</v>
      </c>
      <c r="D151" s="244" t="str">
        <f t="shared" si="20"/>
        <v>'</v>
      </c>
      <c r="E151" s="245">
        <f t="shared" si="20"/>
        <v>42931.5</v>
      </c>
      <c r="F151" s="246">
        <f>IF(MAX(F$9:F150)&gt;=L$5,0,IF(B151&gt;=MONTH($N$5),F150+1,0))</f>
        <v>135</v>
      </c>
      <c r="G151" s="38">
        <f t="shared" si="12"/>
        <v>2206.9387077438018</v>
      </c>
      <c r="H151" s="241">
        <f t="shared" si="13"/>
        <v>1330.47</v>
      </c>
      <c r="I151" s="241">
        <f t="shared" si="21"/>
        <v>876.46870774380182</v>
      </c>
      <c r="J151" s="242">
        <f t="shared" si="15"/>
        <v>151177.71445458679</v>
      </c>
      <c r="K151" s="252" t="s">
        <v>118</v>
      </c>
      <c r="L151" s="42"/>
      <c r="M151" s="42"/>
      <c r="N151" s="42"/>
      <c r="O151" s="42"/>
      <c r="P151" s="46"/>
      <c r="Q151" s="238"/>
      <c r="R151" s="247" t="s">
        <v>124</v>
      </c>
      <c r="S151" s="248"/>
      <c r="T151" s="248"/>
      <c r="U151" s="239"/>
      <c r="V151" s="240">
        <f>SUM(H$140:H151)-R$140</f>
        <v>332.44410524876002</v>
      </c>
      <c r="X151" s="176">
        <f>SUM(H$140:H151)</f>
        <v>16453.22</v>
      </c>
    </row>
    <row r="152" spans="1:24">
      <c r="A152" s="237">
        <v>43023</v>
      </c>
      <c r="B152" s="25">
        <v>70</v>
      </c>
      <c r="C152" s="35" t="s">
        <v>27</v>
      </c>
      <c r="D152" s="36" t="str">
        <f t="shared" si="20"/>
        <v>'</v>
      </c>
      <c r="E152" s="37">
        <f t="shared" si="20"/>
        <v>42931.5</v>
      </c>
      <c r="F152" s="6">
        <f>IF(MAX(F$9:F151)&gt;=L$5,0,IF(B152&gt;=MONTH($N$5),F151+1,0))</f>
        <v>136</v>
      </c>
      <c r="G152" s="38">
        <f t="shared" si="12"/>
        <v>2206.9387077438018</v>
      </c>
      <c r="H152" s="39">
        <f t="shared" si="13"/>
        <v>1322.81</v>
      </c>
      <c r="I152" s="39">
        <f t="shared" si="21"/>
        <v>884.1287077438019</v>
      </c>
      <c r="J152" s="40">
        <f t="shared" si="15"/>
        <v>150293.58574684299</v>
      </c>
      <c r="K152" s="41"/>
      <c r="L152" s="42"/>
      <c r="M152" s="42"/>
      <c r="N152" s="42"/>
      <c r="O152" s="42"/>
      <c r="P152" s="46"/>
      <c r="Q152" s="23"/>
      <c r="V152" s="221">
        <f>SUM(H$140:H152)-R$140</f>
        <v>1655.2541052487613</v>
      </c>
      <c r="X152" s="176">
        <f>SUM(H$140:H152)</f>
        <v>17776.030000000002</v>
      </c>
    </row>
    <row r="153" spans="1:24">
      <c r="A153" s="237">
        <v>43054</v>
      </c>
      <c r="B153" s="25">
        <v>71</v>
      </c>
      <c r="C153" s="35" t="s">
        <v>28</v>
      </c>
      <c r="D153" s="36" t="str">
        <f t="shared" si="20"/>
        <v>'</v>
      </c>
      <c r="E153" s="37">
        <f t="shared" si="20"/>
        <v>42931.5</v>
      </c>
      <c r="F153" s="6">
        <f>IF(MAX(F$9:F152)&gt;=L$5,0,IF(B153&gt;=MONTH($N$5),F152+1,0))</f>
        <v>137</v>
      </c>
      <c r="G153" s="38">
        <f t="shared" si="12"/>
        <v>2206.9387077438018</v>
      </c>
      <c r="H153" s="39">
        <f t="shared" si="13"/>
        <v>1315.07</v>
      </c>
      <c r="I153" s="39">
        <f t="shared" si="21"/>
        <v>891.86870774380191</v>
      </c>
      <c r="J153" s="40">
        <f t="shared" si="15"/>
        <v>149401.7170390992</v>
      </c>
      <c r="K153" s="41"/>
      <c r="L153" s="42"/>
      <c r="M153" s="42"/>
      <c r="N153" s="42"/>
      <c r="O153" s="42"/>
      <c r="P153" s="46"/>
      <c r="Q153" s="23"/>
      <c r="V153" s="221">
        <f>SUM(H$140:H153)-R$140</f>
        <v>2970.324105248761</v>
      </c>
      <c r="X153" s="176">
        <f>SUM(H$140:H153)</f>
        <v>19091.100000000002</v>
      </c>
    </row>
    <row r="154" spans="1:24">
      <c r="A154" s="237">
        <v>43084</v>
      </c>
      <c r="B154" s="25">
        <v>72</v>
      </c>
      <c r="C154" s="35" t="s">
        <v>29</v>
      </c>
      <c r="D154" s="36" t="str">
        <f t="shared" si="20"/>
        <v>'</v>
      </c>
      <c r="E154" s="37">
        <f t="shared" si="20"/>
        <v>42931.5</v>
      </c>
      <c r="F154" s="6">
        <f>IF(MAX(F$9:F153)&gt;=L$5,0,IF(B154&gt;=MONTH($N$5),F153+1,0))</f>
        <v>138</v>
      </c>
      <c r="G154" s="45">
        <f t="shared" si="12"/>
        <v>2206.9387077438018</v>
      </c>
      <c r="H154" s="42">
        <f t="shared" si="13"/>
        <v>1307.27</v>
      </c>
      <c r="I154" s="42">
        <f t="shared" si="21"/>
        <v>899.66870774380186</v>
      </c>
      <c r="J154" s="46">
        <f t="shared" si="15"/>
        <v>148502.04833135539</v>
      </c>
      <c r="K154" s="41">
        <f>SUM(H143:H154)</f>
        <v>16187.63</v>
      </c>
      <c r="L154" s="42">
        <f>SUM(I143:I154)</f>
        <v>10295.634492925625</v>
      </c>
      <c r="M154" s="42">
        <f>SUM(G143:G154)</f>
        <v>26483.264492925617</v>
      </c>
      <c r="N154" s="42">
        <f>K154+N70</f>
        <v>116638.57</v>
      </c>
      <c r="O154" s="42">
        <f>L154+O70</f>
        <v>29019.384711090926</v>
      </c>
      <c r="P154" s="46">
        <f>M154+P70</f>
        <v>145657.95471109089</v>
      </c>
      <c r="Q154" s="23"/>
      <c r="V154" s="221">
        <f>SUM(H$140:H154)-R$140</f>
        <v>4277.5941052487615</v>
      </c>
      <c r="X154" s="176">
        <f>SUM(H$140:H154)</f>
        <v>20398.370000000003</v>
      </c>
    </row>
    <row r="155" spans="1:24" hidden="1">
      <c r="A155" s="237">
        <v>43115</v>
      </c>
      <c r="B155" s="25">
        <v>73</v>
      </c>
      <c r="C155" s="26" t="s">
        <v>17</v>
      </c>
      <c r="D155" s="47" t="str">
        <f>D143</f>
        <v>'</v>
      </c>
      <c r="E155" s="27">
        <f>E143+365.25</f>
        <v>43296.75</v>
      </c>
      <c r="F155" s="90">
        <f>IF(MAX(F$9:F154)&gt;=L$5,0,IF(B155&gt;=MONTH($N$5),F154+1,0))</f>
        <v>139</v>
      </c>
      <c r="G155" s="28">
        <f t="shared" si="12"/>
        <v>2206.9387077438018</v>
      </c>
      <c r="H155" s="29">
        <f t="shared" si="13"/>
        <v>1299.3900000000001</v>
      </c>
      <c r="I155" s="29">
        <f t="shared" si="21"/>
        <v>907.54870774380174</v>
      </c>
      <c r="J155" s="30">
        <f t="shared" si="15"/>
        <v>147594.49962361157</v>
      </c>
      <c r="K155" s="31"/>
      <c r="L155" s="32"/>
      <c r="M155" s="32"/>
      <c r="N155" s="32"/>
      <c r="O155" s="32"/>
      <c r="P155" s="48"/>
      <c r="Q155" s="23"/>
      <c r="V155" s="221">
        <f>SUM(H$140:H155)-R$140</f>
        <v>5576.9841052487609</v>
      </c>
      <c r="X155" s="176">
        <f>SUM(H$140:H155)</f>
        <v>21697.760000000002</v>
      </c>
    </row>
    <row r="156" spans="1:24" hidden="1">
      <c r="A156" s="237">
        <v>43146</v>
      </c>
      <c r="B156" s="25">
        <v>74</v>
      </c>
      <c r="C156" s="35" t="s">
        <v>19</v>
      </c>
      <c r="D156" s="36" t="str">
        <f t="shared" ref="D156:E166" si="22">D155</f>
        <v>'</v>
      </c>
      <c r="E156" s="37">
        <f t="shared" si="22"/>
        <v>43296.75</v>
      </c>
      <c r="F156" s="6">
        <f>IF(MAX(F$9:F155)&gt;=L$5,0,IF(B156&gt;=MONTH($N$5),F155+1,0))</f>
        <v>140</v>
      </c>
      <c r="G156" s="38">
        <f t="shared" si="12"/>
        <v>2206.9387077438018</v>
      </c>
      <c r="H156" s="39">
        <f t="shared" si="13"/>
        <v>1291.45</v>
      </c>
      <c r="I156" s="39">
        <f t="shared" si="21"/>
        <v>915.4887077438018</v>
      </c>
      <c r="J156" s="40">
        <f t="shared" si="15"/>
        <v>146679.01091586778</v>
      </c>
      <c r="K156" s="41"/>
      <c r="L156" s="42"/>
      <c r="M156" s="42"/>
      <c r="N156" s="42"/>
      <c r="O156" s="42"/>
      <c r="P156" s="46"/>
      <c r="Q156" s="23"/>
      <c r="V156" s="221">
        <f>SUM(H$140:H156)-R$140</f>
        <v>6868.4341052487616</v>
      </c>
      <c r="X156" s="176">
        <f>SUM(H$140:H156)</f>
        <v>22989.210000000003</v>
      </c>
    </row>
    <row r="157" spans="1:24" hidden="1">
      <c r="A157" s="237">
        <v>43174</v>
      </c>
      <c r="B157" s="25">
        <v>75</v>
      </c>
      <c r="C157" s="35" t="s">
        <v>20</v>
      </c>
      <c r="D157" s="36" t="str">
        <f t="shared" si="22"/>
        <v>'</v>
      </c>
      <c r="E157" s="37">
        <f t="shared" si="22"/>
        <v>43296.75</v>
      </c>
      <c r="F157" s="6">
        <f>IF(MAX(F$9:F156)&gt;=L$5,0,IF(B157&gt;=MONTH($N$5),F156+1,0))</f>
        <v>141</v>
      </c>
      <c r="G157" s="38">
        <f t="shared" si="12"/>
        <v>2206.9387077438018</v>
      </c>
      <c r="H157" s="39">
        <f t="shared" si="13"/>
        <v>1283.44</v>
      </c>
      <c r="I157" s="39">
        <f t="shared" si="21"/>
        <v>923.49870774380179</v>
      </c>
      <c r="J157" s="40">
        <f t="shared" si="15"/>
        <v>145755.51220812398</v>
      </c>
      <c r="K157" s="41"/>
      <c r="L157" s="42"/>
      <c r="M157" s="42"/>
      <c r="N157" s="42"/>
      <c r="O157" s="42"/>
      <c r="P157" s="46"/>
      <c r="Q157" s="23"/>
      <c r="V157" s="221">
        <f>SUM(H$140:H157)-R$140</f>
        <v>8151.8741052487603</v>
      </c>
      <c r="X157" s="176">
        <f>SUM(H$140:H157)</f>
        <v>24272.65</v>
      </c>
    </row>
    <row r="158" spans="1:24" hidden="1">
      <c r="A158" s="237">
        <v>43205</v>
      </c>
      <c r="B158" s="25">
        <v>76</v>
      </c>
      <c r="C158" s="35" t="s">
        <v>21</v>
      </c>
      <c r="D158" s="36" t="str">
        <f t="shared" si="22"/>
        <v>'</v>
      </c>
      <c r="E158" s="37">
        <f t="shared" si="22"/>
        <v>43296.75</v>
      </c>
      <c r="F158" s="6">
        <f>IF(MAX(F$9:F157)&gt;=L$5,0,IF(B158&gt;=MONTH($N$5),F157+1,0))</f>
        <v>142</v>
      </c>
      <c r="G158" s="38">
        <f t="shared" si="12"/>
        <v>2206.9387077438018</v>
      </c>
      <c r="H158" s="39">
        <f t="shared" si="13"/>
        <v>1275.3599999999999</v>
      </c>
      <c r="I158" s="39">
        <f t="shared" si="21"/>
        <v>931.57870774380194</v>
      </c>
      <c r="J158" s="40">
        <f t="shared" si="15"/>
        <v>144823.93350038017</v>
      </c>
      <c r="K158" s="41"/>
      <c r="L158" s="42"/>
      <c r="M158" s="42"/>
      <c r="N158" s="42"/>
      <c r="O158" s="42"/>
      <c r="P158" s="46"/>
      <c r="Q158" s="23"/>
      <c r="V158" s="221">
        <f>SUM(H$140:H158)-R$140</f>
        <v>9427.2341052487609</v>
      </c>
      <c r="X158" s="176">
        <f>SUM(H$140:H158)</f>
        <v>25548.010000000002</v>
      </c>
    </row>
    <row r="159" spans="1:24" hidden="1">
      <c r="A159" s="237">
        <v>43235</v>
      </c>
      <c r="B159" s="25">
        <v>77</v>
      </c>
      <c r="C159" s="35" t="s">
        <v>22</v>
      </c>
      <c r="D159" s="36" t="str">
        <f t="shared" si="22"/>
        <v>'</v>
      </c>
      <c r="E159" s="37">
        <f t="shared" si="22"/>
        <v>43296.75</v>
      </c>
      <c r="F159" s="6">
        <f>IF(MAX(F$9:F158)&gt;=L$5,0,IF(B159&gt;=MONTH($N$5),F158+1,0))</f>
        <v>143</v>
      </c>
      <c r="G159" s="38">
        <f t="shared" si="12"/>
        <v>2206.9387077438018</v>
      </c>
      <c r="H159" s="39">
        <f t="shared" si="13"/>
        <v>1267.21</v>
      </c>
      <c r="I159" s="39">
        <f t="shared" si="21"/>
        <v>939.72870774380181</v>
      </c>
      <c r="J159" s="40">
        <f t="shared" ref="J159:J226" si="23">J158-I159</f>
        <v>143884.20479263636</v>
      </c>
      <c r="K159" s="41"/>
      <c r="L159" s="42"/>
      <c r="M159" s="42"/>
      <c r="N159" s="42"/>
      <c r="O159" s="42"/>
      <c r="P159" s="46"/>
      <c r="Q159" s="23"/>
      <c r="V159" s="221">
        <f>SUM(H$140:H159)-R$140</f>
        <v>10694.44410524876</v>
      </c>
      <c r="X159" s="176">
        <f>SUM(H$140:H159)</f>
        <v>26815.22</v>
      </c>
    </row>
    <row r="160" spans="1:24" hidden="1">
      <c r="A160" s="237">
        <v>43266</v>
      </c>
      <c r="B160" s="25">
        <v>78</v>
      </c>
      <c r="C160" s="35" t="s">
        <v>23</v>
      </c>
      <c r="D160" s="36" t="str">
        <f t="shared" si="22"/>
        <v>'</v>
      </c>
      <c r="E160" s="37">
        <f t="shared" si="22"/>
        <v>43296.75</v>
      </c>
      <c r="F160" s="6">
        <f>IF(MAX(F$9:F159)&gt;=L$5,0,IF(B160&gt;=MONTH($N$5),F159+1,0))</f>
        <v>144</v>
      </c>
      <c r="G160" s="38">
        <f t="shared" si="12"/>
        <v>2206.9387077438018</v>
      </c>
      <c r="H160" s="39">
        <f t="shared" si="13"/>
        <v>1258.99</v>
      </c>
      <c r="I160" s="39">
        <f t="shared" si="21"/>
        <v>947.94870774380183</v>
      </c>
      <c r="J160" s="40">
        <f t="shared" si="23"/>
        <v>142936.25608489255</v>
      </c>
      <c r="K160" s="41"/>
      <c r="L160" s="42"/>
      <c r="M160" s="42"/>
      <c r="N160" s="42"/>
      <c r="O160" s="42"/>
      <c r="P160" s="46"/>
      <c r="Q160" s="23"/>
      <c r="V160" s="221">
        <f>SUM(H$140:H160)-R$140</f>
        <v>11953.434105248762</v>
      </c>
      <c r="X160" s="176">
        <f>SUM(H$140:H160)</f>
        <v>28074.210000000003</v>
      </c>
    </row>
    <row r="161" spans="1:24" hidden="1">
      <c r="A161" s="237">
        <v>43296</v>
      </c>
      <c r="B161" s="25">
        <v>79</v>
      </c>
      <c r="C161" s="35" t="s">
        <v>24</v>
      </c>
      <c r="D161" s="36" t="str">
        <f t="shared" si="22"/>
        <v>'</v>
      </c>
      <c r="E161" s="37">
        <f t="shared" si="22"/>
        <v>43296.75</v>
      </c>
      <c r="F161" s="6">
        <f>IF(MAX(F$9:F160)&gt;=L$5,0,IF(B161&gt;=MONTH($N$5),F160+1,0))</f>
        <v>145</v>
      </c>
      <c r="G161" s="38">
        <f t="shared" si="12"/>
        <v>2206.9387077438018</v>
      </c>
      <c r="H161" s="39">
        <f t="shared" si="13"/>
        <v>1250.69</v>
      </c>
      <c r="I161" s="39">
        <f t="shared" si="21"/>
        <v>956.24870774380179</v>
      </c>
      <c r="J161" s="40">
        <f t="shared" si="23"/>
        <v>141980.00737714875</v>
      </c>
      <c r="K161" s="41"/>
      <c r="L161" s="42"/>
      <c r="M161" s="42"/>
      <c r="N161" s="42"/>
      <c r="O161" s="42"/>
      <c r="P161" s="46"/>
      <c r="Q161" s="23"/>
      <c r="V161" s="221">
        <f>SUM(H$140:H161)-R$140</f>
        <v>13204.12410524876</v>
      </c>
      <c r="X161" s="176">
        <f>SUM(H$140:H161)</f>
        <v>29324.9</v>
      </c>
    </row>
    <row r="162" spans="1:24" hidden="1">
      <c r="A162" s="237">
        <v>43327</v>
      </c>
      <c r="B162" s="25">
        <v>80</v>
      </c>
      <c r="C162" s="35" t="s">
        <v>25</v>
      </c>
      <c r="D162" s="36" t="str">
        <f t="shared" si="22"/>
        <v>'</v>
      </c>
      <c r="E162" s="37">
        <f t="shared" si="22"/>
        <v>43296.75</v>
      </c>
      <c r="F162" s="6">
        <f>IF(MAX(F$9:F161)&gt;=L$5,0,IF(B162&gt;=MONTH($N$5),F161+1,0))</f>
        <v>146</v>
      </c>
      <c r="G162" s="38">
        <f t="shared" si="12"/>
        <v>2206.9387077438018</v>
      </c>
      <c r="H162" s="39">
        <f t="shared" si="13"/>
        <v>1242.33</v>
      </c>
      <c r="I162" s="39">
        <f t="shared" si="21"/>
        <v>964.60870774380192</v>
      </c>
      <c r="J162" s="40">
        <f t="shared" si="23"/>
        <v>141015.39866940494</v>
      </c>
      <c r="K162" s="41"/>
      <c r="L162" s="42"/>
      <c r="M162" s="42"/>
      <c r="N162" s="42"/>
      <c r="O162" s="42"/>
      <c r="P162" s="46"/>
      <c r="Q162" s="23"/>
      <c r="V162" s="221">
        <f>SUM(H$140:H162)-R$140</f>
        <v>14446.454105248762</v>
      </c>
      <c r="X162" s="176">
        <f>SUM(H$140:H162)</f>
        <v>30567.230000000003</v>
      </c>
    </row>
    <row r="163" spans="1:24" hidden="1">
      <c r="A163" s="237">
        <v>43358</v>
      </c>
      <c r="B163" s="25">
        <v>81</v>
      </c>
      <c r="C163" s="35" t="s">
        <v>26</v>
      </c>
      <c r="D163" s="36" t="str">
        <f t="shared" si="22"/>
        <v>'</v>
      </c>
      <c r="E163" s="37">
        <f t="shared" si="22"/>
        <v>43296.75</v>
      </c>
      <c r="F163" s="6">
        <f>IF(MAX(F$9:F162)&gt;=L$5,0,IF(B163&gt;=MONTH($N$5),F162+1,0))</f>
        <v>147</v>
      </c>
      <c r="G163" s="38">
        <f t="shared" si="12"/>
        <v>2206.9387077438018</v>
      </c>
      <c r="H163" s="39">
        <f t="shared" si="13"/>
        <v>1233.8900000000001</v>
      </c>
      <c r="I163" s="39">
        <f t="shared" si="21"/>
        <v>973.04870774380174</v>
      </c>
      <c r="J163" s="40">
        <f t="shared" si="23"/>
        <v>140042.34996166112</v>
      </c>
      <c r="K163" s="41"/>
      <c r="L163" s="42"/>
      <c r="M163" s="42"/>
      <c r="N163" s="42"/>
      <c r="O163" s="42"/>
      <c r="P163" s="46"/>
      <c r="Q163" s="23"/>
      <c r="V163" s="221">
        <f>SUM(H$140:H163)-R$140</f>
        <v>15680.344105248761</v>
      </c>
      <c r="X163" s="176">
        <f>SUM(H$140:H163)</f>
        <v>31801.120000000003</v>
      </c>
    </row>
    <row r="164" spans="1:24" hidden="1">
      <c r="A164" s="237">
        <v>43388</v>
      </c>
      <c r="B164" s="25">
        <v>82</v>
      </c>
      <c r="C164" s="35" t="s">
        <v>27</v>
      </c>
      <c r="D164" s="36" t="str">
        <f t="shared" si="22"/>
        <v>'</v>
      </c>
      <c r="E164" s="37">
        <f t="shared" si="22"/>
        <v>43296.75</v>
      </c>
      <c r="F164" s="6">
        <f>IF(MAX(F$9:F163)&gt;=L$5,0,IF(B164&gt;=MONTH($N$5),F163+1,0))</f>
        <v>148</v>
      </c>
      <c r="G164" s="38">
        <f t="shared" si="12"/>
        <v>2206.9387077438018</v>
      </c>
      <c r="H164" s="39">
        <f t="shared" si="13"/>
        <v>1225.3699999999999</v>
      </c>
      <c r="I164" s="39">
        <f t="shared" si="21"/>
        <v>981.56870774380195</v>
      </c>
      <c r="J164" s="40">
        <f t="shared" si="23"/>
        <v>139060.78125391732</v>
      </c>
      <c r="K164" s="41"/>
      <c r="L164" s="42"/>
      <c r="M164" s="42"/>
      <c r="N164" s="42"/>
      <c r="O164" s="42"/>
      <c r="P164" s="46"/>
      <c r="Q164" s="23"/>
      <c r="V164" s="221">
        <f>SUM(H$140:H164)-R$140</f>
        <v>16905.714105248764</v>
      </c>
      <c r="X164" s="176">
        <f>SUM(H$140:H164)</f>
        <v>33026.490000000005</v>
      </c>
    </row>
    <row r="165" spans="1:24" hidden="1">
      <c r="A165" s="237">
        <v>43419</v>
      </c>
      <c r="B165" s="25">
        <v>83</v>
      </c>
      <c r="C165" s="35" t="s">
        <v>28</v>
      </c>
      <c r="D165" s="36" t="str">
        <f t="shared" si="22"/>
        <v>'</v>
      </c>
      <c r="E165" s="37">
        <f t="shared" si="22"/>
        <v>43296.75</v>
      </c>
      <c r="F165" s="6">
        <f>IF(MAX(F$9:F164)&gt;=L$5,0,IF(B165&gt;=MONTH($N$5),F164+1,0))</f>
        <v>149</v>
      </c>
      <c r="G165" s="38">
        <f t="shared" si="12"/>
        <v>2206.9387077438018</v>
      </c>
      <c r="H165" s="39">
        <f t="shared" si="13"/>
        <v>1216.78</v>
      </c>
      <c r="I165" s="39">
        <f t="shared" si="21"/>
        <v>990.15870774380187</v>
      </c>
      <c r="J165" s="40">
        <f t="shared" si="23"/>
        <v>138070.62254617352</v>
      </c>
      <c r="K165" s="41"/>
      <c r="L165" s="42"/>
      <c r="M165" s="42"/>
      <c r="N165" s="42"/>
      <c r="O165" s="42"/>
      <c r="P165" s="46"/>
      <c r="Q165" s="23"/>
      <c r="V165" s="221">
        <f>SUM(H$140:H165)-R$140</f>
        <v>18122.494105248763</v>
      </c>
      <c r="X165" s="176">
        <f>SUM(H$140:H165)</f>
        <v>34243.270000000004</v>
      </c>
    </row>
    <row r="166" spans="1:24" hidden="1">
      <c r="A166" s="237">
        <v>43449</v>
      </c>
      <c r="B166" s="25">
        <v>84</v>
      </c>
      <c r="C166" s="35" t="s">
        <v>29</v>
      </c>
      <c r="D166" s="36" t="str">
        <f t="shared" si="22"/>
        <v>'</v>
      </c>
      <c r="E166" s="37">
        <f t="shared" si="22"/>
        <v>43296.75</v>
      </c>
      <c r="F166" s="6">
        <f>IF(MAX(F$9:F165)&gt;=L$5,0,IF(B166&gt;=MONTH($N$5),F165+1,0))</f>
        <v>150</v>
      </c>
      <c r="G166" s="45">
        <f t="shared" si="12"/>
        <v>2206.9387077438018</v>
      </c>
      <c r="H166" s="42">
        <f t="shared" si="13"/>
        <v>1208.1199999999999</v>
      </c>
      <c r="I166" s="42">
        <f t="shared" si="21"/>
        <v>998.81870774380195</v>
      </c>
      <c r="J166" s="46">
        <f t="shared" si="23"/>
        <v>137071.80383842971</v>
      </c>
      <c r="K166" s="41">
        <f>SUM(H155:H166)</f>
        <v>15053.02</v>
      </c>
      <c r="L166" s="42">
        <f>SUM(I155:I166)</f>
        <v>11430.24449292562</v>
      </c>
      <c r="M166" s="42">
        <f>SUM(G155:G166)</f>
        <v>26483.264492925617</v>
      </c>
      <c r="N166" s="42">
        <f>K166+N154</f>
        <v>131691.59</v>
      </c>
      <c r="O166" s="42">
        <f>L166+O154</f>
        <v>40449.629204016543</v>
      </c>
      <c r="P166" s="46">
        <f>M166+P154</f>
        <v>172141.2192040165</v>
      </c>
      <c r="Q166" s="23"/>
      <c r="V166" s="221">
        <f>SUM(H$140:H166)-R$140</f>
        <v>19330.614105248766</v>
      </c>
      <c r="X166" s="176">
        <f>SUM(H$140:H166)</f>
        <v>35451.390000000007</v>
      </c>
    </row>
    <row r="167" spans="1:24" hidden="1">
      <c r="A167" s="237">
        <v>43480</v>
      </c>
      <c r="B167" s="25">
        <v>49</v>
      </c>
      <c r="C167" s="26" t="s">
        <v>17</v>
      </c>
      <c r="D167" s="47" t="str">
        <f>D155</f>
        <v>'</v>
      </c>
      <c r="E167" s="27">
        <f>E155+365.25</f>
        <v>43662</v>
      </c>
      <c r="F167" s="90">
        <f>IF(MAX(F$9:F166)&gt;=L$5,0,IF(B167&gt;=MONTH($N$5),F166+1,0))</f>
        <v>151</v>
      </c>
      <c r="G167" s="28">
        <f t="shared" ref="G167:G190" si="24">IF((J166+H167)&lt;(M$5+H167),J166+H167,M$5)</f>
        <v>2206.9387077438018</v>
      </c>
      <c r="H167" s="29">
        <f t="shared" ref="H167:H190" si="25">IF(F167&gt;0,IF(J166&gt;0,ROUND(-IPMT(K$5/12,F167,L$5,J$5,,),2),0),0)</f>
        <v>1199.3800000000001</v>
      </c>
      <c r="I167" s="29">
        <f t="shared" si="21"/>
        <v>1007.5587077438017</v>
      </c>
      <c r="J167" s="30">
        <f t="shared" si="23"/>
        <v>136064.24513068591</v>
      </c>
      <c r="K167" s="31"/>
      <c r="L167" s="32"/>
      <c r="M167" s="32"/>
      <c r="N167" s="32"/>
      <c r="O167" s="32"/>
      <c r="P167" s="48"/>
      <c r="Q167" s="23"/>
      <c r="V167" s="221">
        <f>SUM(H$140:H167)-R$140</f>
        <v>20529.994105248763</v>
      </c>
      <c r="X167" s="176">
        <f>SUM(H$140:H167)</f>
        <v>36650.770000000004</v>
      </c>
    </row>
    <row r="168" spans="1:24" hidden="1">
      <c r="A168" s="237">
        <v>43511</v>
      </c>
      <c r="B168" s="25">
        <v>62</v>
      </c>
      <c r="C168" s="35" t="s">
        <v>19</v>
      </c>
      <c r="D168" s="36" t="str">
        <f t="shared" ref="D168:E168" si="26">D167</f>
        <v>'</v>
      </c>
      <c r="E168" s="37">
        <f t="shared" si="26"/>
        <v>43662</v>
      </c>
      <c r="F168" s="6">
        <f>IF(MAX(F$9:F167)&gt;=L$5,0,IF(B168&gt;=MONTH($N$5),F167+1,0))</f>
        <v>152</v>
      </c>
      <c r="G168" s="38">
        <f t="shared" si="24"/>
        <v>2206.9387077438018</v>
      </c>
      <c r="H168" s="39">
        <f t="shared" si="25"/>
        <v>1190.56</v>
      </c>
      <c r="I168" s="39">
        <f t="shared" si="21"/>
        <v>1016.3787077438019</v>
      </c>
      <c r="J168" s="40">
        <f t="shared" si="23"/>
        <v>135047.86642294211</v>
      </c>
      <c r="K168" s="41"/>
      <c r="L168" s="42"/>
      <c r="M168" s="42"/>
      <c r="N168" s="42"/>
      <c r="O168" s="42"/>
      <c r="P168" s="46"/>
      <c r="Q168" s="23"/>
      <c r="V168" s="221">
        <f>SUM(H$140:H168)-R$140</f>
        <v>21720.554105248761</v>
      </c>
      <c r="X168" s="176">
        <f>SUM(H$140:H168)</f>
        <v>37841.33</v>
      </c>
    </row>
    <row r="169" spans="1:24" hidden="1">
      <c r="A169" s="237">
        <v>43539</v>
      </c>
      <c r="B169" s="25">
        <v>63</v>
      </c>
      <c r="C169" s="35" t="s">
        <v>20</v>
      </c>
      <c r="D169" s="36" t="str">
        <f t="shared" ref="D169:E169" si="27">D168</f>
        <v>'</v>
      </c>
      <c r="E169" s="37">
        <f t="shared" si="27"/>
        <v>43662</v>
      </c>
      <c r="F169" s="6">
        <f>IF(MAX(F$9:F168)&gt;=L$5,0,IF(B169&gt;=MONTH($N$5),F168+1,0))</f>
        <v>153</v>
      </c>
      <c r="G169" s="38">
        <f t="shared" si="24"/>
        <v>2206.9387077438018</v>
      </c>
      <c r="H169" s="39">
        <f t="shared" si="25"/>
        <v>1181.67</v>
      </c>
      <c r="I169" s="39">
        <f t="shared" si="21"/>
        <v>1025.2687077438018</v>
      </c>
      <c r="J169" s="40">
        <f t="shared" si="23"/>
        <v>134022.59771519832</v>
      </c>
      <c r="K169" s="41"/>
      <c r="L169" s="42"/>
      <c r="M169" s="42"/>
      <c r="N169" s="42"/>
      <c r="O169" s="42"/>
      <c r="P169" s="46"/>
      <c r="Q169" s="23"/>
      <c r="V169" s="221">
        <f>SUM(H$140:H169)-R$140</f>
        <v>22902.224105248759</v>
      </c>
      <c r="X169" s="176">
        <f>SUM(H$140:H169)</f>
        <v>39023</v>
      </c>
    </row>
    <row r="170" spans="1:24" hidden="1">
      <c r="A170" s="237">
        <v>43570</v>
      </c>
      <c r="B170" s="25">
        <v>64</v>
      </c>
      <c r="C170" s="35" t="s">
        <v>21</v>
      </c>
      <c r="D170" s="36" t="str">
        <f t="shared" ref="D170:E170" si="28">D169</f>
        <v>'</v>
      </c>
      <c r="E170" s="37">
        <f t="shared" si="28"/>
        <v>43662</v>
      </c>
      <c r="F170" s="6">
        <f>IF(MAX(F$9:F169)&gt;=L$5,0,IF(B170&gt;=MONTH($N$5),F169+1,0))</f>
        <v>154</v>
      </c>
      <c r="G170" s="38">
        <f t="shared" si="24"/>
        <v>2206.9387077438018</v>
      </c>
      <c r="H170" s="39">
        <f t="shared" si="25"/>
        <v>1172.7</v>
      </c>
      <c r="I170" s="39">
        <f t="shared" si="21"/>
        <v>1034.2387077438018</v>
      </c>
      <c r="J170" s="40">
        <f t="shared" si="23"/>
        <v>132988.35900745454</v>
      </c>
      <c r="K170" s="41"/>
      <c r="L170" s="42"/>
      <c r="M170" s="42"/>
      <c r="N170" s="42"/>
      <c r="O170" s="42"/>
      <c r="P170" s="46"/>
      <c r="Q170" s="23"/>
      <c r="V170" s="221">
        <f>SUM(H$140:H170)-R$140</f>
        <v>24074.924105248756</v>
      </c>
      <c r="X170" s="176">
        <f>SUM(H$140:H170)</f>
        <v>40195.699999999997</v>
      </c>
    </row>
    <row r="171" spans="1:24" hidden="1">
      <c r="A171" s="237">
        <v>43600</v>
      </c>
      <c r="B171" s="25">
        <v>65</v>
      </c>
      <c r="C171" s="35" t="s">
        <v>22</v>
      </c>
      <c r="D171" s="36" t="str">
        <f t="shared" ref="D171:E171" si="29">D170</f>
        <v>'</v>
      </c>
      <c r="E171" s="37">
        <f t="shared" si="29"/>
        <v>43662</v>
      </c>
      <c r="F171" s="6">
        <f>IF(MAX(F$9:F170)&gt;=L$5,0,IF(B171&gt;=MONTH($N$5),F170+1,0))</f>
        <v>155</v>
      </c>
      <c r="G171" s="38">
        <f t="shared" si="24"/>
        <v>2206.9387077438018</v>
      </c>
      <c r="H171" s="39">
        <f t="shared" si="25"/>
        <v>1163.6500000000001</v>
      </c>
      <c r="I171" s="39">
        <f t="shared" si="21"/>
        <v>1043.2887077438018</v>
      </c>
      <c r="J171" s="40">
        <f t="shared" si="23"/>
        <v>131945.07029971073</v>
      </c>
      <c r="K171" s="41"/>
      <c r="L171" s="42"/>
      <c r="M171" s="42"/>
      <c r="N171" s="42"/>
      <c r="O171" s="42"/>
      <c r="P171" s="46"/>
      <c r="Q171" s="23"/>
      <c r="V171" s="221">
        <f>SUM(H$140:H171)-R$140</f>
        <v>25238.574105248757</v>
      </c>
      <c r="X171" s="176">
        <f>SUM(H$140:H171)</f>
        <v>41359.35</v>
      </c>
    </row>
    <row r="172" spans="1:24" hidden="1">
      <c r="A172" s="237">
        <v>43631</v>
      </c>
      <c r="B172" s="25">
        <v>66</v>
      </c>
      <c r="C172" s="35" t="s">
        <v>23</v>
      </c>
      <c r="D172" s="36" t="str">
        <f t="shared" ref="D172:E172" si="30">D171</f>
        <v>'</v>
      </c>
      <c r="E172" s="37">
        <f t="shared" si="30"/>
        <v>43662</v>
      </c>
      <c r="F172" s="6">
        <f>IF(MAX(F$9:F171)&gt;=L$5,0,IF(B172&gt;=MONTH($N$5),F171+1,0))</f>
        <v>156</v>
      </c>
      <c r="G172" s="38">
        <f t="shared" si="24"/>
        <v>2206.9387077438018</v>
      </c>
      <c r="H172" s="39">
        <f t="shared" si="25"/>
        <v>1154.52</v>
      </c>
      <c r="I172" s="39">
        <f t="shared" ref="I172:I190" si="31">G172-H172</f>
        <v>1052.4187077438019</v>
      </c>
      <c r="J172" s="40">
        <f t="shared" si="23"/>
        <v>130892.65159196693</v>
      </c>
      <c r="K172" s="41"/>
      <c r="L172" s="42"/>
      <c r="M172" s="42"/>
      <c r="N172" s="42"/>
      <c r="O172" s="42"/>
      <c r="P172" s="46"/>
      <c r="Q172" s="23"/>
      <c r="V172" s="221">
        <f>SUM(H$140:H172)-R$140</f>
        <v>26393.094105248754</v>
      </c>
      <c r="X172" s="176">
        <f>SUM(H$140:H172)</f>
        <v>42513.869999999995</v>
      </c>
    </row>
    <row r="173" spans="1:24" hidden="1">
      <c r="A173" s="237">
        <v>43661</v>
      </c>
      <c r="B173" s="25">
        <v>67</v>
      </c>
      <c r="C173" s="35" t="s">
        <v>24</v>
      </c>
      <c r="D173" s="36" t="str">
        <f t="shared" ref="D173:E173" si="32">D172</f>
        <v>'</v>
      </c>
      <c r="E173" s="37">
        <f t="shared" si="32"/>
        <v>43662</v>
      </c>
      <c r="F173" s="6">
        <f>IF(MAX(F$9:F172)&gt;=L$5,0,IF(B173&gt;=MONTH($N$5),F172+1,0))</f>
        <v>157</v>
      </c>
      <c r="G173" s="38">
        <f t="shared" si="24"/>
        <v>2206.9387077438018</v>
      </c>
      <c r="H173" s="39">
        <f t="shared" si="25"/>
        <v>1145.31</v>
      </c>
      <c r="I173" s="39">
        <f t="shared" si="31"/>
        <v>1061.6287077438019</v>
      </c>
      <c r="J173" s="40">
        <f t="shared" si="23"/>
        <v>129831.02288422313</v>
      </c>
      <c r="K173" s="41"/>
      <c r="L173" s="42"/>
      <c r="M173" s="42"/>
      <c r="N173" s="42"/>
      <c r="O173" s="42"/>
      <c r="P173" s="46"/>
      <c r="Q173" s="23"/>
      <c r="V173" s="221">
        <f>SUM(H$140:H173)-R$140</f>
        <v>27538.404105248752</v>
      </c>
      <c r="X173" s="176">
        <f>SUM(H$140:H173)</f>
        <v>43659.179999999993</v>
      </c>
    </row>
    <row r="174" spans="1:24" hidden="1">
      <c r="A174" s="237">
        <v>43692</v>
      </c>
      <c r="B174" s="25">
        <v>68</v>
      </c>
      <c r="C174" s="35" t="s">
        <v>25</v>
      </c>
      <c r="D174" s="36" t="str">
        <f t="shared" ref="D174:E174" si="33">D173</f>
        <v>'</v>
      </c>
      <c r="E174" s="37">
        <f t="shared" si="33"/>
        <v>43662</v>
      </c>
      <c r="F174" s="6">
        <f>IF(MAX(F$9:F173)&gt;=L$5,0,IF(B174&gt;=MONTH($N$5),F173+1,0))</f>
        <v>158</v>
      </c>
      <c r="G174" s="38">
        <f t="shared" si="24"/>
        <v>2206.9387077438018</v>
      </c>
      <c r="H174" s="39">
        <f t="shared" si="25"/>
        <v>1136.02</v>
      </c>
      <c r="I174" s="39">
        <f t="shared" si="31"/>
        <v>1070.9187077438019</v>
      </c>
      <c r="J174" s="40">
        <f t="shared" si="23"/>
        <v>128760.10417647933</v>
      </c>
      <c r="K174" s="41"/>
      <c r="L174" s="42"/>
      <c r="M174" s="42"/>
      <c r="N174" s="42"/>
      <c r="O174" s="42"/>
      <c r="P174" s="46"/>
      <c r="Q174" s="23"/>
      <c r="V174" s="221">
        <f>SUM(H$140:H174)-R$140</f>
        <v>28674.424105248749</v>
      </c>
      <c r="X174" s="176">
        <f>SUM(H$140:H174)</f>
        <v>44795.19999999999</v>
      </c>
    </row>
    <row r="175" spans="1:24" hidden="1">
      <c r="A175" s="237">
        <v>43723</v>
      </c>
      <c r="B175" s="25">
        <v>69</v>
      </c>
      <c r="C175" s="35" t="s">
        <v>26</v>
      </c>
      <c r="D175" s="36" t="str">
        <f t="shared" ref="D175:E175" si="34">D174</f>
        <v>'</v>
      </c>
      <c r="E175" s="37">
        <f t="shared" si="34"/>
        <v>43662</v>
      </c>
      <c r="F175" s="6">
        <f>IF(MAX(F$9:F174)&gt;=L$5,0,IF(B175&gt;=MONTH($N$5),F174+1,0))</f>
        <v>159</v>
      </c>
      <c r="G175" s="38">
        <f t="shared" si="24"/>
        <v>2206.9387077438018</v>
      </c>
      <c r="H175" s="39">
        <f t="shared" si="25"/>
        <v>1126.6500000000001</v>
      </c>
      <c r="I175" s="39">
        <f t="shared" si="31"/>
        <v>1080.2887077438018</v>
      </c>
      <c r="J175" s="40">
        <f t="shared" si="23"/>
        <v>127679.81546873553</v>
      </c>
      <c r="K175" s="41"/>
      <c r="L175" s="42"/>
      <c r="M175" s="42"/>
      <c r="N175" s="42"/>
      <c r="O175" s="42"/>
      <c r="P175" s="46"/>
      <c r="Q175" s="23"/>
      <c r="V175" s="221">
        <f>SUM(H$140:H175)-R$140</f>
        <v>29801.07410524875</v>
      </c>
      <c r="X175" s="176">
        <f>SUM(H$140:H175)</f>
        <v>45921.849999999991</v>
      </c>
    </row>
    <row r="176" spans="1:24" hidden="1">
      <c r="A176" s="237">
        <v>43753</v>
      </c>
      <c r="B176" s="25">
        <v>70</v>
      </c>
      <c r="C176" s="35" t="s">
        <v>27</v>
      </c>
      <c r="D176" s="36" t="str">
        <f t="shared" ref="D176:E176" si="35">D175</f>
        <v>'</v>
      </c>
      <c r="E176" s="37">
        <f t="shared" si="35"/>
        <v>43662</v>
      </c>
      <c r="F176" s="6">
        <f>IF(MAX(F$9:F175)&gt;=L$5,0,IF(B176&gt;=MONTH($N$5),F175+1,0))</f>
        <v>160</v>
      </c>
      <c r="G176" s="38">
        <f t="shared" si="24"/>
        <v>2206.9387077438018</v>
      </c>
      <c r="H176" s="39">
        <f t="shared" si="25"/>
        <v>1117.2</v>
      </c>
      <c r="I176" s="39">
        <f t="shared" si="31"/>
        <v>1089.7387077438018</v>
      </c>
      <c r="J176" s="40">
        <f t="shared" si="23"/>
        <v>126590.07676099172</v>
      </c>
      <c r="K176" s="41"/>
      <c r="L176" s="42"/>
      <c r="M176" s="42"/>
      <c r="N176" s="42"/>
      <c r="O176" s="42"/>
      <c r="P176" s="46"/>
      <c r="Q176" s="23"/>
      <c r="V176" s="221">
        <f>SUM(H$140:H176)-R$140</f>
        <v>30918.274105248747</v>
      </c>
      <c r="X176" s="176">
        <f>SUM(H$140:H176)</f>
        <v>47039.049999999988</v>
      </c>
    </row>
    <row r="177" spans="1:24" hidden="1">
      <c r="A177" s="237">
        <v>43784</v>
      </c>
      <c r="B177" s="25">
        <v>71</v>
      </c>
      <c r="C177" s="35" t="s">
        <v>28</v>
      </c>
      <c r="D177" s="36" t="str">
        <f t="shared" ref="D177:E177" si="36">D176</f>
        <v>'</v>
      </c>
      <c r="E177" s="37">
        <f t="shared" si="36"/>
        <v>43662</v>
      </c>
      <c r="F177" s="6">
        <f>IF(MAX(F$9:F176)&gt;=L$5,0,IF(B177&gt;=MONTH($N$5),F176+1,0))</f>
        <v>161</v>
      </c>
      <c r="G177" s="38">
        <f t="shared" si="24"/>
        <v>2206.9387077438018</v>
      </c>
      <c r="H177" s="39">
        <f t="shared" si="25"/>
        <v>1107.6600000000001</v>
      </c>
      <c r="I177" s="39">
        <f t="shared" si="31"/>
        <v>1099.2787077438018</v>
      </c>
      <c r="J177" s="40">
        <f t="shared" si="23"/>
        <v>125490.79805324793</v>
      </c>
      <c r="K177" s="41"/>
      <c r="L177" s="42"/>
      <c r="M177" s="42"/>
      <c r="N177" s="42"/>
      <c r="O177" s="42"/>
      <c r="P177" s="46"/>
      <c r="Q177" s="23"/>
      <c r="V177" s="221">
        <f>SUM(H$140:H177)-R$140</f>
        <v>32025.934105248751</v>
      </c>
      <c r="X177" s="176">
        <f>SUM(H$140:H177)</f>
        <v>48146.709999999992</v>
      </c>
    </row>
    <row r="178" spans="1:24" hidden="1">
      <c r="A178" s="237">
        <v>43814</v>
      </c>
      <c r="B178" s="25">
        <v>72</v>
      </c>
      <c r="C178" s="35" t="s">
        <v>29</v>
      </c>
      <c r="D178" s="36" t="str">
        <f t="shared" ref="D178:E178" si="37">D177</f>
        <v>'</v>
      </c>
      <c r="E178" s="37">
        <f t="shared" si="37"/>
        <v>43662</v>
      </c>
      <c r="F178" s="6">
        <f>IF(MAX(F$9:F177)&gt;=L$5,0,IF(B178&gt;=MONTH($N$5),F177+1,0))</f>
        <v>162</v>
      </c>
      <c r="G178" s="45">
        <f t="shared" si="24"/>
        <v>2206.9387077438018</v>
      </c>
      <c r="H178" s="42">
        <f t="shared" si="25"/>
        <v>1098.04</v>
      </c>
      <c r="I178" s="42">
        <f t="shared" si="31"/>
        <v>1108.8987077438019</v>
      </c>
      <c r="J178" s="46">
        <f t="shared" si="23"/>
        <v>124381.89934550412</v>
      </c>
      <c r="K178" s="41">
        <f>SUM(H167:H178)</f>
        <v>13793.36</v>
      </c>
      <c r="L178" s="42">
        <f>SUM(I167:I178)</f>
        <v>12689.904492925622</v>
      </c>
      <c r="M178" s="42">
        <f>SUM(G167:G178)</f>
        <v>26483.264492925617</v>
      </c>
      <c r="N178" s="42">
        <f>K178+N94</f>
        <v>155608.04999999999</v>
      </c>
      <c r="O178" s="42">
        <f>L178+O94</f>
        <v>43016.433696942164</v>
      </c>
      <c r="P178" s="46">
        <f>M178+P94</f>
        <v>198624.4836969421</v>
      </c>
      <c r="Q178" s="23"/>
      <c r="V178" s="221">
        <f>SUM(H$140:H178)-R$140</f>
        <v>33123.974105248752</v>
      </c>
      <c r="X178" s="176">
        <f>SUM(H$140:H178)</f>
        <v>49244.749999999993</v>
      </c>
    </row>
    <row r="179" spans="1:24" hidden="1">
      <c r="A179" s="237">
        <v>43845</v>
      </c>
      <c r="B179" s="25">
        <v>73</v>
      </c>
      <c r="C179" s="26" t="s">
        <v>17</v>
      </c>
      <c r="D179" s="47" t="str">
        <f>D167</f>
        <v>'</v>
      </c>
      <c r="E179" s="27">
        <f>E167+365.25</f>
        <v>44027.25</v>
      </c>
      <c r="F179" s="90">
        <f>IF(MAX(F$9:F178)&gt;=L$5,0,IF(B179&gt;=MONTH($N$5),F178+1,0))</f>
        <v>163</v>
      </c>
      <c r="G179" s="28">
        <f t="shared" si="24"/>
        <v>2206.9387077438018</v>
      </c>
      <c r="H179" s="29">
        <f t="shared" si="25"/>
        <v>1088.3399999999999</v>
      </c>
      <c r="I179" s="29">
        <f t="shared" si="31"/>
        <v>1118.5987077438019</v>
      </c>
      <c r="J179" s="30">
        <f t="shared" si="23"/>
        <v>123263.30063776032</v>
      </c>
      <c r="K179" s="31"/>
      <c r="L179" s="32"/>
      <c r="M179" s="32"/>
      <c r="N179" s="32"/>
      <c r="O179" s="32"/>
      <c r="P179" s="48"/>
      <c r="Q179" s="23"/>
      <c r="V179" s="221">
        <f>SUM(H$140:H179)-R$140</f>
        <v>34212.314105248748</v>
      </c>
      <c r="X179" s="176">
        <f>SUM(H$140:H179)</f>
        <v>50333.089999999989</v>
      </c>
    </row>
    <row r="180" spans="1:24" hidden="1">
      <c r="A180" s="237">
        <v>43876</v>
      </c>
      <c r="B180" s="25">
        <v>74</v>
      </c>
      <c r="C180" s="35" t="s">
        <v>19</v>
      </c>
      <c r="D180" s="36" t="str">
        <f t="shared" ref="D180:E180" si="38">D179</f>
        <v>'</v>
      </c>
      <c r="E180" s="37">
        <f t="shared" si="38"/>
        <v>44027.25</v>
      </c>
      <c r="F180" s="6">
        <f>IF(MAX(F$9:F179)&gt;=L$5,0,IF(B180&gt;=MONTH($N$5),F179+1,0))</f>
        <v>164</v>
      </c>
      <c r="G180" s="38">
        <f t="shared" si="24"/>
        <v>2206.9387077438018</v>
      </c>
      <c r="H180" s="39">
        <f t="shared" si="25"/>
        <v>1078.55</v>
      </c>
      <c r="I180" s="39">
        <f t="shared" si="31"/>
        <v>1128.3887077438019</v>
      </c>
      <c r="J180" s="40">
        <f t="shared" si="23"/>
        <v>122134.91193001652</v>
      </c>
      <c r="K180" s="41"/>
      <c r="L180" s="42"/>
      <c r="M180" s="42"/>
      <c r="N180" s="42"/>
      <c r="O180" s="42"/>
      <c r="P180" s="46"/>
      <c r="Q180" s="23"/>
      <c r="V180" s="221">
        <f>SUM(H$140:H180)-R$140</f>
        <v>35290.864105248751</v>
      </c>
      <c r="X180" s="176">
        <f>SUM(H$140:H180)</f>
        <v>51411.639999999992</v>
      </c>
    </row>
    <row r="181" spans="1:24" hidden="1">
      <c r="A181" s="237">
        <v>43905</v>
      </c>
      <c r="B181" s="25">
        <v>75</v>
      </c>
      <c r="C181" s="35" t="s">
        <v>20</v>
      </c>
      <c r="D181" s="36" t="str">
        <f t="shared" ref="D181:E181" si="39">D180</f>
        <v>'</v>
      </c>
      <c r="E181" s="37">
        <f t="shared" si="39"/>
        <v>44027.25</v>
      </c>
      <c r="F181" s="6">
        <f>IF(MAX(F$9:F180)&gt;=L$5,0,IF(B181&gt;=MONTH($N$5),F180+1,0))</f>
        <v>165</v>
      </c>
      <c r="G181" s="38">
        <f t="shared" si="24"/>
        <v>2206.9387077438018</v>
      </c>
      <c r="H181" s="39">
        <f t="shared" si="25"/>
        <v>1068.68</v>
      </c>
      <c r="I181" s="39">
        <f t="shared" si="31"/>
        <v>1138.2587077438018</v>
      </c>
      <c r="J181" s="40">
        <f t="shared" si="23"/>
        <v>120996.65322227271</v>
      </c>
      <c r="K181" s="41"/>
      <c r="L181" s="42"/>
      <c r="M181" s="42"/>
      <c r="N181" s="42"/>
      <c r="O181" s="42"/>
      <c r="P181" s="46"/>
      <c r="Q181" s="23"/>
      <c r="V181" s="221">
        <f>SUM(H$140:H181)-R$140</f>
        <v>36359.544105248751</v>
      </c>
      <c r="X181" s="176">
        <f>SUM(H$140:H181)</f>
        <v>52480.319999999992</v>
      </c>
    </row>
    <row r="182" spans="1:24" hidden="1">
      <c r="A182" s="237">
        <v>43936</v>
      </c>
      <c r="B182" s="25">
        <v>76</v>
      </c>
      <c r="C182" s="35" t="s">
        <v>21</v>
      </c>
      <c r="D182" s="36" t="str">
        <f t="shared" ref="D182:E182" si="40">D181</f>
        <v>'</v>
      </c>
      <c r="E182" s="37">
        <f t="shared" si="40"/>
        <v>44027.25</v>
      </c>
      <c r="F182" s="6">
        <f>IF(MAX(F$9:F181)&gt;=L$5,0,IF(B182&gt;=MONTH($N$5),F181+1,0))</f>
        <v>166</v>
      </c>
      <c r="G182" s="38">
        <f t="shared" si="24"/>
        <v>2206.9387077438018</v>
      </c>
      <c r="H182" s="39">
        <f t="shared" si="25"/>
        <v>1058.72</v>
      </c>
      <c r="I182" s="39">
        <f t="shared" si="31"/>
        <v>1148.2187077438018</v>
      </c>
      <c r="J182" s="40">
        <f t="shared" si="23"/>
        <v>119848.43451452891</v>
      </c>
      <c r="K182" s="41"/>
      <c r="L182" s="42"/>
      <c r="M182" s="42"/>
      <c r="N182" s="42"/>
      <c r="O182" s="42"/>
      <c r="P182" s="46"/>
      <c r="Q182" s="23"/>
      <c r="V182" s="221">
        <f>SUM(H$140:H182)-R$140</f>
        <v>37418.264105248752</v>
      </c>
      <c r="X182" s="176">
        <f>SUM(H$140:H182)</f>
        <v>53539.039999999994</v>
      </c>
    </row>
    <row r="183" spans="1:24" hidden="1">
      <c r="A183" s="237">
        <v>43966</v>
      </c>
      <c r="B183" s="25">
        <v>77</v>
      </c>
      <c r="C183" s="35" t="s">
        <v>22</v>
      </c>
      <c r="D183" s="36" t="str">
        <f t="shared" ref="D183:E183" si="41">D182</f>
        <v>'</v>
      </c>
      <c r="E183" s="37">
        <f t="shared" si="41"/>
        <v>44027.25</v>
      </c>
      <c r="F183" s="6">
        <f>IF(MAX(F$9:F182)&gt;=L$5,0,IF(B183&gt;=MONTH($N$5),F182+1,0))</f>
        <v>167</v>
      </c>
      <c r="G183" s="38">
        <f t="shared" si="24"/>
        <v>2206.9387077438018</v>
      </c>
      <c r="H183" s="39">
        <f t="shared" si="25"/>
        <v>1048.67</v>
      </c>
      <c r="I183" s="39">
        <f t="shared" si="31"/>
        <v>1158.2687077438018</v>
      </c>
      <c r="J183" s="40">
        <f t="shared" ref="J183:J191" si="42">J182-I183</f>
        <v>118690.16580678511</v>
      </c>
      <c r="K183" s="41"/>
      <c r="L183" s="42"/>
      <c r="M183" s="42"/>
      <c r="N183" s="42"/>
      <c r="O183" s="42"/>
      <c r="P183" s="46"/>
      <c r="Q183" s="23"/>
      <c r="V183" s="221">
        <f>SUM(H$140:H183)-R$140</f>
        <v>38466.934105248751</v>
      </c>
      <c r="X183" s="176">
        <f>SUM(H$140:H183)</f>
        <v>54587.709999999992</v>
      </c>
    </row>
    <row r="184" spans="1:24" hidden="1">
      <c r="A184" s="237">
        <v>43997</v>
      </c>
      <c r="B184" s="25">
        <v>78</v>
      </c>
      <c r="C184" s="35" t="s">
        <v>23</v>
      </c>
      <c r="D184" s="36" t="str">
        <f t="shared" ref="D184:E184" si="43">D183</f>
        <v>'</v>
      </c>
      <c r="E184" s="37">
        <f t="shared" si="43"/>
        <v>44027.25</v>
      </c>
      <c r="F184" s="6">
        <f>IF(MAX(F$9:F183)&gt;=L$5,0,IF(B184&gt;=MONTH($N$5),F183+1,0))</f>
        <v>168</v>
      </c>
      <c r="G184" s="38">
        <f t="shared" si="24"/>
        <v>2206.9387077438018</v>
      </c>
      <c r="H184" s="39">
        <f t="shared" si="25"/>
        <v>1038.54</v>
      </c>
      <c r="I184" s="39">
        <f t="shared" si="31"/>
        <v>1168.3987077438019</v>
      </c>
      <c r="J184" s="40">
        <f t="shared" si="42"/>
        <v>117521.7670990413</v>
      </c>
      <c r="K184" s="41"/>
      <c r="L184" s="42"/>
      <c r="M184" s="42"/>
      <c r="N184" s="42"/>
      <c r="O184" s="42"/>
      <c r="P184" s="46"/>
      <c r="Q184" s="23"/>
      <c r="V184" s="221">
        <f>SUM(H$140:H184)-R$140</f>
        <v>39505.474105248752</v>
      </c>
      <c r="X184" s="176">
        <f>SUM(H$140:H184)</f>
        <v>55626.249999999993</v>
      </c>
    </row>
    <row r="185" spans="1:24" hidden="1">
      <c r="A185" s="237">
        <v>44027</v>
      </c>
      <c r="B185" s="25">
        <v>79</v>
      </c>
      <c r="C185" s="35" t="s">
        <v>24</v>
      </c>
      <c r="D185" s="36" t="str">
        <f t="shared" ref="D185:E185" si="44">D184</f>
        <v>'</v>
      </c>
      <c r="E185" s="37">
        <f t="shared" si="44"/>
        <v>44027.25</v>
      </c>
      <c r="F185" s="6">
        <f>IF(MAX(F$9:F184)&gt;=L$5,0,IF(B185&gt;=MONTH($N$5),F184+1,0))</f>
        <v>169</v>
      </c>
      <c r="G185" s="38">
        <f t="shared" si="24"/>
        <v>2206.9387077438018</v>
      </c>
      <c r="H185" s="39">
        <f t="shared" si="25"/>
        <v>1028.32</v>
      </c>
      <c r="I185" s="39">
        <f t="shared" si="31"/>
        <v>1178.6187077438019</v>
      </c>
      <c r="J185" s="40">
        <f t="shared" si="42"/>
        <v>116343.14839129749</v>
      </c>
      <c r="K185" s="41"/>
      <c r="L185" s="42"/>
      <c r="M185" s="42"/>
      <c r="N185" s="42"/>
      <c r="O185" s="42"/>
      <c r="P185" s="46"/>
      <c r="Q185" s="23"/>
      <c r="V185" s="221">
        <f>SUM(H$140:H185)-R$140</f>
        <v>40533.794105248751</v>
      </c>
      <c r="X185" s="176">
        <f>SUM(H$140:H185)</f>
        <v>56654.569999999992</v>
      </c>
    </row>
    <row r="186" spans="1:24" hidden="1">
      <c r="A186" s="237">
        <v>44058</v>
      </c>
      <c r="B186" s="25">
        <v>80</v>
      </c>
      <c r="C186" s="35" t="s">
        <v>25</v>
      </c>
      <c r="D186" s="36" t="str">
        <f t="shared" ref="D186:E186" si="45">D185</f>
        <v>'</v>
      </c>
      <c r="E186" s="37">
        <f t="shared" si="45"/>
        <v>44027.25</v>
      </c>
      <c r="F186" s="6">
        <f>IF(MAX(F$9:F185)&gt;=L$5,0,IF(B186&gt;=MONTH($N$5),F185+1,0))</f>
        <v>170</v>
      </c>
      <c r="G186" s="38">
        <f t="shared" si="24"/>
        <v>2206.9387077438018</v>
      </c>
      <c r="H186" s="39">
        <f t="shared" si="25"/>
        <v>1018</v>
      </c>
      <c r="I186" s="39">
        <f t="shared" si="31"/>
        <v>1188.9387077438018</v>
      </c>
      <c r="J186" s="40">
        <f t="shared" si="42"/>
        <v>115154.20968355369</v>
      </c>
      <c r="K186" s="41"/>
      <c r="L186" s="42"/>
      <c r="M186" s="42"/>
      <c r="N186" s="42"/>
      <c r="O186" s="42"/>
      <c r="P186" s="46"/>
      <c r="Q186" s="23"/>
      <c r="V186" s="221">
        <f>SUM(H$140:H186)-R$140</f>
        <v>41551.794105248751</v>
      </c>
      <c r="X186" s="176">
        <f>SUM(H$140:H186)</f>
        <v>57672.569999999992</v>
      </c>
    </row>
    <row r="187" spans="1:24" hidden="1">
      <c r="A187" s="237">
        <v>44089</v>
      </c>
      <c r="B187" s="25">
        <v>81</v>
      </c>
      <c r="C187" s="35" t="s">
        <v>26</v>
      </c>
      <c r="D187" s="36" t="str">
        <f t="shared" ref="D187:E187" si="46">D186</f>
        <v>'</v>
      </c>
      <c r="E187" s="37">
        <f t="shared" si="46"/>
        <v>44027.25</v>
      </c>
      <c r="F187" s="6">
        <f>IF(MAX(F$9:F186)&gt;=L$5,0,IF(B187&gt;=MONTH($N$5),F186+1,0))</f>
        <v>171</v>
      </c>
      <c r="G187" s="38">
        <f t="shared" si="24"/>
        <v>2206.9387077438018</v>
      </c>
      <c r="H187" s="39">
        <f t="shared" si="25"/>
        <v>1007.6</v>
      </c>
      <c r="I187" s="39">
        <f t="shared" si="31"/>
        <v>1199.3387077438019</v>
      </c>
      <c r="J187" s="40">
        <f t="shared" si="42"/>
        <v>113954.8709758099</v>
      </c>
      <c r="K187" s="41"/>
      <c r="L187" s="42"/>
      <c r="M187" s="42"/>
      <c r="N187" s="42"/>
      <c r="O187" s="42"/>
      <c r="P187" s="46"/>
      <c r="Q187" s="23"/>
      <c r="V187" s="221">
        <f>SUM(H$140:H187)-R$140</f>
        <v>42559.39410524875</v>
      </c>
      <c r="X187" s="176">
        <f>SUM(H$140:H187)</f>
        <v>58680.169999999991</v>
      </c>
    </row>
    <row r="188" spans="1:24" hidden="1">
      <c r="A188" s="237">
        <v>44119</v>
      </c>
      <c r="B188" s="25">
        <v>82</v>
      </c>
      <c r="C188" s="35" t="s">
        <v>27</v>
      </c>
      <c r="D188" s="36" t="str">
        <f t="shared" ref="D188:E188" si="47">D187</f>
        <v>'</v>
      </c>
      <c r="E188" s="37">
        <f t="shared" si="47"/>
        <v>44027.25</v>
      </c>
      <c r="F188" s="6">
        <f>IF(MAX(F$9:F187)&gt;=L$5,0,IF(B188&gt;=MONTH($N$5),F187+1,0))</f>
        <v>172</v>
      </c>
      <c r="G188" s="38">
        <f t="shared" si="24"/>
        <v>2206.9387077438018</v>
      </c>
      <c r="H188" s="39">
        <f t="shared" si="25"/>
        <v>997.11</v>
      </c>
      <c r="I188" s="39">
        <f t="shared" si="31"/>
        <v>1209.8287077438017</v>
      </c>
      <c r="J188" s="40">
        <f t="shared" si="42"/>
        <v>112745.0422680661</v>
      </c>
      <c r="K188" s="41"/>
      <c r="L188" s="42"/>
      <c r="M188" s="42"/>
      <c r="N188" s="42"/>
      <c r="O188" s="42"/>
      <c r="P188" s="46"/>
      <c r="Q188" s="23"/>
      <c r="V188" s="221">
        <f>SUM(H$140:H188)-R$140</f>
        <v>43556.50410524875</v>
      </c>
      <c r="X188" s="176">
        <f>SUM(H$140:H188)</f>
        <v>59677.279999999992</v>
      </c>
    </row>
    <row r="189" spans="1:24" hidden="1">
      <c r="A189" s="237">
        <v>44150</v>
      </c>
      <c r="B189" s="25">
        <v>83</v>
      </c>
      <c r="C189" s="35" t="s">
        <v>28</v>
      </c>
      <c r="D189" s="36" t="str">
        <f t="shared" ref="D189:E189" si="48">D188</f>
        <v>'</v>
      </c>
      <c r="E189" s="37">
        <f t="shared" si="48"/>
        <v>44027.25</v>
      </c>
      <c r="F189" s="6">
        <f>IF(MAX(F$9:F188)&gt;=L$5,0,IF(B189&gt;=MONTH($N$5),F188+1,0))</f>
        <v>173</v>
      </c>
      <c r="G189" s="38">
        <f t="shared" si="24"/>
        <v>2206.9387077438018</v>
      </c>
      <c r="H189" s="39">
        <f t="shared" si="25"/>
        <v>986.52</v>
      </c>
      <c r="I189" s="39">
        <f t="shared" si="31"/>
        <v>1220.4187077438019</v>
      </c>
      <c r="J189" s="40">
        <f t="shared" si="42"/>
        <v>111524.6235603223</v>
      </c>
      <c r="K189" s="41"/>
      <c r="L189" s="42"/>
      <c r="M189" s="42"/>
      <c r="N189" s="42"/>
      <c r="O189" s="42"/>
      <c r="P189" s="46"/>
      <c r="Q189" s="23"/>
      <c r="V189" s="221">
        <f>SUM(H$140:H189)-R$140</f>
        <v>44543.024105248747</v>
      </c>
      <c r="X189" s="176">
        <f>SUM(H$140:H189)</f>
        <v>60663.799999999988</v>
      </c>
    </row>
    <row r="190" spans="1:24" hidden="1">
      <c r="A190" s="237">
        <v>44180</v>
      </c>
      <c r="B190" s="25">
        <v>84</v>
      </c>
      <c r="C190" s="35" t="s">
        <v>29</v>
      </c>
      <c r="D190" s="36" t="str">
        <f t="shared" ref="D190:E190" si="49">D189</f>
        <v>'</v>
      </c>
      <c r="E190" s="37">
        <f t="shared" si="49"/>
        <v>44027.25</v>
      </c>
      <c r="F190" s="6">
        <f>IF(MAX(F$9:F189)&gt;=L$5,0,IF(B190&gt;=MONTH($N$5),F189+1,0))</f>
        <v>174</v>
      </c>
      <c r="G190" s="45">
        <f t="shared" si="24"/>
        <v>2206.9387077438018</v>
      </c>
      <c r="H190" s="42">
        <f t="shared" si="25"/>
        <v>975.84</v>
      </c>
      <c r="I190" s="42">
        <f t="shared" si="31"/>
        <v>1231.0987077438017</v>
      </c>
      <c r="J190" s="46">
        <f t="shared" si="42"/>
        <v>110293.5248525785</v>
      </c>
      <c r="K190" s="41">
        <f>SUM(H179:H190)</f>
        <v>12394.890000000001</v>
      </c>
      <c r="L190" s="42">
        <f>SUM(I179:I190)</f>
        <v>14088.374492925621</v>
      </c>
      <c r="M190" s="42">
        <f>SUM(G179:G190)</f>
        <v>26483.264492925617</v>
      </c>
      <c r="N190" s="42">
        <f>K190+N178</f>
        <v>168002.94</v>
      </c>
      <c r="O190" s="42">
        <f>L190+O178</f>
        <v>57104.808189867785</v>
      </c>
      <c r="P190" s="46">
        <f>M190+P178</f>
        <v>225107.74818986771</v>
      </c>
      <c r="Q190" s="23"/>
      <c r="V190" s="221">
        <f>SUM(H$140:H190)-R$140</f>
        <v>45518.864105248744</v>
      </c>
      <c r="X190" s="176">
        <f>SUM(H$140:H190)</f>
        <v>61639.639999999985</v>
      </c>
    </row>
    <row r="191" spans="1:24" hidden="1">
      <c r="A191" s="237">
        <v>44211</v>
      </c>
      <c r="B191" s="25">
        <v>73</v>
      </c>
      <c r="C191" s="26" t="s">
        <v>17</v>
      </c>
      <c r="D191" s="47" t="str">
        <f>D179</f>
        <v>'</v>
      </c>
      <c r="E191" s="27">
        <f>E179+365.25</f>
        <v>44392.5</v>
      </c>
      <c r="F191" s="90">
        <f>IF(MAX(F$9:F190)&gt;=L$5,0,IF(B191&gt;=MONTH($N$5),F190+1,0))</f>
        <v>175</v>
      </c>
      <c r="G191" s="28">
        <f t="shared" ref="G191" si="50">IF((J190+H191)&lt;(M$5+H191),J190+H191,M$5)</f>
        <v>2206.9387077438018</v>
      </c>
      <c r="H191" s="29">
        <f t="shared" ref="H191" si="51">IF(F191&gt;0,IF(J190&gt;0,ROUND(-IPMT(K$5/12,F191,L$5,J$5,,),2),0),0)</f>
        <v>965.07</v>
      </c>
      <c r="I191" s="29">
        <f t="shared" ref="I191" si="52">G191-H191</f>
        <v>1241.8687077438017</v>
      </c>
      <c r="J191" s="30">
        <f t="shared" si="42"/>
        <v>109051.65614483469</v>
      </c>
      <c r="K191" s="31"/>
      <c r="L191" s="32"/>
      <c r="M191" s="32"/>
      <c r="N191" s="32"/>
      <c r="O191" s="32"/>
      <c r="P191" s="48"/>
      <c r="Q191" s="23"/>
      <c r="V191" s="221">
        <f>SUM(H$140:H191)-R$140</f>
        <v>46483.934105248743</v>
      </c>
      <c r="X191" s="176">
        <f>SUM(H$140:H191)</f>
        <v>62604.709999999985</v>
      </c>
    </row>
    <row r="192" spans="1:24" hidden="1">
      <c r="A192" s="237">
        <v>44242</v>
      </c>
      <c r="B192" s="25">
        <v>86</v>
      </c>
      <c r="C192" s="35" t="s">
        <v>19</v>
      </c>
      <c r="D192" s="36" t="str">
        <f t="shared" ref="D192:E202" si="53">D191</f>
        <v>'</v>
      </c>
      <c r="E192" s="37">
        <f t="shared" si="53"/>
        <v>44392.5</v>
      </c>
      <c r="F192" s="6">
        <f>IF(MAX(F$9:F191)&gt;=L$5,0,IF(B192&gt;=MONTH($N$5),F191+1,0))</f>
        <v>176</v>
      </c>
      <c r="G192" s="38">
        <f t="shared" si="12"/>
        <v>2206.9387077438018</v>
      </c>
      <c r="H192" s="39">
        <f t="shared" si="13"/>
        <v>954.2</v>
      </c>
      <c r="I192" s="39">
        <f t="shared" si="21"/>
        <v>1252.7387077438018</v>
      </c>
      <c r="J192" s="40">
        <f t="shared" si="23"/>
        <v>107798.91743709089</v>
      </c>
      <c r="K192" s="41"/>
      <c r="L192" s="42"/>
      <c r="M192" s="42"/>
      <c r="N192" s="42"/>
      <c r="O192" s="42"/>
      <c r="P192" s="46"/>
      <c r="Q192" s="23"/>
      <c r="V192" s="221">
        <f>SUM(H$140:H192)-R$140</f>
        <v>47438.134105248741</v>
      </c>
      <c r="X192" s="176">
        <f>SUM(H$140:H192)</f>
        <v>63558.909999999982</v>
      </c>
    </row>
    <row r="193" spans="1:24" hidden="1">
      <c r="A193" s="237">
        <v>44270</v>
      </c>
      <c r="B193" s="25">
        <v>87</v>
      </c>
      <c r="C193" s="35" t="s">
        <v>20</v>
      </c>
      <c r="D193" s="36" t="str">
        <f t="shared" si="53"/>
        <v>'</v>
      </c>
      <c r="E193" s="37">
        <f t="shared" si="53"/>
        <v>44392.5</v>
      </c>
      <c r="F193" s="6">
        <f>IF(MAX(F$9:F192)&gt;=L$5,0,IF(B193&gt;=MONTH($N$5),F192+1,0))</f>
        <v>177</v>
      </c>
      <c r="G193" s="38">
        <f t="shared" si="12"/>
        <v>2206.9387077438018</v>
      </c>
      <c r="H193" s="39">
        <f t="shared" si="13"/>
        <v>943.24</v>
      </c>
      <c r="I193" s="39">
        <f t="shared" si="21"/>
        <v>1263.6987077438018</v>
      </c>
      <c r="J193" s="40">
        <f t="shared" si="23"/>
        <v>106535.21872934709</v>
      </c>
      <c r="K193" s="41"/>
      <c r="L193" s="42"/>
      <c r="M193" s="42"/>
      <c r="N193" s="42"/>
      <c r="O193" s="42"/>
      <c r="P193" s="46"/>
      <c r="Q193" s="23"/>
      <c r="V193" s="221">
        <f>SUM(H$140:H193)-R$140</f>
        <v>48381.374105248738</v>
      </c>
      <c r="X193" s="176">
        <f>SUM(H$140:H193)</f>
        <v>64502.14999999998</v>
      </c>
    </row>
    <row r="194" spans="1:24" hidden="1">
      <c r="A194" s="237">
        <v>44301</v>
      </c>
      <c r="B194" s="25">
        <v>88</v>
      </c>
      <c r="C194" s="35" t="s">
        <v>21</v>
      </c>
      <c r="D194" s="36" t="str">
        <f t="shared" si="53"/>
        <v>'</v>
      </c>
      <c r="E194" s="37">
        <f t="shared" si="53"/>
        <v>44392.5</v>
      </c>
      <c r="F194" s="6">
        <f>IF(MAX(F$9:F193)&gt;=L$5,0,IF(B194&gt;=MONTH($N$5),F193+1,0))</f>
        <v>178</v>
      </c>
      <c r="G194" s="38">
        <f t="shared" si="12"/>
        <v>2206.9387077438018</v>
      </c>
      <c r="H194" s="39">
        <f t="shared" si="13"/>
        <v>932.18</v>
      </c>
      <c r="I194" s="39">
        <f t="shared" si="21"/>
        <v>1274.758707743802</v>
      </c>
      <c r="J194" s="40">
        <f t="shared" si="23"/>
        <v>105260.46002160328</v>
      </c>
      <c r="K194" s="41"/>
      <c r="L194" s="42"/>
      <c r="M194" s="42"/>
      <c r="N194" s="42"/>
      <c r="O194" s="42"/>
      <c r="P194" s="46"/>
      <c r="Q194" s="23"/>
      <c r="V194" s="221">
        <f>SUM(H$140:H194)-R$140</f>
        <v>49313.554105248739</v>
      </c>
      <c r="X194" s="176">
        <f>SUM(H$140:H194)</f>
        <v>65434.32999999998</v>
      </c>
    </row>
    <row r="195" spans="1:24" hidden="1">
      <c r="A195" s="237">
        <v>44331</v>
      </c>
      <c r="B195" s="25">
        <v>89</v>
      </c>
      <c r="C195" s="35" t="s">
        <v>22</v>
      </c>
      <c r="D195" s="36" t="str">
        <f t="shared" si="53"/>
        <v>'</v>
      </c>
      <c r="E195" s="37">
        <f t="shared" si="53"/>
        <v>44392.5</v>
      </c>
      <c r="F195" s="6">
        <f>IF(MAX(F$9:F194)&gt;=L$5,0,IF(B195&gt;=MONTH($N$5),F194+1,0))</f>
        <v>179</v>
      </c>
      <c r="G195" s="38">
        <f t="shared" si="12"/>
        <v>2206.9387077438018</v>
      </c>
      <c r="H195" s="39">
        <f t="shared" si="13"/>
        <v>921.03</v>
      </c>
      <c r="I195" s="39">
        <f t="shared" si="21"/>
        <v>1285.9087077438019</v>
      </c>
      <c r="J195" s="40">
        <f t="shared" si="23"/>
        <v>103974.55131385948</v>
      </c>
      <c r="K195" s="41"/>
      <c r="L195" s="42"/>
      <c r="M195" s="42"/>
      <c r="N195" s="42"/>
      <c r="O195" s="42"/>
      <c r="P195" s="46"/>
      <c r="Q195" s="23"/>
      <c r="V195" s="221">
        <f>SUM(H$140:H195)-R$140</f>
        <v>50234.584105248745</v>
      </c>
      <c r="X195" s="176">
        <f>SUM(H$140:H195)</f>
        <v>66355.359999999986</v>
      </c>
    </row>
    <row r="196" spans="1:24" hidden="1">
      <c r="A196" s="237">
        <v>44362</v>
      </c>
      <c r="B196" s="25">
        <v>90</v>
      </c>
      <c r="C196" s="35" t="s">
        <v>23</v>
      </c>
      <c r="D196" s="36" t="str">
        <f t="shared" si="53"/>
        <v>'</v>
      </c>
      <c r="E196" s="37">
        <f t="shared" si="53"/>
        <v>44392.5</v>
      </c>
      <c r="F196" s="6">
        <f>IF(MAX(F$9:F195)&gt;=L$5,0,IF(B196&gt;=MONTH($N$5),F195+1,0))</f>
        <v>180</v>
      </c>
      <c r="G196" s="38">
        <f t="shared" si="12"/>
        <v>2206.9387077438018</v>
      </c>
      <c r="H196" s="39">
        <f t="shared" si="13"/>
        <v>909.78</v>
      </c>
      <c r="I196" s="39">
        <f t="shared" si="21"/>
        <v>1297.1587077438019</v>
      </c>
      <c r="J196" s="40">
        <f t="shared" si="23"/>
        <v>102677.39260611568</v>
      </c>
      <c r="K196" s="41"/>
      <c r="L196" s="42"/>
      <c r="M196" s="42"/>
      <c r="N196" s="42"/>
      <c r="O196" s="42"/>
      <c r="P196" s="46"/>
      <c r="Q196" s="23"/>
      <c r="V196" s="221">
        <f>SUM(H$140:H196)-R$140</f>
        <v>51144.364105248744</v>
      </c>
      <c r="X196" s="176">
        <f>SUM(H$140:H196)</f>
        <v>67265.139999999985</v>
      </c>
    </row>
    <row r="197" spans="1:24" hidden="1">
      <c r="A197" s="237">
        <v>44392</v>
      </c>
      <c r="B197" s="25">
        <v>91</v>
      </c>
      <c r="C197" s="35" t="s">
        <v>24</v>
      </c>
      <c r="D197" s="36" t="str">
        <f t="shared" si="53"/>
        <v>'</v>
      </c>
      <c r="E197" s="37">
        <f t="shared" si="53"/>
        <v>44392.5</v>
      </c>
      <c r="F197" s="6">
        <f>IF(MAX(F$9:F196)&gt;=L$5,0,IF(B197&gt;=MONTH($N$5),F196+1,0))</f>
        <v>181</v>
      </c>
      <c r="G197" s="38">
        <f t="shared" si="12"/>
        <v>2206.9387077438018</v>
      </c>
      <c r="H197" s="39">
        <f t="shared" si="13"/>
        <v>898.43</v>
      </c>
      <c r="I197" s="39">
        <f t="shared" si="21"/>
        <v>1308.508707743802</v>
      </c>
      <c r="J197" s="40">
        <f t="shared" si="23"/>
        <v>101368.88389837187</v>
      </c>
      <c r="K197" s="41"/>
      <c r="L197" s="42"/>
      <c r="M197" s="42"/>
      <c r="N197" s="42"/>
      <c r="O197" s="42"/>
      <c r="P197" s="46"/>
      <c r="Q197" s="23"/>
      <c r="V197" s="221">
        <f>SUM(H$140:H197)-R$140</f>
        <v>52042.794105248737</v>
      </c>
      <c r="X197" s="176">
        <f>SUM(H$140:H197)</f>
        <v>68163.569999999978</v>
      </c>
    </row>
    <row r="198" spans="1:24" hidden="1">
      <c r="A198" s="237">
        <v>44423</v>
      </c>
      <c r="B198" s="25">
        <v>92</v>
      </c>
      <c r="C198" s="35" t="s">
        <v>25</v>
      </c>
      <c r="D198" s="36" t="str">
        <f t="shared" si="53"/>
        <v>'</v>
      </c>
      <c r="E198" s="37">
        <f t="shared" si="53"/>
        <v>44392.5</v>
      </c>
      <c r="F198" s="6">
        <f>IF(MAX(F$9:F197)&gt;=L$5,0,IF(B198&gt;=MONTH($N$5),F197+1,0))</f>
        <v>182</v>
      </c>
      <c r="G198" s="38">
        <f t="shared" si="12"/>
        <v>2206.9387077438018</v>
      </c>
      <c r="H198" s="39">
        <f t="shared" si="13"/>
        <v>886.98</v>
      </c>
      <c r="I198" s="39">
        <f t="shared" si="21"/>
        <v>1319.9587077438018</v>
      </c>
      <c r="J198" s="40">
        <f t="shared" si="23"/>
        <v>100048.92519062807</v>
      </c>
      <c r="K198" s="41"/>
      <c r="L198" s="42"/>
      <c r="M198" s="42"/>
      <c r="N198" s="42"/>
      <c r="O198" s="42"/>
      <c r="P198" s="46"/>
      <c r="Q198" s="23"/>
      <c r="V198" s="221">
        <f>SUM(H$140:H198)-R$140</f>
        <v>52929.774105248733</v>
      </c>
      <c r="X198" s="176">
        <f>SUM(H$140:H198)</f>
        <v>69050.549999999974</v>
      </c>
    </row>
    <row r="199" spans="1:24" hidden="1">
      <c r="A199" s="237">
        <v>44454</v>
      </c>
      <c r="B199" s="25">
        <v>93</v>
      </c>
      <c r="C199" s="35" t="s">
        <v>26</v>
      </c>
      <c r="D199" s="36" t="str">
        <f t="shared" si="53"/>
        <v>'</v>
      </c>
      <c r="E199" s="37">
        <f t="shared" si="53"/>
        <v>44392.5</v>
      </c>
      <c r="F199" s="6">
        <f>IF(MAX(F$9:F198)&gt;=L$5,0,IF(B199&gt;=MONTH($N$5),F198+1,0))</f>
        <v>183</v>
      </c>
      <c r="G199" s="38">
        <f t="shared" si="12"/>
        <v>2206.9387077438018</v>
      </c>
      <c r="H199" s="39">
        <f t="shared" si="13"/>
        <v>875.43</v>
      </c>
      <c r="I199" s="39">
        <f t="shared" si="21"/>
        <v>1331.508707743802</v>
      </c>
      <c r="J199" s="40">
        <f t="shared" si="23"/>
        <v>98717.416482884262</v>
      </c>
      <c r="K199" s="41"/>
      <c r="L199" s="42"/>
      <c r="M199" s="42"/>
      <c r="N199" s="42"/>
      <c r="O199" s="42"/>
      <c r="P199" s="46"/>
      <c r="Q199" s="23"/>
      <c r="V199" s="221">
        <f>SUM(H$140:H199)-R$140</f>
        <v>53805.204105248726</v>
      </c>
      <c r="X199" s="176">
        <f>SUM(H$140:H199)</f>
        <v>69925.979999999967</v>
      </c>
    </row>
    <row r="200" spans="1:24" hidden="1">
      <c r="A200" s="237">
        <v>44484</v>
      </c>
      <c r="B200" s="25">
        <v>94</v>
      </c>
      <c r="C200" s="35" t="s">
        <v>27</v>
      </c>
      <c r="D200" s="36" t="str">
        <f t="shared" si="53"/>
        <v>'</v>
      </c>
      <c r="E200" s="37">
        <f t="shared" si="53"/>
        <v>44392.5</v>
      </c>
      <c r="F200" s="6">
        <f>IF(MAX(F$9:F199)&gt;=L$5,0,IF(B200&gt;=MONTH($N$5),F199+1,0))</f>
        <v>184</v>
      </c>
      <c r="G200" s="38">
        <f t="shared" si="12"/>
        <v>2206.9387077438018</v>
      </c>
      <c r="H200" s="39">
        <f t="shared" si="13"/>
        <v>863.78</v>
      </c>
      <c r="I200" s="39">
        <f t="shared" si="21"/>
        <v>1343.1587077438019</v>
      </c>
      <c r="J200" s="40">
        <f t="shared" si="23"/>
        <v>97374.257775140461</v>
      </c>
      <c r="K200" s="41"/>
      <c r="L200" s="42"/>
      <c r="M200" s="42"/>
      <c r="N200" s="42"/>
      <c r="O200" s="42"/>
      <c r="P200" s="46"/>
      <c r="Q200" s="23"/>
      <c r="V200" s="221">
        <f>SUM(H$140:H200)-R$140</f>
        <v>54668.984105248725</v>
      </c>
      <c r="X200" s="176">
        <f>SUM(H$140:H200)</f>
        <v>70789.759999999966</v>
      </c>
    </row>
    <row r="201" spans="1:24" hidden="1">
      <c r="A201" s="237">
        <v>44515</v>
      </c>
      <c r="B201" s="25">
        <v>95</v>
      </c>
      <c r="C201" s="35" t="s">
        <v>28</v>
      </c>
      <c r="D201" s="36" t="str">
        <f t="shared" si="53"/>
        <v>'</v>
      </c>
      <c r="E201" s="37">
        <f t="shared" si="53"/>
        <v>44392.5</v>
      </c>
      <c r="F201" s="6">
        <f>IF(MAX(F$9:F200)&gt;=L$5,0,IF(B201&gt;=MONTH($N$5),F200+1,0))</f>
        <v>185</v>
      </c>
      <c r="G201" s="38">
        <f t="shared" si="12"/>
        <v>2206.9387077438018</v>
      </c>
      <c r="H201" s="39">
        <f t="shared" si="13"/>
        <v>852.03</v>
      </c>
      <c r="I201" s="39">
        <f t="shared" si="21"/>
        <v>1354.9087077438019</v>
      </c>
      <c r="J201" s="40">
        <f t="shared" si="23"/>
        <v>96019.349067396659</v>
      </c>
      <c r="K201" s="41"/>
      <c r="L201" s="42"/>
      <c r="M201" s="42"/>
      <c r="N201" s="42"/>
      <c r="O201" s="42"/>
      <c r="P201" s="46"/>
      <c r="Q201" s="23"/>
      <c r="V201" s="221">
        <f>SUM(H$140:H201)-R$140</f>
        <v>55521.014105248723</v>
      </c>
      <c r="X201" s="176">
        <f>SUM(H$140:H201)</f>
        <v>71641.789999999964</v>
      </c>
    </row>
    <row r="202" spans="1:24" hidden="1">
      <c r="A202" s="237">
        <v>44545</v>
      </c>
      <c r="B202" s="25">
        <v>96</v>
      </c>
      <c r="C202" s="35" t="s">
        <v>29</v>
      </c>
      <c r="D202" s="36" t="str">
        <f t="shared" si="53"/>
        <v>'</v>
      </c>
      <c r="E202" s="37">
        <f t="shared" si="53"/>
        <v>44392.5</v>
      </c>
      <c r="F202" s="6">
        <f>IF(MAX(F$9:F201)&gt;=L$5,0,IF(B202&gt;=MONTH($N$5),F201+1,0))</f>
        <v>186</v>
      </c>
      <c r="G202" s="45">
        <f t="shared" si="12"/>
        <v>2206.9387077438018</v>
      </c>
      <c r="H202" s="42">
        <f t="shared" si="13"/>
        <v>840.17</v>
      </c>
      <c r="I202" s="42">
        <f t="shared" si="21"/>
        <v>1366.7687077438018</v>
      </c>
      <c r="J202" s="46">
        <f t="shared" si="23"/>
        <v>94652.580359652857</v>
      </c>
      <c r="K202" s="41">
        <f>SUM(H191:H202)</f>
        <v>10842.320000000002</v>
      </c>
      <c r="L202" s="42">
        <f>SUM(I191:I202)</f>
        <v>15640.944492925622</v>
      </c>
      <c r="M202" s="42">
        <f>SUM(G191:G202)</f>
        <v>26483.264492925617</v>
      </c>
      <c r="N202" s="42">
        <f>K202+N166</f>
        <v>142533.91</v>
      </c>
      <c r="O202" s="42">
        <f>L202+O166</f>
        <v>56090.573696942163</v>
      </c>
      <c r="P202" s="46">
        <f>M202+P166</f>
        <v>198624.4836969421</v>
      </c>
      <c r="Q202" s="23"/>
      <c r="V202" s="221">
        <f>SUM(H$140:H202)-R$140</f>
        <v>56361.184105248722</v>
      </c>
      <c r="X202" s="176">
        <f>SUM(H$140:H202)</f>
        <v>72481.959999999963</v>
      </c>
    </row>
    <row r="203" spans="1:24" hidden="1">
      <c r="A203" s="237">
        <v>44576</v>
      </c>
      <c r="B203" s="25">
        <v>97</v>
      </c>
      <c r="C203" s="26" t="s">
        <v>17</v>
      </c>
      <c r="D203" s="47" t="str">
        <f>D191</f>
        <v>'</v>
      </c>
      <c r="E203" s="27">
        <f>E191+365.25</f>
        <v>44757.75</v>
      </c>
      <c r="F203" s="90">
        <f>IF(MAX(F$9:F202)&gt;=L$5,0,IF(B203&gt;=MONTH($N$5),F202+1,0))</f>
        <v>187</v>
      </c>
      <c r="G203" s="28">
        <f t="shared" si="12"/>
        <v>2206.9387077438018</v>
      </c>
      <c r="H203" s="29">
        <f t="shared" si="13"/>
        <v>828.21</v>
      </c>
      <c r="I203" s="29">
        <f t="shared" si="21"/>
        <v>1378.7287077438018</v>
      </c>
      <c r="J203" s="30">
        <f t="shared" si="23"/>
        <v>93273.851651909048</v>
      </c>
      <c r="K203" s="31"/>
      <c r="L203" s="32"/>
      <c r="M203" s="32"/>
      <c r="N203" s="32"/>
      <c r="O203" s="32"/>
      <c r="P203" s="48"/>
      <c r="Q203" s="23"/>
      <c r="V203" s="221">
        <f>SUM(H$140:H203)-R$140</f>
        <v>57189.394105248728</v>
      </c>
      <c r="X203" s="176">
        <f>SUM(H$140:H203)</f>
        <v>73310.169999999969</v>
      </c>
    </row>
    <row r="204" spans="1:24" hidden="1">
      <c r="A204" s="237">
        <v>44607</v>
      </c>
      <c r="B204" s="25">
        <v>98</v>
      </c>
      <c r="C204" s="35" t="s">
        <v>19</v>
      </c>
      <c r="D204" s="36" t="str">
        <f t="shared" ref="D204:E214" si="54">D203</f>
        <v>'</v>
      </c>
      <c r="E204" s="37">
        <f t="shared" si="54"/>
        <v>44757.75</v>
      </c>
      <c r="F204" s="6">
        <f>IF(MAX(F$9:F203)&gt;=L$5,0,IF(B204&gt;=MONTH($N$5),F203+1,0))</f>
        <v>188</v>
      </c>
      <c r="G204" s="38">
        <f t="shared" ref="G204:G263" si="55">IF((J203+H204)&lt;(M$5+H204),J203+H204,M$5)</f>
        <v>2206.9387077438018</v>
      </c>
      <c r="H204" s="39">
        <f t="shared" ref="H204:H263" si="56">IF(F204&gt;0,IF(J203&gt;0,ROUND(-IPMT(K$5/12,F204,L$5,J$5,,),2),0),0)</f>
        <v>816.15</v>
      </c>
      <c r="I204" s="39">
        <f t="shared" si="21"/>
        <v>1390.7887077438018</v>
      </c>
      <c r="J204" s="40">
        <f t="shared" si="23"/>
        <v>91883.062944165242</v>
      </c>
      <c r="K204" s="41"/>
      <c r="L204" s="42"/>
      <c r="M204" s="42"/>
      <c r="N204" s="42"/>
      <c r="O204" s="42"/>
      <c r="P204" s="46"/>
      <c r="Q204" s="23"/>
      <c r="V204" s="221">
        <f>SUM(H$140:H204)-R$140</f>
        <v>58005.544105248722</v>
      </c>
      <c r="X204" s="176">
        <f>SUM(H$140:H204)</f>
        <v>74126.319999999963</v>
      </c>
    </row>
    <row r="205" spans="1:24" hidden="1">
      <c r="A205" s="237">
        <v>44635</v>
      </c>
      <c r="B205" s="25">
        <v>99</v>
      </c>
      <c r="C205" s="35" t="s">
        <v>20</v>
      </c>
      <c r="D205" s="36" t="str">
        <f t="shared" si="54"/>
        <v>'</v>
      </c>
      <c r="E205" s="37">
        <f t="shared" si="54"/>
        <v>44757.75</v>
      </c>
      <c r="F205" s="6">
        <f>IF(MAX(F$9:F204)&gt;=L$5,0,IF(B205&gt;=MONTH($N$5),F204+1,0))</f>
        <v>189</v>
      </c>
      <c r="G205" s="38">
        <f t="shared" si="55"/>
        <v>2206.9387077438018</v>
      </c>
      <c r="H205" s="39">
        <f t="shared" si="56"/>
        <v>803.98</v>
      </c>
      <c r="I205" s="39">
        <f t="shared" si="21"/>
        <v>1402.9587077438018</v>
      </c>
      <c r="J205" s="40">
        <f t="shared" si="23"/>
        <v>90480.104236421437</v>
      </c>
      <c r="K205" s="41"/>
      <c r="L205" s="42"/>
      <c r="M205" s="42"/>
      <c r="N205" s="42"/>
      <c r="O205" s="42"/>
      <c r="P205" s="46"/>
      <c r="Q205" s="23"/>
      <c r="V205" s="221">
        <f>SUM(H$140:H205)-R$140</f>
        <v>58809.524105248718</v>
      </c>
      <c r="X205" s="176">
        <f>SUM(H$140:H205)</f>
        <v>74930.299999999959</v>
      </c>
    </row>
    <row r="206" spans="1:24" hidden="1">
      <c r="A206" s="237">
        <v>44666</v>
      </c>
      <c r="B206" s="25">
        <v>100</v>
      </c>
      <c r="C206" s="35" t="s">
        <v>21</v>
      </c>
      <c r="D206" s="36" t="str">
        <f t="shared" si="54"/>
        <v>'</v>
      </c>
      <c r="E206" s="37">
        <f t="shared" si="54"/>
        <v>44757.75</v>
      </c>
      <c r="F206" s="6">
        <f>IF(MAX(F$9:F205)&gt;=L$5,0,IF(B206&gt;=MONTH($N$5),F205+1,0))</f>
        <v>190</v>
      </c>
      <c r="G206" s="38">
        <f t="shared" si="55"/>
        <v>2206.9387077438018</v>
      </c>
      <c r="H206" s="39">
        <f t="shared" si="56"/>
        <v>791.7</v>
      </c>
      <c r="I206" s="39">
        <f t="shared" si="21"/>
        <v>1415.2387077438018</v>
      </c>
      <c r="J206" s="40">
        <f t="shared" si="23"/>
        <v>89064.865528677634</v>
      </c>
      <c r="K206" s="41"/>
      <c r="L206" s="42"/>
      <c r="M206" s="42"/>
      <c r="N206" s="42"/>
      <c r="O206" s="42"/>
      <c r="P206" s="46"/>
      <c r="Q206" s="23"/>
      <c r="V206" s="221">
        <f>SUM(H$140:H206)-R$140</f>
        <v>59601.224105248715</v>
      </c>
      <c r="X206" s="176">
        <f>SUM(H$140:H206)</f>
        <v>75721.999999999956</v>
      </c>
    </row>
    <row r="207" spans="1:24" hidden="1">
      <c r="A207" s="237">
        <v>44696</v>
      </c>
      <c r="B207" s="25">
        <v>101</v>
      </c>
      <c r="C207" s="35" t="s">
        <v>22</v>
      </c>
      <c r="D207" s="36" t="str">
        <f t="shared" si="54"/>
        <v>'</v>
      </c>
      <c r="E207" s="37">
        <f t="shared" si="54"/>
        <v>44757.75</v>
      </c>
      <c r="F207" s="6">
        <f>IF(MAX(F$9:F206)&gt;=L$5,0,IF(B207&gt;=MONTH($N$5),F206+1,0))</f>
        <v>191</v>
      </c>
      <c r="G207" s="38">
        <f t="shared" si="55"/>
        <v>2206.9387077438018</v>
      </c>
      <c r="H207" s="39">
        <f t="shared" si="56"/>
        <v>779.32</v>
      </c>
      <c r="I207" s="39">
        <f t="shared" si="21"/>
        <v>1427.6187077438017</v>
      </c>
      <c r="J207" s="40">
        <f t="shared" si="23"/>
        <v>87637.246820933826</v>
      </c>
      <c r="K207" s="41"/>
      <c r="L207" s="42"/>
      <c r="M207" s="42"/>
      <c r="N207" s="42"/>
      <c r="O207" s="42"/>
      <c r="P207" s="46"/>
      <c r="Q207" s="23"/>
      <c r="V207" s="221">
        <f>SUM(H$140:H207)-R$140</f>
        <v>60380.544105248722</v>
      </c>
      <c r="X207" s="176">
        <f>SUM(H$140:H207)</f>
        <v>76501.319999999963</v>
      </c>
    </row>
    <row r="208" spans="1:24" hidden="1">
      <c r="A208" s="237">
        <v>44727</v>
      </c>
      <c r="B208" s="25">
        <v>102</v>
      </c>
      <c r="C208" s="35" t="s">
        <v>23</v>
      </c>
      <c r="D208" s="36" t="str">
        <f t="shared" si="54"/>
        <v>'</v>
      </c>
      <c r="E208" s="37">
        <f t="shared" si="54"/>
        <v>44757.75</v>
      </c>
      <c r="F208" s="6">
        <f>IF(MAX(F$9:F207)&gt;=L$5,0,IF(B208&gt;=MONTH($N$5),F207+1,0))</f>
        <v>192</v>
      </c>
      <c r="G208" s="38">
        <f t="shared" si="55"/>
        <v>2206.9387077438018</v>
      </c>
      <c r="H208" s="39">
        <f t="shared" si="56"/>
        <v>766.83</v>
      </c>
      <c r="I208" s="39">
        <f t="shared" si="21"/>
        <v>1440.1087077438019</v>
      </c>
      <c r="J208" s="40">
        <f t="shared" si="23"/>
        <v>86197.138113190027</v>
      </c>
      <c r="K208" s="41"/>
      <c r="L208" s="42"/>
      <c r="M208" s="42"/>
      <c r="N208" s="42"/>
      <c r="O208" s="42"/>
      <c r="P208" s="46"/>
      <c r="Q208" s="23"/>
      <c r="V208" s="221">
        <f>SUM(H$140:H208)-R$140</f>
        <v>61147.374105248724</v>
      </c>
      <c r="X208" s="176">
        <f>SUM(H$140:H208)</f>
        <v>77268.149999999965</v>
      </c>
    </row>
    <row r="209" spans="1:24" hidden="1">
      <c r="A209" s="237">
        <v>44757</v>
      </c>
      <c r="B209" s="25">
        <v>103</v>
      </c>
      <c r="C209" s="35" t="s">
        <v>24</v>
      </c>
      <c r="D209" s="36" t="str">
        <f t="shared" si="54"/>
        <v>'</v>
      </c>
      <c r="E209" s="37">
        <f t="shared" si="54"/>
        <v>44757.75</v>
      </c>
      <c r="F209" s="6">
        <f>IF(MAX(F$9:F208)&gt;=L$5,0,IF(B209&gt;=MONTH($N$5),F208+1,0))</f>
        <v>193</v>
      </c>
      <c r="G209" s="38">
        <f t="shared" si="55"/>
        <v>2206.9387077438018</v>
      </c>
      <c r="H209" s="39">
        <f t="shared" si="56"/>
        <v>754.23</v>
      </c>
      <c r="I209" s="39">
        <f t="shared" si="21"/>
        <v>1452.7087077438018</v>
      </c>
      <c r="J209" s="40">
        <f t="shared" si="23"/>
        <v>84744.429405446223</v>
      </c>
      <c r="K209" s="41"/>
      <c r="L209" s="42"/>
      <c r="M209" s="42"/>
      <c r="N209" s="42"/>
      <c r="O209" s="42"/>
      <c r="P209" s="46"/>
      <c r="Q209" s="23"/>
      <c r="V209" s="221">
        <f>SUM(H$140:H209)-R$140</f>
        <v>61901.60410524872</v>
      </c>
      <c r="X209" s="176">
        <f>SUM(H$140:H209)</f>
        <v>78022.379999999961</v>
      </c>
    </row>
    <row r="210" spans="1:24" hidden="1">
      <c r="A210" s="237">
        <v>44788</v>
      </c>
      <c r="B210" s="25">
        <v>104</v>
      </c>
      <c r="C210" s="35" t="s">
        <v>25</v>
      </c>
      <c r="D210" s="36" t="str">
        <f t="shared" si="54"/>
        <v>'</v>
      </c>
      <c r="E210" s="37">
        <f t="shared" si="54"/>
        <v>44757.75</v>
      </c>
      <c r="F210" s="6">
        <f>IF(MAX(F$9:F209)&gt;=L$5,0,IF(B210&gt;=MONTH($N$5),F209+1,0))</f>
        <v>194</v>
      </c>
      <c r="G210" s="38">
        <f t="shared" si="55"/>
        <v>2206.9387077438018</v>
      </c>
      <c r="H210" s="39">
        <f t="shared" si="56"/>
        <v>741.51</v>
      </c>
      <c r="I210" s="39">
        <f t="shared" si="21"/>
        <v>1465.4287077438019</v>
      </c>
      <c r="J210" s="40">
        <f t="shared" si="23"/>
        <v>83279.000697702417</v>
      </c>
      <c r="K210" s="41"/>
      <c r="L210" s="42"/>
      <c r="M210" s="42"/>
      <c r="N210" s="42"/>
      <c r="O210" s="42"/>
      <c r="P210" s="46"/>
      <c r="Q210" s="23"/>
      <c r="V210" s="221">
        <f>SUM(H$140:H210)-R$140</f>
        <v>62643.114105248715</v>
      </c>
      <c r="X210" s="176">
        <f>SUM(H$140:H210)</f>
        <v>78763.889999999956</v>
      </c>
    </row>
    <row r="211" spans="1:24" hidden="1">
      <c r="A211" s="237">
        <v>44819</v>
      </c>
      <c r="B211" s="25">
        <v>105</v>
      </c>
      <c r="C211" s="35" t="s">
        <v>26</v>
      </c>
      <c r="D211" s="36" t="str">
        <f t="shared" si="54"/>
        <v>'</v>
      </c>
      <c r="E211" s="37">
        <f t="shared" si="54"/>
        <v>44757.75</v>
      </c>
      <c r="F211" s="6">
        <f>IF(MAX(F$9:F210)&gt;=L$5,0,IF(B211&gt;=MONTH($N$5),F210+1,0))</f>
        <v>195</v>
      </c>
      <c r="G211" s="38">
        <f t="shared" si="55"/>
        <v>2206.9387077438018</v>
      </c>
      <c r="H211" s="39">
        <f t="shared" si="56"/>
        <v>728.69</v>
      </c>
      <c r="I211" s="39">
        <f t="shared" si="21"/>
        <v>1478.2487077438018</v>
      </c>
      <c r="J211" s="40">
        <f t="shared" si="23"/>
        <v>81800.751989958619</v>
      </c>
      <c r="K211" s="41"/>
      <c r="L211" s="42"/>
      <c r="M211" s="42"/>
      <c r="N211" s="42"/>
      <c r="O211" s="42"/>
      <c r="P211" s="46"/>
      <c r="Q211" s="23"/>
      <c r="V211" s="221">
        <f>SUM(H$140:H211)-R$140</f>
        <v>63371.804105248717</v>
      </c>
      <c r="X211" s="176">
        <f>SUM(H$140:H211)</f>
        <v>79492.579999999958</v>
      </c>
    </row>
    <row r="212" spans="1:24" hidden="1">
      <c r="A212" s="237">
        <v>44849</v>
      </c>
      <c r="B212" s="25">
        <v>106</v>
      </c>
      <c r="C212" s="35" t="s">
        <v>27</v>
      </c>
      <c r="D212" s="36" t="str">
        <f t="shared" si="54"/>
        <v>'</v>
      </c>
      <c r="E212" s="37">
        <f t="shared" si="54"/>
        <v>44757.75</v>
      </c>
      <c r="F212" s="6">
        <f>IF(MAX(F$9:F211)&gt;=L$5,0,IF(B212&gt;=MONTH($N$5),F211+1,0))</f>
        <v>196</v>
      </c>
      <c r="G212" s="38">
        <f t="shared" si="55"/>
        <v>2206.9387077438018</v>
      </c>
      <c r="H212" s="39">
        <f t="shared" si="56"/>
        <v>715.76</v>
      </c>
      <c r="I212" s="39">
        <f t="shared" si="21"/>
        <v>1491.1787077438019</v>
      </c>
      <c r="J212" s="40">
        <f t="shared" si="23"/>
        <v>80309.573282214813</v>
      </c>
      <c r="K212" s="41"/>
      <c r="L212" s="42"/>
      <c r="M212" s="42"/>
      <c r="N212" s="42"/>
      <c r="O212" s="42"/>
      <c r="P212" s="46"/>
      <c r="Q212" s="23"/>
      <c r="V212" s="221">
        <f>SUM(H$140:H212)-R$140</f>
        <v>64087.564105248712</v>
      </c>
      <c r="X212" s="176">
        <f>SUM(H$140:H212)</f>
        <v>80208.339999999953</v>
      </c>
    </row>
    <row r="213" spans="1:24" hidden="1">
      <c r="A213" s="237">
        <v>44880</v>
      </c>
      <c r="B213" s="25">
        <v>107</v>
      </c>
      <c r="C213" s="35" t="s">
        <v>28</v>
      </c>
      <c r="D213" s="36" t="str">
        <f t="shared" si="54"/>
        <v>'</v>
      </c>
      <c r="E213" s="37">
        <f t="shared" si="54"/>
        <v>44757.75</v>
      </c>
      <c r="F213" s="6">
        <f>IF(MAX(F$9:F212)&gt;=L$5,0,IF(B213&gt;=MONTH($N$5),F212+1,0))</f>
        <v>197</v>
      </c>
      <c r="G213" s="38">
        <f t="shared" si="55"/>
        <v>2206.9387077438018</v>
      </c>
      <c r="H213" s="39">
        <f t="shared" si="56"/>
        <v>702.71</v>
      </c>
      <c r="I213" s="39">
        <f t="shared" si="21"/>
        <v>1504.2287077438018</v>
      </c>
      <c r="J213" s="40">
        <f t="shared" si="23"/>
        <v>78805.344574471004</v>
      </c>
      <c r="K213" s="41"/>
      <c r="L213" s="42"/>
      <c r="M213" s="42"/>
      <c r="N213" s="42"/>
      <c r="O213" s="42"/>
      <c r="P213" s="46"/>
      <c r="Q213" s="23"/>
      <c r="V213" s="221">
        <f>SUM(H$140:H213)-R$140</f>
        <v>64790.274105248718</v>
      </c>
      <c r="X213" s="176">
        <f>SUM(H$140:H213)</f>
        <v>80911.049999999959</v>
      </c>
    </row>
    <row r="214" spans="1:24" hidden="1">
      <c r="A214" s="237">
        <v>44910</v>
      </c>
      <c r="B214" s="25">
        <v>108</v>
      </c>
      <c r="C214" s="35" t="s">
        <v>29</v>
      </c>
      <c r="D214" s="36" t="str">
        <f t="shared" si="54"/>
        <v>'</v>
      </c>
      <c r="E214" s="37">
        <f t="shared" si="54"/>
        <v>44757.75</v>
      </c>
      <c r="F214" s="6">
        <f>IF(MAX(F$9:F213)&gt;=L$5,0,IF(B214&gt;=MONTH($N$5),F213+1,0))</f>
        <v>198</v>
      </c>
      <c r="G214" s="45">
        <f t="shared" si="55"/>
        <v>2206.9387077438018</v>
      </c>
      <c r="H214" s="42">
        <f t="shared" si="56"/>
        <v>689.55</v>
      </c>
      <c r="I214" s="42">
        <f t="shared" si="21"/>
        <v>1517.3887077438019</v>
      </c>
      <c r="J214" s="46">
        <f t="shared" si="23"/>
        <v>77287.955866727207</v>
      </c>
      <c r="K214" s="41">
        <f>SUM(H203:H214)</f>
        <v>9118.64</v>
      </c>
      <c r="L214" s="42">
        <f>SUM(I203:I214)</f>
        <v>17364.624492925621</v>
      </c>
      <c r="M214" s="42">
        <f>SUM(G203:G214)</f>
        <v>26483.264492925617</v>
      </c>
      <c r="N214" s="42">
        <f>K214+N202</f>
        <v>151652.54999999999</v>
      </c>
      <c r="O214" s="42">
        <f>L214+O202</f>
        <v>73455.198189867777</v>
      </c>
      <c r="P214" s="46">
        <f>M214+P202</f>
        <v>225107.74818986771</v>
      </c>
      <c r="Q214" s="23"/>
      <c r="V214" s="221">
        <f>SUM(H$140:H214)-R$140</f>
        <v>65479.824105248721</v>
      </c>
      <c r="X214" s="176">
        <f>SUM(H$140:H214)</f>
        <v>81600.599999999962</v>
      </c>
    </row>
    <row r="215" spans="1:24" hidden="1">
      <c r="A215" s="237">
        <v>44941</v>
      </c>
      <c r="B215" s="25">
        <v>109</v>
      </c>
      <c r="C215" s="26" t="s">
        <v>17</v>
      </c>
      <c r="D215" s="47" t="str">
        <f>D203</f>
        <v>'</v>
      </c>
      <c r="E215" s="27">
        <f>E203+365.25</f>
        <v>45123</v>
      </c>
      <c r="F215" s="90">
        <f>IF(MAX(F$9:F214)&gt;=L$5,0,IF(B215&gt;=MONTH($N$5),F214+1,0))</f>
        <v>199</v>
      </c>
      <c r="G215" s="28">
        <f t="shared" si="55"/>
        <v>2206.9387077438018</v>
      </c>
      <c r="H215" s="29">
        <f t="shared" si="56"/>
        <v>676.27</v>
      </c>
      <c r="I215" s="29">
        <f t="shared" si="21"/>
        <v>1530.6687077438019</v>
      </c>
      <c r="J215" s="30">
        <f t="shared" si="23"/>
        <v>75757.28715898341</v>
      </c>
      <c r="K215" s="31"/>
      <c r="L215" s="32"/>
      <c r="M215" s="32"/>
      <c r="N215" s="32"/>
      <c r="O215" s="32"/>
      <c r="P215" s="48"/>
      <c r="Q215" s="23"/>
      <c r="V215" s="221">
        <f>SUM(H$140:H215)-R$140</f>
        <v>66156.094105248718</v>
      </c>
      <c r="X215" s="176">
        <f>SUM(H$140:H215)</f>
        <v>82276.869999999966</v>
      </c>
    </row>
    <row r="216" spans="1:24" hidden="1">
      <c r="A216" s="237">
        <v>44972</v>
      </c>
      <c r="B216" s="25">
        <v>110</v>
      </c>
      <c r="C216" s="35" t="s">
        <v>19</v>
      </c>
      <c r="D216" s="36" t="str">
        <f t="shared" ref="D216:E226" si="57">D215</f>
        <v>'</v>
      </c>
      <c r="E216" s="37">
        <f t="shared" si="57"/>
        <v>45123</v>
      </c>
      <c r="F216" s="6">
        <f>IF(MAX(F$9:F215)&gt;=L$5,0,IF(B216&gt;=MONTH($N$5),F215+1,0))</f>
        <v>200</v>
      </c>
      <c r="G216" s="38">
        <f t="shared" si="55"/>
        <v>2206.9387077438018</v>
      </c>
      <c r="H216" s="39">
        <f t="shared" si="56"/>
        <v>662.88</v>
      </c>
      <c r="I216" s="39">
        <f t="shared" si="21"/>
        <v>1544.0587077438017</v>
      </c>
      <c r="J216" s="40">
        <f t="shared" si="23"/>
        <v>74213.228451239615</v>
      </c>
      <c r="K216" s="41"/>
      <c r="L216" s="42"/>
      <c r="M216" s="42"/>
      <c r="N216" s="42"/>
      <c r="O216" s="42"/>
      <c r="P216" s="46"/>
      <c r="Q216" s="23"/>
      <c r="V216" s="221">
        <f>SUM(H$140:H216)-R$140</f>
        <v>66818.974105248722</v>
      </c>
      <c r="X216" s="176">
        <f>SUM(H$140:H216)</f>
        <v>82939.749999999971</v>
      </c>
    </row>
    <row r="217" spans="1:24" hidden="1">
      <c r="A217" s="237">
        <v>45000</v>
      </c>
      <c r="B217" s="25">
        <v>111</v>
      </c>
      <c r="C217" s="35" t="s">
        <v>20</v>
      </c>
      <c r="D217" s="36" t="str">
        <f t="shared" si="57"/>
        <v>'</v>
      </c>
      <c r="E217" s="37">
        <f t="shared" si="57"/>
        <v>45123</v>
      </c>
      <c r="F217" s="6">
        <f>IF(MAX(F$9:F216)&gt;=L$5,0,IF(B217&gt;=MONTH($N$5),F216+1,0))</f>
        <v>201</v>
      </c>
      <c r="G217" s="38">
        <f t="shared" si="55"/>
        <v>2206.9387077438018</v>
      </c>
      <c r="H217" s="39">
        <f t="shared" si="56"/>
        <v>649.37</v>
      </c>
      <c r="I217" s="39">
        <f t="shared" si="21"/>
        <v>1557.568707743802</v>
      </c>
      <c r="J217" s="40">
        <f t="shared" si="23"/>
        <v>72655.659743495809</v>
      </c>
      <c r="K217" s="41"/>
      <c r="L217" s="42"/>
      <c r="M217" s="42"/>
      <c r="N217" s="42"/>
      <c r="O217" s="42"/>
      <c r="P217" s="46"/>
      <c r="Q217" s="23"/>
      <c r="V217" s="221">
        <f>SUM(H$140:H217)-R$140</f>
        <v>67468.344105248718</v>
      </c>
      <c r="X217" s="176">
        <f>SUM(H$140:H217)</f>
        <v>83589.119999999966</v>
      </c>
    </row>
    <row r="218" spans="1:24" hidden="1">
      <c r="A218" s="237">
        <v>45031</v>
      </c>
      <c r="B218" s="25">
        <v>112</v>
      </c>
      <c r="C218" s="35" t="s">
        <v>21</v>
      </c>
      <c r="D218" s="36" t="str">
        <f t="shared" si="57"/>
        <v>'</v>
      </c>
      <c r="E218" s="37">
        <f t="shared" si="57"/>
        <v>45123</v>
      </c>
      <c r="F218" s="6">
        <f>IF(MAX(F$9:F217)&gt;=L$5,0,IF(B218&gt;=MONTH($N$5),F217+1,0))</f>
        <v>202</v>
      </c>
      <c r="G218" s="38">
        <f t="shared" si="55"/>
        <v>2206.9387077438018</v>
      </c>
      <c r="H218" s="39">
        <f t="shared" si="56"/>
        <v>635.74</v>
      </c>
      <c r="I218" s="39">
        <f t="shared" si="21"/>
        <v>1571.1987077438018</v>
      </c>
      <c r="J218" s="40">
        <f t="shared" si="23"/>
        <v>71084.461035752014</v>
      </c>
      <c r="K218" s="41"/>
      <c r="L218" s="42"/>
      <c r="M218" s="42"/>
      <c r="N218" s="42"/>
      <c r="O218" s="42"/>
      <c r="P218" s="46"/>
      <c r="Q218" s="23"/>
      <c r="V218" s="221">
        <f>SUM(H$140:H218)-R$140</f>
        <v>68104.084105248738</v>
      </c>
      <c r="X218" s="176">
        <f>SUM(H$140:H218)</f>
        <v>84224.859999999971</v>
      </c>
    </row>
    <row r="219" spans="1:24" hidden="1">
      <c r="A219" s="237">
        <v>45061</v>
      </c>
      <c r="B219" s="25">
        <v>113</v>
      </c>
      <c r="C219" s="35" t="s">
        <v>22</v>
      </c>
      <c r="D219" s="36" t="str">
        <f t="shared" si="57"/>
        <v>'</v>
      </c>
      <c r="E219" s="37">
        <f t="shared" si="57"/>
        <v>45123</v>
      </c>
      <c r="F219" s="6">
        <f>IF(MAX(F$9:F218)&gt;=L$5,0,IF(B219&gt;=MONTH($N$5),F218+1,0))</f>
        <v>203</v>
      </c>
      <c r="G219" s="38">
        <f t="shared" si="55"/>
        <v>2206.9387077438018</v>
      </c>
      <c r="H219" s="39">
        <f t="shared" si="56"/>
        <v>621.99</v>
      </c>
      <c r="I219" s="39">
        <f t="shared" si="21"/>
        <v>1584.9487077438018</v>
      </c>
      <c r="J219" s="40">
        <f t="shared" si="23"/>
        <v>69499.512328008219</v>
      </c>
      <c r="K219" s="41"/>
      <c r="L219" s="42"/>
      <c r="M219" s="42"/>
      <c r="N219" s="42"/>
      <c r="O219" s="42"/>
      <c r="P219" s="46"/>
      <c r="Q219" s="23"/>
      <c r="V219" s="221">
        <f>SUM(H$140:H219)-R$140</f>
        <v>68726.074105248728</v>
      </c>
      <c r="X219" s="176">
        <f>SUM(H$140:H219)</f>
        <v>84846.849999999977</v>
      </c>
    </row>
    <row r="220" spans="1:24" hidden="1">
      <c r="A220" s="237">
        <v>45092</v>
      </c>
      <c r="B220" s="25">
        <v>114</v>
      </c>
      <c r="C220" s="35" t="s">
        <v>23</v>
      </c>
      <c r="D220" s="36" t="str">
        <f t="shared" si="57"/>
        <v>'</v>
      </c>
      <c r="E220" s="37">
        <f t="shared" si="57"/>
        <v>45123</v>
      </c>
      <c r="F220" s="6">
        <f>IF(MAX(F$9:F219)&gt;=L$5,0,IF(B220&gt;=MONTH($N$5),F219+1,0))</f>
        <v>204</v>
      </c>
      <c r="G220" s="38">
        <f t="shared" si="55"/>
        <v>2206.9387077438018</v>
      </c>
      <c r="H220" s="39">
        <f t="shared" si="56"/>
        <v>608.12</v>
      </c>
      <c r="I220" s="39">
        <f t="shared" si="21"/>
        <v>1598.818707743802</v>
      </c>
      <c r="J220" s="40">
        <f t="shared" si="23"/>
        <v>67900.693620264414</v>
      </c>
      <c r="K220" s="41"/>
      <c r="L220" s="42"/>
      <c r="M220" s="42"/>
      <c r="N220" s="42"/>
      <c r="O220" s="42"/>
      <c r="P220" s="46"/>
      <c r="Q220" s="23"/>
      <c r="V220" s="221">
        <f>SUM(H$140:H220)-R$140</f>
        <v>69334.194105248724</v>
      </c>
      <c r="X220" s="176">
        <f>SUM(H$140:H220)</f>
        <v>85454.969999999972</v>
      </c>
    </row>
    <row r="221" spans="1:24" hidden="1">
      <c r="A221" s="237">
        <v>45122</v>
      </c>
      <c r="B221" s="25">
        <v>115</v>
      </c>
      <c r="C221" s="35" t="s">
        <v>24</v>
      </c>
      <c r="D221" s="36" t="str">
        <f t="shared" si="57"/>
        <v>'</v>
      </c>
      <c r="E221" s="37">
        <f t="shared" si="57"/>
        <v>45123</v>
      </c>
      <c r="F221" s="6">
        <f>IF(MAX(F$9:F220)&gt;=L$5,0,IF(B221&gt;=MONTH($N$5),F220+1,0))</f>
        <v>205</v>
      </c>
      <c r="G221" s="38">
        <f t="shared" si="55"/>
        <v>2206.9387077438018</v>
      </c>
      <c r="H221" s="39">
        <f t="shared" si="56"/>
        <v>594.13</v>
      </c>
      <c r="I221" s="39">
        <f t="shared" si="21"/>
        <v>1612.8087077438017</v>
      </c>
      <c r="J221" s="40">
        <f t="shared" si="23"/>
        <v>66287.884912520618</v>
      </c>
      <c r="K221" s="41"/>
      <c r="L221" s="42"/>
      <c r="M221" s="42"/>
      <c r="N221" s="42"/>
      <c r="O221" s="42"/>
      <c r="P221" s="46"/>
      <c r="Q221" s="23"/>
      <c r="V221" s="221">
        <f>SUM(H$140:H221)-R$140</f>
        <v>69928.324105248728</v>
      </c>
      <c r="X221" s="176">
        <f>SUM(H$140:H221)</f>
        <v>86049.099999999977</v>
      </c>
    </row>
    <row r="222" spans="1:24" hidden="1">
      <c r="A222" s="237">
        <v>45153</v>
      </c>
      <c r="B222" s="25">
        <v>116</v>
      </c>
      <c r="C222" s="35" t="s">
        <v>25</v>
      </c>
      <c r="D222" s="36" t="str">
        <f t="shared" si="57"/>
        <v>'</v>
      </c>
      <c r="E222" s="37">
        <f t="shared" si="57"/>
        <v>45123</v>
      </c>
      <c r="F222" s="6">
        <f>IF(MAX(F$9:F221)&gt;=L$5,0,IF(B222&gt;=MONTH($N$5),F221+1,0))</f>
        <v>206</v>
      </c>
      <c r="G222" s="38">
        <f t="shared" si="55"/>
        <v>2206.9387077438018</v>
      </c>
      <c r="H222" s="39">
        <f t="shared" si="56"/>
        <v>580.02</v>
      </c>
      <c r="I222" s="39">
        <f t="shared" si="21"/>
        <v>1626.9187077438019</v>
      </c>
      <c r="J222" s="40">
        <f t="shared" si="23"/>
        <v>64660.966204776814</v>
      </c>
      <c r="K222" s="41"/>
      <c r="L222" s="42"/>
      <c r="M222" s="42"/>
      <c r="N222" s="42"/>
      <c r="O222" s="42"/>
      <c r="P222" s="46"/>
      <c r="Q222" s="23"/>
      <c r="V222" s="221">
        <f>SUM(H$140:H222)-R$140</f>
        <v>70508.344105248747</v>
      </c>
      <c r="X222" s="176">
        <f>SUM(H$140:H222)</f>
        <v>86629.119999999981</v>
      </c>
    </row>
    <row r="223" spans="1:24" hidden="1">
      <c r="A223" s="237">
        <v>45184</v>
      </c>
      <c r="B223" s="25">
        <v>117</v>
      </c>
      <c r="C223" s="35" t="s">
        <v>26</v>
      </c>
      <c r="D223" s="36" t="str">
        <f t="shared" si="57"/>
        <v>'</v>
      </c>
      <c r="E223" s="37">
        <f t="shared" si="57"/>
        <v>45123</v>
      </c>
      <c r="F223" s="6">
        <f>IF(MAX(F$9:F222)&gt;=L$5,0,IF(B223&gt;=MONTH($N$5),F222+1,0))</f>
        <v>207</v>
      </c>
      <c r="G223" s="38">
        <f t="shared" si="55"/>
        <v>2206.9387077438018</v>
      </c>
      <c r="H223" s="39">
        <f t="shared" si="56"/>
        <v>565.78</v>
      </c>
      <c r="I223" s="39">
        <f t="shared" si="21"/>
        <v>1641.1587077438019</v>
      </c>
      <c r="J223" s="40">
        <f t="shared" si="23"/>
        <v>63019.807497033013</v>
      </c>
      <c r="K223" s="41"/>
      <c r="L223" s="42"/>
      <c r="M223" s="42"/>
      <c r="N223" s="42"/>
      <c r="O223" s="42"/>
      <c r="P223" s="46"/>
      <c r="Q223" s="23"/>
      <c r="V223" s="221">
        <f>SUM(H$140:H223)-R$140</f>
        <v>71074.124105248746</v>
      </c>
      <c r="X223" s="176">
        <f>SUM(H$140:H223)</f>
        <v>87194.89999999998</v>
      </c>
    </row>
    <row r="224" spans="1:24" hidden="1">
      <c r="A224" s="237">
        <v>45214</v>
      </c>
      <c r="B224" s="25">
        <v>118</v>
      </c>
      <c r="C224" s="35" t="s">
        <v>27</v>
      </c>
      <c r="D224" s="36" t="str">
        <f t="shared" si="57"/>
        <v>'</v>
      </c>
      <c r="E224" s="37">
        <f t="shared" si="57"/>
        <v>45123</v>
      </c>
      <c r="F224" s="6">
        <f>IF(MAX(F$9:F223)&gt;=L$5,0,IF(B224&gt;=MONTH($N$5),F223+1,0))</f>
        <v>208</v>
      </c>
      <c r="G224" s="38">
        <f t="shared" si="55"/>
        <v>2206.9387077438018</v>
      </c>
      <c r="H224" s="39">
        <f t="shared" si="56"/>
        <v>551.41999999999996</v>
      </c>
      <c r="I224" s="39">
        <f t="shared" si="21"/>
        <v>1655.5187077438018</v>
      </c>
      <c r="J224" s="40">
        <f t="shared" si="23"/>
        <v>61364.28878928921</v>
      </c>
      <c r="K224" s="41"/>
      <c r="L224" s="42"/>
      <c r="M224" s="42"/>
      <c r="N224" s="42"/>
      <c r="O224" s="42"/>
      <c r="P224" s="46"/>
      <c r="Q224" s="23"/>
      <c r="V224" s="221">
        <f>SUM(H$140:H224)-R$140</f>
        <v>71625.544105248729</v>
      </c>
      <c r="X224" s="176">
        <f>SUM(H$140:H224)</f>
        <v>87746.319999999978</v>
      </c>
    </row>
    <row r="225" spans="1:24" hidden="1">
      <c r="A225" s="237">
        <v>45245</v>
      </c>
      <c r="B225" s="25">
        <v>119</v>
      </c>
      <c r="C225" s="35" t="s">
        <v>28</v>
      </c>
      <c r="D225" s="36" t="str">
        <f t="shared" si="57"/>
        <v>'</v>
      </c>
      <c r="E225" s="37">
        <f t="shared" si="57"/>
        <v>45123</v>
      </c>
      <c r="F225" s="6">
        <f>IF(MAX(F$9:F224)&gt;=L$5,0,IF(B225&gt;=MONTH($N$5),F224+1,0))</f>
        <v>209</v>
      </c>
      <c r="G225" s="38">
        <f t="shared" si="55"/>
        <v>2206.9387077438018</v>
      </c>
      <c r="H225" s="39">
        <f t="shared" si="56"/>
        <v>536.94000000000005</v>
      </c>
      <c r="I225" s="39">
        <f t="shared" si="21"/>
        <v>1669.9987077438018</v>
      </c>
      <c r="J225" s="40">
        <f t="shared" si="23"/>
        <v>59694.290081545405</v>
      </c>
      <c r="K225" s="41"/>
      <c r="L225" s="42"/>
      <c r="M225" s="42"/>
      <c r="N225" s="42"/>
      <c r="O225" s="42"/>
      <c r="P225" s="46"/>
      <c r="Q225" s="23"/>
      <c r="V225" s="221">
        <f>SUM(H$140:H225)-R$140</f>
        <v>72162.484105248732</v>
      </c>
      <c r="X225" s="176">
        <f>SUM(H$140:H225)</f>
        <v>88283.25999999998</v>
      </c>
    </row>
    <row r="226" spans="1:24" hidden="1">
      <c r="A226" s="237">
        <v>45275</v>
      </c>
      <c r="B226" s="25">
        <v>120</v>
      </c>
      <c r="C226" s="35" t="s">
        <v>29</v>
      </c>
      <c r="D226" s="36" t="str">
        <f t="shared" si="57"/>
        <v>'</v>
      </c>
      <c r="E226" s="37">
        <f t="shared" si="57"/>
        <v>45123</v>
      </c>
      <c r="F226" s="6">
        <f>IF(MAX(F$9:F225)&gt;=L$5,0,IF(B226&gt;=MONTH($N$5),F225+1,0))</f>
        <v>210</v>
      </c>
      <c r="G226" s="45">
        <f t="shared" si="55"/>
        <v>2206.9387077438018</v>
      </c>
      <c r="H226" s="42">
        <f t="shared" si="56"/>
        <v>522.33000000000004</v>
      </c>
      <c r="I226" s="42">
        <f t="shared" si="21"/>
        <v>1684.6087077438019</v>
      </c>
      <c r="J226" s="46">
        <f t="shared" si="23"/>
        <v>58009.681373801606</v>
      </c>
      <c r="K226" s="41">
        <f>SUM(H215:H226)</f>
        <v>7204.99</v>
      </c>
      <c r="L226" s="42">
        <f>SUM(I215:I226)</f>
        <v>19278.274492925622</v>
      </c>
      <c r="M226" s="42">
        <f>SUM(G215:G226)</f>
        <v>26483.264492925617</v>
      </c>
      <c r="N226" s="42">
        <f>K226+N214</f>
        <v>158857.53999999998</v>
      </c>
      <c r="O226" s="42">
        <f>L226+O214</f>
        <v>92733.472682793392</v>
      </c>
      <c r="P226" s="46">
        <f>M226+P214</f>
        <v>251591.01268279331</v>
      </c>
      <c r="Q226" s="23"/>
      <c r="V226" s="221">
        <f>SUM(H$140:H226)-R$140</f>
        <v>72684.814105248748</v>
      </c>
      <c r="X226" s="176">
        <f>SUM(H$140:H226)</f>
        <v>88805.589999999982</v>
      </c>
    </row>
    <row r="227" spans="1:24" hidden="1">
      <c r="A227" s="237">
        <v>45306</v>
      </c>
      <c r="B227" s="25">
        <v>49</v>
      </c>
      <c r="C227" s="26" t="s">
        <v>17</v>
      </c>
      <c r="D227" s="47" t="str">
        <f>D215</f>
        <v>'</v>
      </c>
      <c r="E227" s="27">
        <f>E215+365.25</f>
        <v>45488.25</v>
      </c>
      <c r="F227" s="90">
        <f>IF(MAX(F$9:F226)&gt;=L$5,0,IF(B227&gt;=MONTH($N$5),F226+1,0))</f>
        <v>211</v>
      </c>
      <c r="G227" s="28">
        <f t="shared" si="55"/>
        <v>2206.9387077438018</v>
      </c>
      <c r="H227" s="29">
        <f t="shared" si="56"/>
        <v>507.58</v>
      </c>
      <c r="I227" s="29">
        <f t="shared" ref="I227:I290" si="58">G227-H227</f>
        <v>1699.3587077438019</v>
      </c>
      <c r="J227" s="30">
        <f t="shared" ref="J227:J290" si="59">J226-I227</f>
        <v>56310.322666057808</v>
      </c>
      <c r="K227" s="31"/>
      <c r="L227" s="32"/>
      <c r="M227" s="32"/>
      <c r="N227" s="32"/>
      <c r="O227" s="32"/>
      <c r="P227" s="48"/>
      <c r="Q227" s="23"/>
      <c r="V227" s="221">
        <f>SUM(H$140:H227)-R$140</f>
        <v>73192.394105248735</v>
      </c>
      <c r="X227" s="176">
        <f>SUM(H$140:H227)</f>
        <v>89313.169999999984</v>
      </c>
    </row>
    <row r="228" spans="1:24" hidden="1">
      <c r="A228" s="237">
        <v>45337</v>
      </c>
      <c r="B228" s="25">
        <v>62</v>
      </c>
      <c r="C228" s="35" t="s">
        <v>19</v>
      </c>
      <c r="D228" s="36" t="str">
        <f t="shared" ref="D228:E228" si="60">D227</f>
        <v>'</v>
      </c>
      <c r="E228" s="37">
        <f t="shared" si="60"/>
        <v>45488.25</v>
      </c>
      <c r="F228" s="6">
        <f>IF(MAX(F$9:F227)&gt;=L$5,0,IF(B228&gt;=MONTH($N$5),F227+1,0))</f>
        <v>212</v>
      </c>
      <c r="G228" s="38">
        <f t="shared" si="55"/>
        <v>2206.9387077438018</v>
      </c>
      <c r="H228" s="39">
        <f t="shared" si="56"/>
        <v>492.72</v>
      </c>
      <c r="I228" s="39">
        <f t="shared" si="58"/>
        <v>1714.2187077438018</v>
      </c>
      <c r="J228" s="40">
        <f t="shared" si="59"/>
        <v>54596.103958314008</v>
      </c>
      <c r="K228" s="41"/>
      <c r="L228" s="42"/>
      <c r="M228" s="42"/>
      <c r="N228" s="42"/>
      <c r="O228" s="42"/>
      <c r="P228" s="46"/>
      <c r="Q228" s="23"/>
      <c r="V228" s="221">
        <f>SUM(H$140:H228)-R$140</f>
        <v>73685.114105248736</v>
      </c>
      <c r="X228" s="176">
        <f>SUM(H$140:H228)</f>
        <v>89805.889999999985</v>
      </c>
    </row>
    <row r="229" spans="1:24" hidden="1">
      <c r="A229" s="237">
        <v>45366</v>
      </c>
      <c r="B229" s="25">
        <v>63</v>
      </c>
      <c r="C229" s="35" t="s">
        <v>20</v>
      </c>
      <c r="D229" s="36" t="str">
        <f t="shared" ref="D229:E229" si="61">D228</f>
        <v>'</v>
      </c>
      <c r="E229" s="37">
        <f t="shared" si="61"/>
        <v>45488.25</v>
      </c>
      <c r="F229" s="6">
        <f>IF(MAX(F$9:F228)&gt;=L$5,0,IF(B229&gt;=MONTH($N$5),F228+1,0))</f>
        <v>213</v>
      </c>
      <c r="G229" s="38">
        <f t="shared" si="55"/>
        <v>2206.9387077438018</v>
      </c>
      <c r="H229" s="39">
        <f t="shared" si="56"/>
        <v>477.72</v>
      </c>
      <c r="I229" s="39">
        <f t="shared" si="58"/>
        <v>1729.2187077438018</v>
      </c>
      <c r="J229" s="40">
        <f t="shared" si="59"/>
        <v>52866.885250570209</v>
      </c>
      <c r="K229" s="41"/>
      <c r="L229" s="42"/>
      <c r="M229" s="42"/>
      <c r="N229" s="42"/>
      <c r="O229" s="42"/>
      <c r="P229" s="46"/>
      <c r="Q229" s="23"/>
      <c r="V229" s="221">
        <f>SUM(H$140:H229)-R$140</f>
        <v>74162.834105248738</v>
      </c>
      <c r="X229" s="176">
        <f>SUM(H$140:H229)</f>
        <v>90283.609999999986</v>
      </c>
    </row>
    <row r="230" spans="1:24" hidden="1">
      <c r="A230" s="237">
        <v>45397</v>
      </c>
      <c r="B230" s="25">
        <v>64</v>
      </c>
      <c r="C230" s="35" t="s">
        <v>21</v>
      </c>
      <c r="D230" s="36" t="str">
        <f t="shared" ref="D230:E230" si="62">D229</f>
        <v>'</v>
      </c>
      <c r="E230" s="37">
        <f t="shared" si="62"/>
        <v>45488.25</v>
      </c>
      <c r="F230" s="6">
        <f>IF(MAX(F$9:F229)&gt;=L$5,0,IF(B230&gt;=MONTH($N$5),F229+1,0))</f>
        <v>214</v>
      </c>
      <c r="G230" s="38">
        <f t="shared" si="55"/>
        <v>2206.9387077438018</v>
      </c>
      <c r="H230" s="39">
        <f t="shared" si="56"/>
        <v>462.59</v>
      </c>
      <c r="I230" s="39">
        <f t="shared" si="58"/>
        <v>1744.3487077438019</v>
      </c>
      <c r="J230" s="40">
        <f t="shared" si="59"/>
        <v>51122.536542826405</v>
      </c>
      <c r="K230" s="41"/>
      <c r="L230" s="42"/>
      <c r="M230" s="42"/>
      <c r="N230" s="42"/>
      <c r="O230" s="42"/>
      <c r="P230" s="46"/>
      <c r="Q230" s="23"/>
      <c r="V230" s="221">
        <f>SUM(H$140:H230)-R$140</f>
        <v>74625.424105248734</v>
      </c>
      <c r="X230" s="176">
        <f>SUM(H$140:H230)</f>
        <v>90746.199999999983</v>
      </c>
    </row>
    <row r="231" spans="1:24" hidden="1">
      <c r="A231" s="237">
        <v>45427</v>
      </c>
      <c r="B231" s="25">
        <v>65</v>
      </c>
      <c r="C231" s="35" t="s">
        <v>22</v>
      </c>
      <c r="D231" s="36" t="str">
        <f t="shared" ref="D231:E231" si="63">D230</f>
        <v>'</v>
      </c>
      <c r="E231" s="37">
        <f t="shared" si="63"/>
        <v>45488.25</v>
      </c>
      <c r="F231" s="6">
        <f>IF(MAX(F$9:F230)&gt;=L$5,0,IF(B231&gt;=MONTH($N$5),F230+1,0))</f>
        <v>215</v>
      </c>
      <c r="G231" s="38">
        <f t="shared" si="55"/>
        <v>2206.9387077438018</v>
      </c>
      <c r="H231" s="39">
        <f t="shared" si="56"/>
        <v>447.32</v>
      </c>
      <c r="I231" s="39">
        <f t="shared" si="58"/>
        <v>1759.6187077438019</v>
      </c>
      <c r="J231" s="40">
        <f t="shared" si="59"/>
        <v>49362.917835082604</v>
      </c>
      <c r="K231" s="41"/>
      <c r="L231" s="42"/>
      <c r="M231" s="42"/>
      <c r="N231" s="42"/>
      <c r="O231" s="42"/>
      <c r="P231" s="46"/>
      <c r="Q231" s="23"/>
      <c r="V231" s="221">
        <f>SUM(H$140:H231)-R$140</f>
        <v>75072.744105248741</v>
      </c>
      <c r="X231" s="176">
        <f>SUM(H$140:H231)</f>
        <v>91193.51999999999</v>
      </c>
    </row>
    <row r="232" spans="1:24" hidden="1">
      <c r="A232" s="237">
        <v>45458</v>
      </c>
      <c r="B232" s="25">
        <v>66</v>
      </c>
      <c r="C232" s="35" t="s">
        <v>23</v>
      </c>
      <c r="D232" s="36" t="str">
        <f t="shared" ref="D232:E232" si="64">D231</f>
        <v>'</v>
      </c>
      <c r="E232" s="37">
        <f t="shared" si="64"/>
        <v>45488.25</v>
      </c>
      <c r="F232" s="6">
        <f>IF(MAX(F$9:F231)&gt;=L$5,0,IF(B232&gt;=MONTH($N$5),F231+1,0))</f>
        <v>216</v>
      </c>
      <c r="G232" s="38">
        <f t="shared" si="55"/>
        <v>2206.9387077438018</v>
      </c>
      <c r="H232" s="39">
        <f t="shared" si="56"/>
        <v>431.93</v>
      </c>
      <c r="I232" s="39">
        <f t="shared" si="58"/>
        <v>1775.0087077438018</v>
      </c>
      <c r="J232" s="40">
        <f t="shared" si="59"/>
        <v>47587.909127338804</v>
      </c>
      <c r="K232" s="41"/>
      <c r="L232" s="42"/>
      <c r="M232" s="42"/>
      <c r="N232" s="42"/>
      <c r="O232" s="42"/>
      <c r="P232" s="46"/>
      <c r="Q232" s="23"/>
      <c r="V232" s="221">
        <f>SUM(H$140:H232)-R$140</f>
        <v>75504.674105248734</v>
      </c>
      <c r="X232" s="176">
        <f>SUM(H$140:H232)</f>
        <v>91625.449999999983</v>
      </c>
    </row>
    <row r="233" spans="1:24" hidden="1">
      <c r="A233" s="237">
        <v>45488</v>
      </c>
      <c r="B233" s="25">
        <v>67</v>
      </c>
      <c r="C233" s="35" t="s">
        <v>24</v>
      </c>
      <c r="D233" s="36" t="str">
        <f t="shared" ref="D233:E233" si="65">D232</f>
        <v>'</v>
      </c>
      <c r="E233" s="37">
        <f t="shared" si="65"/>
        <v>45488.25</v>
      </c>
      <c r="F233" s="6">
        <f>IF(MAX(F$9:F232)&gt;=L$5,0,IF(B233&gt;=MONTH($N$5),F232+1,0))</f>
        <v>217</v>
      </c>
      <c r="G233" s="38">
        <f t="shared" si="55"/>
        <v>2206.9387077438018</v>
      </c>
      <c r="H233" s="39">
        <f t="shared" si="56"/>
        <v>416.39</v>
      </c>
      <c r="I233" s="39">
        <f t="shared" si="58"/>
        <v>1790.548707743802</v>
      </c>
      <c r="J233" s="40">
        <f t="shared" si="59"/>
        <v>45797.360419595003</v>
      </c>
      <c r="K233" s="41"/>
      <c r="L233" s="42"/>
      <c r="M233" s="42"/>
      <c r="N233" s="42"/>
      <c r="O233" s="42"/>
      <c r="P233" s="46"/>
      <c r="Q233" s="23"/>
      <c r="V233" s="221">
        <f>SUM(H$140:H233)-R$140</f>
        <v>75921.064105248748</v>
      </c>
      <c r="X233" s="176">
        <f>SUM(H$140:H233)</f>
        <v>92041.839999999982</v>
      </c>
    </row>
    <row r="234" spans="1:24" hidden="1">
      <c r="A234" s="237">
        <v>45519</v>
      </c>
      <c r="B234" s="25">
        <v>68</v>
      </c>
      <c r="C234" s="35" t="s">
        <v>25</v>
      </c>
      <c r="D234" s="36" t="str">
        <f t="shared" ref="D234:E234" si="66">D233</f>
        <v>'</v>
      </c>
      <c r="E234" s="37">
        <f t="shared" si="66"/>
        <v>45488.25</v>
      </c>
      <c r="F234" s="6">
        <f>IF(MAX(F$9:F233)&gt;=L$5,0,IF(B234&gt;=MONTH($N$5),F233+1,0))</f>
        <v>218</v>
      </c>
      <c r="G234" s="38">
        <f t="shared" si="55"/>
        <v>2206.9387077438018</v>
      </c>
      <c r="H234" s="39">
        <f t="shared" si="56"/>
        <v>400.73</v>
      </c>
      <c r="I234" s="39">
        <f t="shared" si="58"/>
        <v>1806.2087077438018</v>
      </c>
      <c r="J234" s="40">
        <f t="shared" si="59"/>
        <v>43991.151711851198</v>
      </c>
      <c r="K234" s="41"/>
      <c r="L234" s="42"/>
      <c r="M234" s="42"/>
      <c r="N234" s="42"/>
      <c r="O234" s="42"/>
      <c r="P234" s="46"/>
      <c r="Q234" s="23"/>
      <c r="V234" s="221">
        <f>SUM(H$140:H234)-R$140</f>
        <v>76321.794105248729</v>
      </c>
      <c r="X234" s="176">
        <f>SUM(H$140:H234)</f>
        <v>92442.569999999978</v>
      </c>
    </row>
    <row r="235" spans="1:24" hidden="1">
      <c r="A235" s="237">
        <v>45550</v>
      </c>
      <c r="B235" s="25">
        <v>69</v>
      </c>
      <c r="C235" s="35" t="s">
        <v>26</v>
      </c>
      <c r="D235" s="36" t="str">
        <f t="shared" ref="D235:E235" si="67">D234</f>
        <v>'</v>
      </c>
      <c r="E235" s="37">
        <f t="shared" si="67"/>
        <v>45488.25</v>
      </c>
      <c r="F235" s="6">
        <f>IF(MAX(F$9:F234)&gt;=L$5,0,IF(B235&gt;=MONTH($N$5),F234+1,0))</f>
        <v>219</v>
      </c>
      <c r="G235" s="38">
        <f t="shared" si="55"/>
        <v>2206.9387077438018</v>
      </c>
      <c r="H235" s="39">
        <f t="shared" si="56"/>
        <v>384.92</v>
      </c>
      <c r="I235" s="39">
        <f t="shared" si="58"/>
        <v>1822.0187077438018</v>
      </c>
      <c r="J235" s="40">
        <f t="shared" si="59"/>
        <v>42169.133004107396</v>
      </c>
      <c r="K235" s="41"/>
      <c r="L235" s="42"/>
      <c r="M235" s="42"/>
      <c r="N235" s="42"/>
      <c r="O235" s="42"/>
      <c r="P235" s="46"/>
      <c r="Q235" s="23"/>
      <c r="V235" s="221">
        <f>SUM(H$140:H235)-R$140</f>
        <v>76706.714105248742</v>
      </c>
      <c r="X235" s="176">
        <f>SUM(H$140:H235)</f>
        <v>92827.489999999976</v>
      </c>
    </row>
    <row r="236" spans="1:24" hidden="1">
      <c r="A236" s="237">
        <v>45580</v>
      </c>
      <c r="B236" s="25">
        <v>70</v>
      </c>
      <c r="C236" s="35" t="s">
        <v>27</v>
      </c>
      <c r="D236" s="36" t="str">
        <f t="shared" ref="D236:E236" si="68">D235</f>
        <v>'</v>
      </c>
      <c r="E236" s="37">
        <f t="shared" si="68"/>
        <v>45488.25</v>
      </c>
      <c r="F236" s="6">
        <f>IF(MAX(F$9:F235)&gt;=L$5,0,IF(B236&gt;=MONTH($N$5),F235+1,0))</f>
        <v>220</v>
      </c>
      <c r="G236" s="38">
        <f t="shared" si="55"/>
        <v>2206.9387077438018</v>
      </c>
      <c r="H236" s="39">
        <f t="shared" si="56"/>
        <v>368.98</v>
      </c>
      <c r="I236" s="39">
        <f t="shared" si="58"/>
        <v>1837.9587077438018</v>
      </c>
      <c r="J236" s="40">
        <f t="shared" si="59"/>
        <v>40331.174296363592</v>
      </c>
      <c r="K236" s="41"/>
      <c r="L236" s="42"/>
      <c r="M236" s="42"/>
      <c r="N236" s="42"/>
      <c r="O236" s="42"/>
      <c r="P236" s="46"/>
      <c r="Q236" s="23"/>
      <c r="V236" s="221">
        <f>SUM(H$140:H236)-R$140</f>
        <v>77075.694105248724</v>
      </c>
      <c r="X236" s="176">
        <f>SUM(H$140:H236)</f>
        <v>93196.469999999972</v>
      </c>
    </row>
    <row r="237" spans="1:24" hidden="1">
      <c r="A237" s="237">
        <v>45611</v>
      </c>
      <c r="B237" s="25">
        <v>71</v>
      </c>
      <c r="C237" s="35" t="s">
        <v>28</v>
      </c>
      <c r="D237" s="36" t="str">
        <f t="shared" ref="D237:E237" si="69">D236</f>
        <v>'</v>
      </c>
      <c r="E237" s="37">
        <f t="shared" si="69"/>
        <v>45488.25</v>
      </c>
      <c r="F237" s="6">
        <f>IF(MAX(F$9:F236)&gt;=L$5,0,IF(B237&gt;=MONTH($N$5),F236+1,0))</f>
        <v>221</v>
      </c>
      <c r="G237" s="38">
        <f t="shared" si="55"/>
        <v>2206.9387077438018</v>
      </c>
      <c r="H237" s="39">
        <f t="shared" si="56"/>
        <v>352.9</v>
      </c>
      <c r="I237" s="39">
        <f t="shared" si="58"/>
        <v>1854.0387077438018</v>
      </c>
      <c r="J237" s="40">
        <f t="shared" si="59"/>
        <v>38477.135588619793</v>
      </c>
      <c r="K237" s="41"/>
      <c r="L237" s="42"/>
      <c r="M237" s="42"/>
      <c r="N237" s="42"/>
      <c r="O237" s="42"/>
      <c r="P237" s="46"/>
      <c r="Q237" s="23"/>
      <c r="V237" s="221">
        <f>SUM(H$140:H237)-R$140</f>
        <v>77428.594105248718</v>
      </c>
      <c r="X237" s="176">
        <f>SUM(H$140:H237)</f>
        <v>93549.369999999966</v>
      </c>
    </row>
    <row r="238" spans="1:24" hidden="1">
      <c r="A238" s="237">
        <v>45641</v>
      </c>
      <c r="B238" s="25">
        <v>72</v>
      </c>
      <c r="C238" s="35" t="s">
        <v>29</v>
      </c>
      <c r="D238" s="36" t="str">
        <f t="shared" ref="D238:E238" si="70">D237</f>
        <v>'</v>
      </c>
      <c r="E238" s="37">
        <f t="shared" si="70"/>
        <v>45488.25</v>
      </c>
      <c r="F238" s="6">
        <f>IF(MAX(F$9:F237)&gt;=L$5,0,IF(B238&gt;=MONTH($N$5),F237+1,0))</f>
        <v>222</v>
      </c>
      <c r="G238" s="45">
        <f t="shared" si="55"/>
        <v>2206.9387077438018</v>
      </c>
      <c r="H238" s="42">
        <f t="shared" si="56"/>
        <v>336.67</v>
      </c>
      <c r="I238" s="42">
        <f t="shared" si="58"/>
        <v>1870.2687077438018</v>
      </c>
      <c r="J238" s="46">
        <f t="shared" si="59"/>
        <v>36606.86688087599</v>
      </c>
      <c r="K238" s="41">
        <f>SUM(H227:H238)</f>
        <v>5080.4499999999989</v>
      </c>
      <c r="L238" s="42">
        <f>SUM(I227:I238)</f>
        <v>21402.814492925623</v>
      </c>
      <c r="M238" s="42">
        <f>SUM(G227:G238)</f>
        <v>26483.264492925617</v>
      </c>
      <c r="N238" s="42">
        <f>K238+N154</f>
        <v>121719.02</v>
      </c>
      <c r="O238" s="42">
        <f>L238+O154</f>
        <v>50422.19920401655</v>
      </c>
      <c r="P238" s="46">
        <f>M238+P154</f>
        <v>172141.2192040165</v>
      </c>
      <c r="Q238" s="23"/>
      <c r="V238" s="221">
        <f>SUM(H$140:H238)-R$140</f>
        <v>77765.264105248731</v>
      </c>
      <c r="X238" s="176">
        <f>SUM(H$140:H238)</f>
        <v>93886.039999999964</v>
      </c>
    </row>
    <row r="239" spans="1:24" hidden="1">
      <c r="A239" s="237">
        <v>45672</v>
      </c>
      <c r="B239" s="25">
        <v>73</v>
      </c>
      <c r="C239" s="26" t="s">
        <v>17</v>
      </c>
      <c r="D239" s="47" t="str">
        <f>D227</f>
        <v>'</v>
      </c>
      <c r="E239" s="27">
        <f>E227+365.25</f>
        <v>45853.5</v>
      </c>
      <c r="F239" s="90">
        <f>IF(MAX(F$9:F238)&gt;=L$5,0,IF(B239&gt;=MONTH($N$5),F238+1,0))</f>
        <v>223</v>
      </c>
      <c r="G239" s="28">
        <f t="shared" si="55"/>
        <v>2206.9387077438018</v>
      </c>
      <c r="H239" s="29">
        <f t="shared" si="56"/>
        <v>320.31</v>
      </c>
      <c r="I239" s="29">
        <f t="shared" si="58"/>
        <v>1886.6287077438019</v>
      </c>
      <c r="J239" s="30">
        <f t="shared" si="59"/>
        <v>34720.238173132188</v>
      </c>
      <c r="K239" s="31"/>
      <c r="L239" s="32"/>
      <c r="M239" s="32"/>
      <c r="N239" s="32"/>
      <c r="O239" s="32"/>
      <c r="P239" s="48"/>
      <c r="Q239" s="23"/>
      <c r="V239" s="221">
        <f>SUM(H$140:H239)-R$140</f>
        <v>78085.574105248728</v>
      </c>
      <c r="X239" s="176">
        <f>SUM(H$140:H239)</f>
        <v>94206.349999999962</v>
      </c>
    </row>
    <row r="240" spans="1:24" hidden="1">
      <c r="A240" s="237">
        <v>45703</v>
      </c>
      <c r="B240" s="25">
        <v>74</v>
      </c>
      <c r="C240" s="35" t="s">
        <v>19</v>
      </c>
      <c r="D240" s="36" t="str">
        <f t="shared" ref="D240:E240" si="71">D239</f>
        <v>'</v>
      </c>
      <c r="E240" s="37">
        <f t="shared" si="71"/>
        <v>45853.5</v>
      </c>
      <c r="F240" s="6">
        <f>IF(MAX(F$9:F239)&gt;=L$5,0,IF(B240&gt;=MONTH($N$5),F239+1,0))</f>
        <v>224</v>
      </c>
      <c r="G240" s="38">
        <f t="shared" si="55"/>
        <v>2206.9387077438018</v>
      </c>
      <c r="H240" s="39">
        <f t="shared" si="56"/>
        <v>303.8</v>
      </c>
      <c r="I240" s="39">
        <f t="shared" si="58"/>
        <v>1903.1387077438019</v>
      </c>
      <c r="J240" s="40">
        <f t="shared" si="59"/>
        <v>32817.099465388383</v>
      </c>
      <c r="K240" s="41"/>
      <c r="L240" s="42"/>
      <c r="M240" s="42"/>
      <c r="N240" s="42"/>
      <c r="O240" s="42"/>
      <c r="P240" s="46"/>
      <c r="Q240" s="23"/>
      <c r="V240" s="221">
        <f>SUM(H$140:H240)-R$140</f>
        <v>78389.374105248717</v>
      </c>
      <c r="X240" s="176">
        <f>SUM(H$140:H240)</f>
        <v>94510.149999999965</v>
      </c>
    </row>
    <row r="241" spans="1:24" hidden="1">
      <c r="A241" s="237">
        <v>45731</v>
      </c>
      <c r="B241" s="25">
        <v>75</v>
      </c>
      <c r="C241" s="35" t="s">
        <v>20</v>
      </c>
      <c r="D241" s="36" t="str">
        <f t="shared" ref="D241:E241" si="72">D240</f>
        <v>'</v>
      </c>
      <c r="E241" s="37">
        <f t="shared" si="72"/>
        <v>45853.5</v>
      </c>
      <c r="F241" s="6">
        <f>IF(MAX(F$9:F240)&gt;=L$5,0,IF(B241&gt;=MONTH($N$5),F240+1,0))</f>
        <v>225</v>
      </c>
      <c r="G241" s="38">
        <f t="shared" si="55"/>
        <v>2206.9387077438018</v>
      </c>
      <c r="H241" s="39">
        <f t="shared" si="56"/>
        <v>287.14999999999998</v>
      </c>
      <c r="I241" s="39">
        <f t="shared" si="58"/>
        <v>1919.7887077438018</v>
      </c>
      <c r="J241" s="40">
        <f t="shared" si="59"/>
        <v>30897.31075764458</v>
      </c>
      <c r="K241" s="41"/>
      <c r="L241" s="42"/>
      <c r="M241" s="42"/>
      <c r="N241" s="42"/>
      <c r="O241" s="42"/>
      <c r="P241" s="46"/>
      <c r="Q241" s="23"/>
      <c r="V241" s="221">
        <f>SUM(H$140:H241)-R$140</f>
        <v>78676.524105248711</v>
      </c>
      <c r="X241" s="176">
        <f>SUM(H$140:H241)</f>
        <v>94797.299999999959</v>
      </c>
    </row>
    <row r="242" spans="1:24" hidden="1">
      <c r="A242" s="237">
        <v>45762</v>
      </c>
      <c r="B242" s="25">
        <v>76</v>
      </c>
      <c r="C242" s="35" t="s">
        <v>21</v>
      </c>
      <c r="D242" s="36" t="str">
        <f t="shared" ref="D242:E242" si="73">D241</f>
        <v>'</v>
      </c>
      <c r="E242" s="37">
        <f t="shared" si="73"/>
        <v>45853.5</v>
      </c>
      <c r="F242" s="6">
        <f>IF(MAX(F$9:F241)&gt;=L$5,0,IF(B242&gt;=MONTH($N$5),F241+1,0))</f>
        <v>226</v>
      </c>
      <c r="G242" s="38">
        <f t="shared" si="55"/>
        <v>2206.9387077438018</v>
      </c>
      <c r="H242" s="39">
        <f t="shared" si="56"/>
        <v>270.35000000000002</v>
      </c>
      <c r="I242" s="39">
        <f t="shared" si="58"/>
        <v>1936.5887077438019</v>
      </c>
      <c r="J242" s="40">
        <f t="shared" si="59"/>
        <v>28960.722049900778</v>
      </c>
      <c r="K242" s="41"/>
      <c r="L242" s="42"/>
      <c r="M242" s="42"/>
      <c r="N242" s="42"/>
      <c r="O242" s="42"/>
      <c r="P242" s="46"/>
      <c r="Q242" s="23"/>
      <c r="V242" s="221">
        <f>SUM(H$140:H242)-R$140</f>
        <v>78946.874105248717</v>
      </c>
      <c r="X242" s="176">
        <f>SUM(H$140:H242)</f>
        <v>95067.649999999965</v>
      </c>
    </row>
    <row r="243" spans="1:24" hidden="1">
      <c r="A243" s="237">
        <v>45792</v>
      </c>
      <c r="B243" s="25">
        <v>77</v>
      </c>
      <c r="C243" s="35" t="s">
        <v>22</v>
      </c>
      <c r="D243" s="36" t="str">
        <f t="shared" ref="D243:E243" si="74">D242</f>
        <v>'</v>
      </c>
      <c r="E243" s="37">
        <f t="shared" si="74"/>
        <v>45853.5</v>
      </c>
      <c r="F243" s="6">
        <f>IF(MAX(F$9:F242)&gt;=L$5,0,IF(B243&gt;=MONTH($N$5),F242+1,0))</f>
        <v>227</v>
      </c>
      <c r="G243" s="38">
        <f t="shared" si="55"/>
        <v>2206.9387077438018</v>
      </c>
      <c r="H243" s="39">
        <f t="shared" si="56"/>
        <v>253.41</v>
      </c>
      <c r="I243" s="39">
        <f t="shared" si="58"/>
        <v>1953.5287077438018</v>
      </c>
      <c r="J243" s="40">
        <f t="shared" si="59"/>
        <v>27007.193342156977</v>
      </c>
      <c r="K243" s="41"/>
      <c r="L243" s="42"/>
      <c r="M243" s="42"/>
      <c r="N243" s="42"/>
      <c r="O243" s="42"/>
      <c r="P243" s="46"/>
      <c r="Q243" s="23"/>
      <c r="V243" s="221">
        <f>SUM(H$140:H243)-R$140</f>
        <v>79200.28410524872</v>
      </c>
      <c r="X243" s="176">
        <f>SUM(H$140:H243)</f>
        <v>95321.059999999969</v>
      </c>
    </row>
    <row r="244" spans="1:24" hidden="1">
      <c r="A244" s="237">
        <v>45823</v>
      </c>
      <c r="B244" s="25">
        <v>78</v>
      </c>
      <c r="C244" s="35" t="s">
        <v>23</v>
      </c>
      <c r="D244" s="36" t="str">
        <f t="shared" ref="D244:E244" si="75">D243</f>
        <v>'</v>
      </c>
      <c r="E244" s="37">
        <f t="shared" si="75"/>
        <v>45853.5</v>
      </c>
      <c r="F244" s="6">
        <f>IF(MAX(F$9:F243)&gt;=L$5,0,IF(B244&gt;=MONTH($N$5),F243+1,0))</f>
        <v>228</v>
      </c>
      <c r="G244" s="38">
        <f t="shared" si="55"/>
        <v>2206.9387077438018</v>
      </c>
      <c r="H244" s="39">
        <f t="shared" si="56"/>
        <v>236.31</v>
      </c>
      <c r="I244" s="39">
        <f t="shared" si="58"/>
        <v>1970.6287077438019</v>
      </c>
      <c r="J244" s="40">
        <f t="shared" si="59"/>
        <v>25036.564634413175</v>
      </c>
      <c r="K244" s="41"/>
      <c r="L244" s="42"/>
      <c r="M244" s="42"/>
      <c r="N244" s="42"/>
      <c r="O244" s="42"/>
      <c r="P244" s="46"/>
      <c r="Q244" s="23"/>
      <c r="V244" s="221">
        <f>SUM(H$140:H244)-R$140</f>
        <v>79436.594105248718</v>
      </c>
      <c r="X244" s="176">
        <f>SUM(H$140:H244)</f>
        <v>95557.369999999966</v>
      </c>
    </row>
    <row r="245" spans="1:24" hidden="1">
      <c r="A245" s="237">
        <v>45853</v>
      </c>
      <c r="B245" s="25">
        <v>79</v>
      </c>
      <c r="C245" s="35" t="s">
        <v>24</v>
      </c>
      <c r="D245" s="36" t="str">
        <f t="shared" ref="D245:E245" si="76">D244</f>
        <v>'</v>
      </c>
      <c r="E245" s="37">
        <f t="shared" si="76"/>
        <v>45853.5</v>
      </c>
      <c r="F245" s="6">
        <f>IF(MAX(F$9:F244)&gt;=L$5,0,IF(B245&gt;=MONTH($N$5),F244+1,0))</f>
        <v>229</v>
      </c>
      <c r="G245" s="38">
        <f t="shared" si="55"/>
        <v>2206.9387077438018</v>
      </c>
      <c r="H245" s="39">
        <f t="shared" si="56"/>
        <v>219.07</v>
      </c>
      <c r="I245" s="39">
        <f t="shared" si="58"/>
        <v>1987.8687077438019</v>
      </c>
      <c r="J245" s="40">
        <f t="shared" si="59"/>
        <v>23048.695926669374</v>
      </c>
      <c r="K245" s="41"/>
      <c r="L245" s="42"/>
      <c r="M245" s="42"/>
      <c r="N245" s="42"/>
      <c r="O245" s="42"/>
      <c r="P245" s="46"/>
      <c r="Q245" s="23"/>
      <c r="V245" s="221">
        <f>SUM(H$140:H245)-R$140</f>
        <v>79655.664105248725</v>
      </c>
      <c r="X245" s="176">
        <f>SUM(H$140:H245)</f>
        <v>95776.439999999973</v>
      </c>
    </row>
    <row r="246" spans="1:24" hidden="1">
      <c r="A246" s="237">
        <v>45884</v>
      </c>
      <c r="B246" s="25">
        <v>80</v>
      </c>
      <c r="C246" s="35" t="s">
        <v>25</v>
      </c>
      <c r="D246" s="36" t="str">
        <f t="shared" ref="D246:E246" si="77">D245</f>
        <v>'</v>
      </c>
      <c r="E246" s="37">
        <f t="shared" si="77"/>
        <v>45853.5</v>
      </c>
      <c r="F246" s="6">
        <f>IF(MAX(F$9:F245)&gt;=L$5,0,IF(B246&gt;=MONTH($N$5),F245+1,0))</f>
        <v>230</v>
      </c>
      <c r="G246" s="38">
        <f t="shared" si="55"/>
        <v>2206.9387077438018</v>
      </c>
      <c r="H246" s="39">
        <f t="shared" si="56"/>
        <v>201.68</v>
      </c>
      <c r="I246" s="39">
        <f t="shared" si="58"/>
        <v>2005.2587077438018</v>
      </c>
      <c r="J246" s="40">
        <f t="shared" si="59"/>
        <v>21043.437218925574</v>
      </c>
      <c r="K246" s="41"/>
      <c r="L246" s="42"/>
      <c r="M246" s="42"/>
      <c r="N246" s="42"/>
      <c r="O246" s="42"/>
      <c r="P246" s="46"/>
      <c r="Q246" s="23"/>
      <c r="V246" s="221">
        <f>SUM(H$140:H246)-R$140</f>
        <v>79857.344105248718</v>
      </c>
      <c r="X246" s="176">
        <f>SUM(H$140:H246)</f>
        <v>95978.119999999966</v>
      </c>
    </row>
    <row r="247" spans="1:24" hidden="1">
      <c r="A247" s="237">
        <v>45915</v>
      </c>
      <c r="B247" s="25">
        <v>81</v>
      </c>
      <c r="C247" s="35" t="s">
        <v>26</v>
      </c>
      <c r="D247" s="36" t="str">
        <f t="shared" ref="D247:E247" si="78">D246</f>
        <v>'</v>
      </c>
      <c r="E247" s="37">
        <f t="shared" si="78"/>
        <v>45853.5</v>
      </c>
      <c r="F247" s="6">
        <f>IF(MAX(F$9:F246)&gt;=L$5,0,IF(B247&gt;=MONTH($N$5),F246+1,0))</f>
        <v>231</v>
      </c>
      <c r="G247" s="38">
        <f t="shared" si="55"/>
        <v>2206.9387077438018</v>
      </c>
      <c r="H247" s="39">
        <f t="shared" si="56"/>
        <v>184.13</v>
      </c>
      <c r="I247" s="39">
        <f t="shared" si="58"/>
        <v>2022.8087077438017</v>
      </c>
      <c r="J247" s="40">
        <f t="shared" si="59"/>
        <v>19020.628511181771</v>
      </c>
      <c r="K247" s="41"/>
      <c r="L247" s="42"/>
      <c r="M247" s="42"/>
      <c r="N247" s="42"/>
      <c r="O247" s="42"/>
      <c r="P247" s="46"/>
      <c r="Q247" s="23"/>
      <c r="V247" s="221">
        <f>SUM(H$140:H247)-R$140</f>
        <v>80041.474105248722</v>
      </c>
      <c r="X247" s="176">
        <f>SUM(H$140:H247)</f>
        <v>96162.249999999971</v>
      </c>
    </row>
    <row r="248" spans="1:24" hidden="1">
      <c r="A248" s="237">
        <v>45945</v>
      </c>
      <c r="B248" s="25">
        <v>82</v>
      </c>
      <c r="C248" s="35" t="s">
        <v>27</v>
      </c>
      <c r="D248" s="36" t="str">
        <f t="shared" ref="D248:E248" si="79">D247</f>
        <v>'</v>
      </c>
      <c r="E248" s="37">
        <f t="shared" si="79"/>
        <v>45853.5</v>
      </c>
      <c r="F248" s="6">
        <f>IF(MAX(F$9:F247)&gt;=L$5,0,IF(B248&gt;=MONTH($N$5),F247+1,0))</f>
        <v>232</v>
      </c>
      <c r="G248" s="38">
        <f t="shared" si="55"/>
        <v>2206.9387077438018</v>
      </c>
      <c r="H248" s="39">
        <f t="shared" si="56"/>
        <v>166.43</v>
      </c>
      <c r="I248" s="39">
        <f t="shared" si="58"/>
        <v>2040.5087077438018</v>
      </c>
      <c r="J248" s="40">
        <f t="shared" si="59"/>
        <v>16980.11980343797</v>
      </c>
      <c r="K248" s="41"/>
      <c r="L248" s="42"/>
      <c r="M248" s="42"/>
      <c r="N248" s="42"/>
      <c r="O248" s="42"/>
      <c r="P248" s="46"/>
      <c r="Q248" s="23"/>
      <c r="V248" s="221">
        <f>SUM(H$140:H248)-R$140</f>
        <v>80207.904105248715</v>
      </c>
      <c r="X248" s="176">
        <f>SUM(H$140:H248)</f>
        <v>96328.679999999964</v>
      </c>
    </row>
    <row r="249" spans="1:24" hidden="1">
      <c r="A249" s="237">
        <v>45976</v>
      </c>
      <c r="B249" s="25">
        <v>83</v>
      </c>
      <c r="C249" s="35" t="s">
        <v>28</v>
      </c>
      <c r="D249" s="36" t="str">
        <f t="shared" ref="D249:E249" si="80">D248</f>
        <v>'</v>
      </c>
      <c r="E249" s="37">
        <f t="shared" si="80"/>
        <v>45853.5</v>
      </c>
      <c r="F249" s="6">
        <f>IF(MAX(F$9:F248)&gt;=L$5,0,IF(B249&gt;=MONTH($N$5),F248+1,0))</f>
        <v>233</v>
      </c>
      <c r="G249" s="38">
        <f t="shared" si="55"/>
        <v>2206.9387077438018</v>
      </c>
      <c r="H249" s="39">
        <f t="shared" si="56"/>
        <v>148.58000000000001</v>
      </c>
      <c r="I249" s="39">
        <f t="shared" si="58"/>
        <v>2058.3587077438019</v>
      </c>
      <c r="J249" s="40">
        <f t="shared" si="59"/>
        <v>14921.761095694168</v>
      </c>
      <c r="K249" s="41"/>
      <c r="L249" s="42"/>
      <c r="M249" s="42"/>
      <c r="N249" s="42"/>
      <c r="O249" s="42"/>
      <c r="P249" s="46"/>
      <c r="Q249" s="23"/>
      <c r="V249" s="221">
        <f>SUM(H$140:H249)-R$140</f>
        <v>80356.484105248732</v>
      </c>
      <c r="X249" s="176">
        <f>SUM(H$140:H249)</f>
        <v>96477.259999999966</v>
      </c>
    </row>
    <row r="250" spans="1:24" hidden="1">
      <c r="A250" s="237">
        <v>46006</v>
      </c>
      <c r="B250" s="25">
        <v>84</v>
      </c>
      <c r="C250" s="35" t="s">
        <v>29</v>
      </c>
      <c r="D250" s="36" t="str">
        <f t="shared" ref="D250:E250" si="81">D249</f>
        <v>'</v>
      </c>
      <c r="E250" s="37">
        <f t="shared" si="81"/>
        <v>45853.5</v>
      </c>
      <c r="F250" s="6">
        <f>IF(MAX(F$9:F249)&gt;=L$5,0,IF(B250&gt;=MONTH($N$5),F249+1,0))</f>
        <v>234</v>
      </c>
      <c r="G250" s="45">
        <f t="shared" si="55"/>
        <v>2206.9387077438018</v>
      </c>
      <c r="H250" s="42">
        <f t="shared" si="56"/>
        <v>130.57</v>
      </c>
      <c r="I250" s="42">
        <f t="shared" si="58"/>
        <v>2076.3687077438017</v>
      </c>
      <c r="J250" s="46">
        <f t="shared" si="59"/>
        <v>12845.392387950367</v>
      </c>
      <c r="K250" s="41">
        <f>SUM(H239:H250)</f>
        <v>2721.79</v>
      </c>
      <c r="L250" s="42">
        <f>SUM(I239:I250)</f>
        <v>23761.474492925623</v>
      </c>
      <c r="M250" s="42">
        <f>SUM(G239:G250)</f>
        <v>26483.264492925617</v>
      </c>
      <c r="N250" s="42">
        <f>K250+N238</f>
        <v>124440.81</v>
      </c>
      <c r="O250" s="42">
        <f>L250+O238</f>
        <v>74183.673696942176</v>
      </c>
      <c r="P250" s="46">
        <f>M250+P238</f>
        <v>198624.4836969421</v>
      </c>
      <c r="Q250" s="23"/>
      <c r="V250" s="221">
        <f>SUM(H$140:H250)-R$140</f>
        <v>80487.054105248739</v>
      </c>
      <c r="X250" s="176">
        <f>SUM(H$140:H250)</f>
        <v>96607.829999999973</v>
      </c>
    </row>
    <row r="251" spans="1:24">
      <c r="A251" s="237">
        <v>46037</v>
      </c>
      <c r="B251" s="25">
        <v>73</v>
      </c>
      <c r="C251" s="26" t="s">
        <v>17</v>
      </c>
      <c r="D251" s="47" t="str">
        <f>D239</f>
        <v>'</v>
      </c>
      <c r="E251" s="27">
        <f>E239+365.25</f>
        <v>46218.75</v>
      </c>
      <c r="F251" s="90">
        <f>IF(MAX(F$9:F250)&gt;=L$5,0,IF(B251&gt;=MONTH($N$5),F250+1,0))</f>
        <v>235</v>
      </c>
      <c r="G251" s="28">
        <f t="shared" si="55"/>
        <v>2206.9387077438018</v>
      </c>
      <c r="H251" s="29">
        <f t="shared" si="56"/>
        <v>112.4</v>
      </c>
      <c r="I251" s="29">
        <f t="shared" si="58"/>
        <v>2094.5387077438018</v>
      </c>
      <c r="J251" s="30">
        <f t="shared" si="59"/>
        <v>10750.853680206565</v>
      </c>
      <c r="K251" s="31"/>
      <c r="L251" s="32"/>
      <c r="M251" s="32"/>
      <c r="N251" s="32"/>
      <c r="O251" s="32"/>
      <c r="P251" s="48"/>
      <c r="Q251" s="23"/>
      <c r="V251" s="221">
        <f>SUM(H$140:H251)-R$140</f>
        <v>80599.454105248733</v>
      </c>
      <c r="X251" s="176">
        <f>SUM(H$140:H251)</f>
        <v>96720.229999999967</v>
      </c>
    </row>
    <row r="252" spans="1:24">
      <c r="A252" s="237">
        <v>46068</v>
      </c>
      <c r="B252" s="25">
        <v>86</v>
      </c>
      <c r="C252" s="35" t="s">
        <v>19</v>
      </c>
      <c r="D252" s="36" t="str">
        <f t="shared" ref="D252:E252" si="82">D251</f>
        <v>'</v>
      </c>
      <c r="E252" s="37">
        <f t="shared" si="82"/>
        <v>46218.75</v>
      </c>
      <c r="F252" s="6">
        <f>IF(MAX(F$9:F251)&gt;=L$5,0,IF(B252&gt;=MONTH($N$5),F251+1,0))</f>
        <v>236</v>
      </c>
      <c r="G252" s="38">
        <f t="shared" si="55"/>
        <v>2206.9387077438018</v>
      </c>
      <c r="H252" s="39">
        <f t="shared" si="56"/>
        <v>94.07</v>
      </c>
      <c r="I252" s="39">
        <f t="shared" si="58"/>
        <v>2112.8687077438017</v>
      </c>
      <c r="J252" s="40">
        <f t="shared" si="59"/>
        <v>8637.9849724627638</v>
      </c>
      <c r="K252" s="41"/>
      <c r="L252" s="42"/>
      <c r="M252" s="42"/>
      <c r="N252" s="42"/>
      <c r="O252" s="42"/>
      <c r="P252" s="46"/>
      <c r="Q252" s="23"/>
      <c r="V252" s="221">
        <f>SUM(H$140:H252)-R$140</f>
        <v>80693.52410524874</v>
      </c>
      <c r="X252" s="176">
        <f>SUM(H$140:H252)</f>
        <v>96814.299999999974</v>
      </c>
    </row>
    <row r="253" spans="1:24">
      <c r="A253" s="237">
        <v>46096</v>
      </c>
      <c r="B253" s="25">
        <v>87</v>
      </c>
      <c r="C253" s="35" t="s">
        <v>20</v>
      </c>
      <c r="D253" s="36" t="str">
        <f t="shared" ref="D253:E253" si="83">D252</f>
        <v>'</v>
      </c>
      <c r="E253" s="37">
        <f t="shared" si="83"/>
        <v>46218.75</v>
      </c>
      <c r="F253" s="6">
        <f>IF(MAX(F$9:F252)&gt;=L$5,0,IF(B253&gt;=MONTH($N$5),F252+1,0))</f>
        <v>237</v>
      </c>
      <c r="G253" s="38">
        <f t="shared" si="55"/>
        <v>2206.9387077438018</v>
      </c>
      <c r="H253" s="39">
        <f t="shared" si="56"/>
        <v>75.58</v>
      </c>
      <c r="I253" s="39">
        <f t="shared" si="58"/>
        <v>2131.3587077438019</v>
      </c>
      <c r="J253" s="40">
        <f t="shared" si="59"/>
        <v>6506.6262647189615</v>
      </c>
      <c r="K253" s="41"/>
      <c r="L253" s="42"/>
      <c r="M253" s="42"/>
      <c r="N253" s="42"/>
      <c r="O253" s="42"/>
      <c r="P253" s="46"/>
      <c r="Q253" s="23"/>
      <c r="V253" s="221">
        <f>SUM(H$140:H253)-R$140</f>
        <v>80769.104105248727</v>
      </c>
      <c r="X253" s="176">
        <f>SUM(H$140:H253)</f>
        <v>96889.879999999976</v>
      </c>
    </row>
    <row r="254" spans="1:24">
      <c r="A254" s="237">
        <v>46127</v>
      </c>
      <c r="B254" s="25">
        <v>88</v>
      </c>
      <c r="C254" s="35" t="s">
        <v>21</v>
      </c>
      <c r="D254" s="36" t="str">
        <f t="shared" ref="D254:E254" si="84">D253</f>
        <v>'</v>
      </c>
      <c r="E254" s="37">
        <f t="shared" si="84"/>
        <v>46218.75</v>
      </c>
      <c r="F254" s="6">
        <f>IF(MAX(F$9:F253)&gt;=L$5,0,IF(B254&gt;=MONTH($N$5),F253+1,0))</f>
        <v>238</v>
      </c>
      <c r="G254" s="38">
        <f t="shared" si="55"/>
        <v>2206.9387077438018</v>
      </c>
      <c r="H254" s="39">
        <f t="shared" si="56"/>
        <v>56.93</v>
      </c>
      <c r="I254" s="39">
        <f t="shared" si="58"/>
        <v>2150.008707743802</v>
      </c>
      <c r="J254" s="40">
        <f t="shared" si="59"/>
        <v>4356.6175569751595</v>
      </c>
      <c r="K254" s="41"/>
      <c r="L254" s="42"/>
      <c r="M254" s="42"/>
      <c r="N254" s="42"/>
      <c r="O254" s="42"/>
      <c r="P254" s="46"/>
      <c r="Q254" s="23"/>
      <c r="V254" s="221">
        <f>SUM(H$140:H254)-R$140</f>
        <v>80826.03410524872</v>
      </c>
      <c r="X254" s="176">
        <f>SUM(H$140:H254)</f>
        <v>96946.809999999969</v>
      </c>
    </row>
    <row r="255" spans="1:24">
      <c r="A255" s="237">
        <v>46157</v>
      </c>
      <c r="B255" s="25">
        <v>89</v>
      </c>
      <c r="C255" s="35" t="s">
        <v>22</v>
      </c>
      <c r="D255" s="36" t="str">
        <f t="shared" ref="D255:E255" si="85">D254</f>
        <v>'</v>
      </c>
      <c r="E255" s="37">
        <f t="shared" si="85"/>
        <v>46218.75</v>
      </c>
      <c r="F255" s="6">
        <f>IF(MAX(F$9:F254)&gt;=L$5,0,IF(B255&gt;=MONTH($N$5),F254+1,0))</f>
        <v>239</v>
      </c>
      <c r="G255" s="38">
        <f t="shared" si="55"/>
        <v>2206.9387077438018</v>
      </c>
      <c r="H255" s="39">
        <f t="shared" si="56"/>
        <v>38.119999999999997</v>
      </c>
      <c r="I255" s="39">
        <f t="shared" si="58"/>
        <v>2168.818707743802</v>
      </c>
      <c r="J255" s="40">
        <f t="shared" si="59"/>
        <v>2187.7988492313575</v>
      </c>
      <c r="K255" s="41"/>
      <c r="L255" s="42"/>
      <c r="M255" s="42"/>
      <c r="N255" s="42"/>
      <c r="O255" s="42"/>
      <c r="P255" s="46"/>
      <c r="Q255" s="23"/>
      <c r="V255" s="221">
        <f>SUM(H$140:H255)-R$140</f>
        <v>80864.154105248715</v>
      </c>
      <c r="X255" s="176">
        <f>SUM(H$140:H255)</f>
        <v>96984.929999999964</v>
      </c>
    </row>
    <row r="256" spans="1:24">
      <c r="A256" s="237">
        <v>46188</v>
      </c>
      <c r="B256" s="25">
        <v>90</v>
      </c>
      <c r="C256" s="35" t="s">
        <v>23</v>
      </c>
      <c r="D256" s="36" t="str">
        <f t="shared" ref="D256:E256" si="86">D255</f>
        <v>'</v>
      </c>
      <c r="E256" s="37">
        <f t="shared" si="86"/>
        <v>46218.75</v>
      </c>
      <c r="F256" s="6">
        <f>IF(MAX(F$9:F255)&gt;=L$5,0,IF(B256&gt;=MONTH($N$5),F255+1,0))</f>
        <v>240</v>
      </c>
      <c r="G256" s="38">
        <f t="shared" si="55"/>
        <v>2206.9388492313574</v>
      </c>
      <c r="H256" s="39">
        <f t="shared" si="56"/>
        <v>19.14</v>
      </c>
      <c r="I256" s="39">
        <f t="shared" si="58"/>
        <v>2187.7988492313575</v>
      </c>
      <c r="J256" s="40">
        <f t="shared" si="59"/>
        <v>0</v>
      </c>
      <c r="K256" s="41"/>
      <c r="L256" s="42"/>
      <c r="M256" s="42"/>
      <c r="N256" s="42"/>
      <c r="O256" s="42"/>
      <c r="P256" s="46"/>
      <c r="Q256" s="23"/>
      <c r="V256" s="222">
        <f>SUM(H$140:H256)-R$140</f>
        <v>80883.294105248729</v>
      </c>
      <c r="X256" s="235">
        <f>SUM(H$140:H256)</f>
        <v>97004.069999999963</v>
      </c>
    </row>
    <row r="257" spans="1:17">
      <c r="A257" s="237">
        <v>46218</v>
      </c>
      <c r="B257" s="25">
        <v>91</v>
      </c>
      <c r="C257" s="35" t="s">
        <v>24</v>
      </c>
      <c r="D257" s="36" t="str">
        <f t="shared" ref="D257:E257" si="87">D256</f>
        <v>'</v>
      </c>
      <c r="E257" s="37">
        <f t="shared" si="87"/>
        <v>46218.75</v>
      </c>
      <c r="F257" s="6">
        <f>IF(MAX(F$9:F256)&gt;=L$5,0,IF(B257&gt;=MONTH($N$5),F256+1,0))</f>
        <v>0</v>
      </c>
      <c r="G257" s="38">
        <f t="shared" si="55"/>
        <v>0</v>
      </c>
      <c r="H257" s="39">
        <f t="shared" si="56"/>
        <v>0</v>
      </c>
      <c r="I257" s="39">
        <f t="shared" si="58"/>
        <v>0</v>
      </c>
      <c r="J257" s="40">
        <f t="shared" si="59"/>
        <v>0</v>
      </c>
      <c r="K257" s="41"/>
      <c r="L257" s="42"/>
      <c r="M257" s="42"/>
      <c r="N257" s="42"/>
      <c r="O257" s="42"/>
      <c r="P257" s="46"/>
      <c r="Q257" s="23"/>
    </row>
    <row r="258" spans="1:17">
      <c r="A258" s="237">
        <v>46249</v>
      </c>
      <c r="B258" s="25">
        <v>92</v>
      </c>
      <c r="C258" s="35" t="s">
        <v>25</v>
      </c>
      <c r="D258" s="36" t="str">
        <f t="shared" ref="D258:E258" si="88">D257</f>
        <v>'</v>
      </c>
      <c r="E258" s="37">
        <f t="shared" si="88"/>
        <v>46218.75</v>
      </c>
      <c r="F258" s="6">
        <f>IF(MAX(F$9:F257)&gt;=L$5,0,IF(B258&gt;=MONTH($N$5),F257+1,0))</f>
        <v>0</v>
      </c>
      <c r="G258" s="38">
        <f t="shared" si="55"/>
        <v>0</v>
      </c>
      <c r="H258" s="39">
        <f t="shared" si="56"/>
        <v>0</v>
      </c>
      <c r="I258" s="39">
        <f t="shared" si="58"/>
        <v>0</v>
      </c>
      <c r="J258" s="40">
        <f t="shared" si="59"/>
        <v>0</v>
      </c>
      <c r="K258" s="41"/>
      <c r="L258" s="42"/>
      <c r="M258" s="42"/>
      <c r="N258" s="42"/>
      <c r="O258" s="42"/>
      <c r="P258" s="46"/>
      <c r="Q258" s="23"/>
    </row>
    <row r="259" spans="1:17">
      <c r="A259" s="237">
        <v>46280</v>
      </c>
      <c r="B259" s="25">
        <v>93</v>
      </c>
      <c r="C259" s="35" t="s">
        <v>26</v>
      </c>
      <c r="D259" s="36" t="str">
        <f t="shared" ref="D259:E259" si="89">D258</f>
        <v>'</v>
      </c>
      <c r="E259" s="37">
        <f t="shared" si="89"/>
        <v>46218.75</v>
      </c>
      <c r="F259" s="6">
        <f>IF(MAX(F$9:F258)&gt;=L$5,0,IF(B259&gt;=MONTH($N$5),F258+1,0))</f>
        <v>0</v>
      </c>
      <c r="G259" s="38">
        <f t="shared" si="55"/>
        <v>0</v>
      </c>
      <c r="H259" s="39">
        <f t="shared" si="56"/>
        <v>0</v>
      </c>
      <c r="I259" s="39">
        <f t="shared" si="58"/>
        <v>0</v>
      </c>
      <c r="J259" s="40">
        <f t="shared" si="59"/>
        <v>0</v>
      </c>
      <c r="K259" s="41"/>
      <c r="L259" s="42"/>
      <c r="M259" s="42"/>
      <c r="N259" s="42"/>
      <c r="O259" s="42"/>
      <c r="P259" s="46"/>
      <c r="Q259" s="23"/>
    </row>
    <row r="260" spans="1:17">
      <c r="A260" s="237">
        <v>46310</v>
      </c>
      <c r="B260" s="25">
        <v>94</v>
      </c>
      <c r="C260" s="35" t="s">
        <v>27</v>
      </c>
      <c r="D260" s="36" t="str">
        <f t="shared" ref="D260:E260" si="90">D259</f>
        <v>'</v>
      </c>
      <c r="E260" s="37">
        <f t="shared" si="90"/>
        <v>46218.75</v>
      </c>
      <c r="F260" s="6">
        <f>IF(MAX(F$9:F259)&gt;=L$5,0,IF(B260&gt;=MONTH($N$5),F259+1,0))</f>
        <v>0</v>
      </c>
      <c r="G260" s="38">
        <f t="shared" si="55"/>
        <v>0</v>
      </c>
      <c r="H260" s="39">
        <f t="shared" si="56"/>
        <v>0</v>
      </c>
      <c r="I260" s="39">
        <f t="shared" si="58"/>
        <v>0</v>
      </c>
      <c r="J260" s="40">
        <f t="shared" si="59"/>
        <v>0</v>
      </c>
      <c r="K260" s="41"/>
      <c r="L260" s="42"/>
      <c r="M260" s="42"/>
      <c r="N260" s="42"/>
      <c r="O260" s="42"/>
      <c r="P260" s="46"/>
      <c r="Q260" s="23"/>
    </row>
    <row r="261" spans="1:17">
      <c r="A261" s="237">
        <v>46341</v>
      </c>
      <c r="B261" s="25">
        <v>95</v>
      </c>
      <c r="C261" s="35" t="s">
        <v>28</v>
      </c>
      <c r="D261" s="36" t="str">
        <f t="shared" ref="D261:E261" si="91">D260</f>
        <v>'</v>
      </c>
      <c r="E261" s="37">
        <f t="shared" si="91"/>
        <v>46218.75</v>
      </c>
      <c r="F261" s="6">
        <f>IF(MAX(F$9:F260)&gt;=L$5,0,IF(B261&gt;=MONTH($N$5),F260+1,0))</f>
        <v>0</v>
      </c>
      <c r="G261" s="38">
        <f t="shared" si="55"/>
        <v>0</v>
      </c>
      <c r="H261" s="39">
        <f t="shared" si="56"/>
        <v>0</v>
      </c>
      <c r="I261" s="39">
        <f t="shared" si="58"/>
        <v>0</v>
      </c>
      <c r="J261" s="40">
        <f t="shared" si="59"/>
        <v>0</v>
      </c>
      <c r="K261" s="41"/>
      <c r="L261" s="42"/>
      <c r="M261" s="42"/>
      <c r="N261" s="42"/>
      <c r="O261" s="42"/>
      <c r="P261" s="46"/>
      <c r="Q261" s="23"/>
    </row>
    <row r="262" spans="1:17" ht="9" thickBot="1">
      <c r="A262" s="237">
        <v>46371</v>
      </c>
      <c r="B262" s="25">
        <v>96</v>
      </c>
      <c r="C262" s="35" t="s">
        <v>29</v>
      </c>
      <c r="D262" s="36" t="str">
        <f t="shared" ref="D262:E262" si="92">D261</f>
        <v>'</v>
      </c>
      <c r="E262" s="37">
        <f t="shared" si="92"/>
        <v>46218.75</v>
      </c>
      <c r="F262" s="6">
        <f>IF(MAX(F$9:F261)&gt;=L$5,0,IF(B262&gt;=MONTH($N$5),F261+1,0))</f>
        <v>0</v>
      </c>
      <c r="G262" s="45">
        <f t="shared" si="55"/>
        <v>0</v>
      </c>
      <c r="H262" s="42">
        <f t="shared" si="56"/>
        <v>0</v>
      </c>
      <c r="I262" s="42">
        <f t="shared" si="58"/>
        <v>0</v>
      </c>
      <c r="J262" s="46">
        <f t="shared" si="59"/>
        <v>0</v>
      </c>
      <c r="K262" s="41">
        <f>SUM(H251:H262)</f>
        <v>396.24</v>
      </c>
      <c r="L262" s="42">
        <f>SUM(I251:I262)</f>
        <v>12845.392387950367</v>
      </c>
      <c r="M262" s="42">
        <f>SUM(G251:G262)</f>
        <v>13241.632387950367</v>
      </c>
      <c r="N262" s="42">
        <f>K262+N226</f>
        <v>159253.77999999997</v>
      </c>
      <c r="O262" s="42">
        <f>L262+O226</f>
        <v>105578.86507074376</v>
      </c>
      <c r="P262" s="46">
        <f>M262+P226</f>
        <v>264832.64507074369</v>
      </c>
      <c r="Q262" s="23"/>
    </row>
    <row r="263" spans="1:17" hidden="1">
      <c r="A263" s="237">
        <v>46402</v>
      </c>
      <c r="B263" s="25">
        <v>97</v>
      </c>
      <c r="C263" s="26" t="s">
        <v>17</v>
      </c>
      <c r="D263" s="47" t="str">
        <f>D251</f>
        <v>'</v>
      </c>
      <c r="E263" s="27">
        <f>E251+365.25</f>
        <v>46584</v>
      </c>
      <c r="F263" s="90">
        <f>IF(MAX(F$9:F262)&gt;=L$5,0,IF(B263&gt;=MONTH($N$5),F262+1,0))</f>
        <v>0</v>
      </c>
      <c r="G263" s="28">
        <f t="shared" si="55"/>
        <v>0</v>
      </c>
      <c r="H263" s="29">
        <f t="shared" si="56"/>
        <v>0</v>
      </c>
      <c r="I263" s="29">
        <f t="shared" si="58"/>
        <v>0</v>
      </c>
      <c r="J263" s="30">
        <f t="shared" si="59"/>
        <v>0</v>
      </c>
      <c r="K263" s="31"/>
      <c r="L263" s="32"/>
      <c r="M263" s="32"/>
      <c r="N263" s="32"/>
      <c r="O263" s="32"/>
      <c r="P263" s="48"/>
      <c r="Q263" s="23"/>
    </row>
    <row r="264" spans="1:17" hidden="1">
      <c r="A264" s="237">
        <v>46433</v>
      </c>
      <c r="B264" s="25">
        <v>98</v>
      </c>
      <c r="C264" s="35" t="s">
        <v>19</v>
      </c>
      <c r="D264" s="36" t="str">
        <f t="shared" ref="D264:E264" si="93">D263</f>
        <v>'</v>
      </c>
      <c r="E264" s="37">
        <f t="shared" si="93"/>
        <v>46584</v>
      </c>
      <c r="F264" s="6">
        <f>IF(MAX(F$9:F263)&gt;=L$5,0,IF(B264&gt;=MONTH($N$5),F263+1,0))</f>
        <v>0</v>
      </c>
      <c r="G264" s="38">
        <f t="shared" ref="G264:G327" si="94">IF((J263+H264)&lt;(M$5+H264),J263+H264,M$5)</f>
        <v>0</v>
      </c>
      <c r="H264" s="39">
        <f t="shared" ref="H264:H327" si="95">IF(F264&gt;0,IF(J263&gt;0,ROUND(-IPMT(K$5/12,F264,L$5,J$5,,),2),0),0)</f>
        <v>0</v>
      </c>
      <c r="I264" s="39">
        <f t="shared" si="58"/>
        <v>0</v>
      </c>
      <c r="J264" s="40">
        <f t="shared" si="59"/>
        <v>0</v>
      </c>
      <c r="K264" s="41"/>
      <c r="L264" s="42"/>
      <c r="M264" s="42"/>
      <c r="N264" s="42"/>
      <c r="O264" s="42"/>
      <c r="P264" s="46"/>
      <c r="Q264" s="23"/>
    </row>
    <row r="265" spans="1:17" hidden="1">
      <c r="A265" s="237">
        <v>46461</v>
      </c>
      <c r="B265" s="25">
        <v>99</v>
      </c>
      <c r="C265" s="35" t="s">
        <v>20</v>
      </c>
      <c r="D265" s="36" t="str">
        <f t="shared" ref="D265:E265" si="96">D264</f>
        <v>'</v>
      </c>
      <c r="E265" s="37">
        <f t="shared" si="96"/>
        <v>46584</v>
      </c>
      <c r="F265" s="6">
        <f>IF(MAX(F$9:F264)&gt;=L$5,0,IF(B265&gt;=MONTH($N$5),F264+1,0))</f>
        <v>0</v>
      </c>
      <c r="G265" s="38">
        <f t="shared" si="94"/>
        <v>0</v>
      </c>
      <c r="H265" s="39">
        <f t="shared" si="95"/>
        <v>0</v>
      </c>
      <c r="I265" s="39">
        <f t="shared" si="58"/>
        <v>0</v>
      </c>
      <c r="J265" s="40">
        <f t="shared" si="59"/>
        <v>0</v>
      </c>
      <c r="K265" s="41"/>
      <c r="L265" s="42"/>
      <c r="M265" s="42"/>
      <c r="N265" s="42"/>
      <c r="O265" s="42"/>
      <c r="P265" s="46"/>
      <c r="Q265" s="23"/>
    </row>
    <row r="266" spans="1:17" hidden="1">
      <c r="A266" s="237">
        <v>46492</v>
      </c>
      <c r="B266" s="25">
        <v>100</v>
      </c>
      <c r="C266" s="35" t="s">
        <v>21</v>
      </c>
      <c r="D266" s="36" t="str">
        <f t="shared" ref="D266:E266" si="97">D265</f>
        <v>'</v>
      </c>
      <c r="E266" s="37">
        <f t="shared" si="97"/>
        <v>46584</v>
      </c>
      <c r="F266" s="6">
        <f>IF(MAX(F$9:F265)&gt;=L$5,0,IF(B266&gt;=MONTH($N$5),F265+1,0))</f>
        <v>0</v>
      </c>
      <c r="G266" s="38">
        <f t="shared" si="94"/>
        <v>0</v>
      </c>
      <c r="H266" s="39">
        <f t="shared" si="95"/>
        <v>0</v>
      </c>
      <c r="I266" s="39">
        <f t="shared" si="58"/>
        <v>0</v>
      </c>
      <c r="J266" s="40">
        <f t="shared" si="59"/>
        <v>0</v>
      </c>
      <c r="K266" s="41"/>
      <c r="L266" s="42"/>
      <c r="M266" s="42"/>
      <c r="N266" s="42"/>
      <c r="O266" s="42"/>
      <c r="P266" s="46"/>
      <c r="Q266" s="23"/>
    </row>
    <row r="267" spans="1:17" hidden="1">
      <c r="A267" s="237">
        <v>46522</v>
      </c>
      <c r="B267" s="25">
        <v>101</v>
      </c>
      <c r="C267" s="35" t="s">
        <v>22</v>
      </c>
      <c r="D267" s="36" t="str">
        <f t="shared" ref="D267:E267" si="98">D266</f>
        <v>'</v>
      </c>
      <c r="E267" s="37">
        <f t="shared" si="98"/>
        <v>46584</v>
      </c>
      <c r="F267" s="6">
        <f>IF(MAX(F$9:F266)&gt;=L$5,0,IF(B267&gt;=MONTH($N$5),F266+1,0))</f>
        <v>0</v>
      </c>
      <c r="G267" s="38">
        <f t="shared" si="94"/>
        <v>0</v>
      </c>
      <c r="H267" s="39">
        <f t="shared" si="95"/>
        <v>0</v>
      </c>
      <c r="I267" s="39">
        <f t="shared" si="58"/>
        <v>0</v>
      </c>
      <c r="J267" s="40">
        <f t="shared" si="59"/>
        <v>0</v>
      </c>
      <c r="K267" s="41"/>
      <c r="L267" s="42"/>
      <c r="M267" s="42"/>
      <c r="N267" s="42"/>
      <c r="O267" s="42"/>
      <c r="P267" s="46"/>
      <c r="Q267" s="23"/>
    </row>
    <row r="268" spans="1:17" hidden="1">
      <c r="A268" s="237">
        <v>46553</v>
      </c>
      <c r="B268" s="25">
        <v>102</v>
      </c>
      <c r="C268" s="35" t="s">
        <v>23</v>
      </c>
      <c r="D268" s="36" t="str">
        <f t="shared" ref="D268:E268" si="99">D267</f>
        <v>'</v>
      </c>
      <c r="E268" s="37">
        <f t="shared" si="99"/>
        <v>46584</v>
      </c>
      <c r="F268" s="6">
        <f>IF(MAX(F$9:F267)&gt;=L$5,0,IF(B268&gt;=MONTH($N$5),F267+1,0))</f>
        <v>0</v>
      </c>
      <c r="G268" s="38">
        <f t="shared" si="94"/>
        <v>0</v>
      </c>
      <c r="H268" s="39">
        <f t="shared" si="95"/>
        <v>0</v>
      </c>
      <c r="I268" s="39">
        <f t="shared" si="58"/>
        <v>0</v>
      </c>
      <c r="J268" s="40">
        <f t="shared" si="59"/>
        <v>0</v>
      </c>
      <c r="K268" s="41"/>
      <c r="L268" s="42"/>
      <c r="M268" s="42"/>
      <c r="N268" s="42"/>
      <c r="O268" s="42"/>
      <c r="P268" s="46"/>
      <c r="Q268" s="23"/>
    </row>
    <row r="269" spans="1:17" hidden="1">
      <c r="A269" s="237">
        <v>46583</v>
      </c>
      <c r="B269" s="25">
        <v>103</v>
      </c>
      <c r="C269" s="35" t="s">
        <v>24</v>
      </c>
      <c r="D269" s="36" t="str">
        <f t="shared" ref="D269:E269" si="100">D268</f>
        <v>'</v>
      </c>
      <c r="E269" s="37">
        <f t="shared" si="100"/>
        <v>46584</v>
      </c>
      <c r="F269" s="6">
        <f>IF(MAX(F$9:F268)&gt;=L$5,0,IF(B269&gt;=MONTH($N$5),F268+1,0))</f>
        <v>0</v>
      </c>
      <c r="G269" s="38">
        <f t="shared" si="94"/>
        <v>0</v>
      </c>
      <c r="H269" s="39">
        <f t="shared" si="95"/>
        <v>0</v>
      </c>
      <c r="I269" s="39">
        <f t="shared" si="58"/>
        <v>0</v>
      </c>
      <c r="J269" s="40">
        <f t="shared" si="59"/>
        <v>0</v>
      </c>
      <c r="K269" s="41"/>
      <c r="L269" s="42"/>
      <c r="M269" s="42"/>
      <c r="N269" s="42"/>
      <c r="O269" s="42"/>
      <c r="P269" s="46"/>
      <c r="Q269" s="23"/>
    </row>
    <row r="270" spans="1:17" hidden="1">
      <c r="A270" s="237">
        <v>46614</v>
      </c>
      <c r="B270" s="25">
        <v>104</v>
      </c>
      <c r="C270" s="35" t="s">
        <v>25</v>
      </c>
      <c r="D270" s="36" t="str">
        <f t="shared" ref="D270:E270" si="101">D269</f>
        <v>'</v>
      </c>
      <c r="E270" s="37">
        <f t="shared" si="101"/>
        <v>46584</v>
      </c>
      <c r="F270" s="6">
        <f>IF(MAX(F$9:F269)&gt;=L$5,0,IF(B270&gt;=MONTH($N$5),F269+1,0))</f>
        <v>0</v>
      </c>
      <c r="G270" s="38">
        <f t="shared" si="94"/>
        <v>0</v>
      </c>
      <c r="H270" s="39">
        <f t="shared" si="95"/>
        <v>0</v>
      </c>
      <c r="I270" s="39">
        <f t="shared" si="58"/>
        <v>0</v>
      </c>
      <c r="J270" s="40">
        <f t="shared" si="59"/>
        <v>0</v>
      </c>
      <c r="K270" s="41"/>
      <c r="L270" s="42"/>
      <c r="M270" s="42"/>
      <c r="N270" s="42"/>
      <c r="O270" s="42"/>
      <c r="P270" s="46"/>
      <c r="Q270" s="23"/>
    </row>
    <row r="271" spans="1:17" hidden="1">
      <c r="A271" s="237">
        <v>46645</v>
      </c>
      <c r="B271" s="25">
        <v>105</v>
      </c>
      <c r="C271" s="35" t="s">
        <v>26</v>
      </c>
      <c r="D271" s="36" t="str">
        <f t="shared" ref="D271:E271" si="102">D270</f>
        <v>'</v>
      </c>
      <c r="E271" s="37">
        <f t="shared" si="102"/>
        <v>46584</v>
      </c>
      <c r="F271" s="6">
        <f>IF(MAX(F$9:F270)&gt;=L$5,0,IF(B271&gt;=MONTH($N$5),F270+1,0))</f>
        <v>0</v>
      </c>
      <c r="G271" s="38">
        <f t="shared" si="94"/>
        <v>0</v>
      </c>
      <c r="H271" s="39">
        <f t="shared" si="95"/>
        <v>0</v>
      </c>
      <c r="I271" s="39">
        <f t="shared" si="58"/>
        <v>0</v>
      </c>
      <c r="J271" s="40">
        <f t="shared" si="59"/>
        <v>0</v>
      </c>
      <c r="K271" s="41"/>
      <c r="L271" s="42"/>
      <c r="M271" s="42"/>
      <c r="N271" s="42"/>
      <c r="O271" s="42"/>
      <c r="P271" s="46"/>
      <c r="Q271" s="23"/>
    </row>
    <row r="272" spans="1:17" hidden="1">
      <c r="A272" s="237">
        <v>46675</v>
      </c>
      <c r="B272" s="25">
        <v>106</v>
      </c>
      <c r="C272" s="35" t="s">
        <v>27</v>
      </c>
      <c r="D272" s="36" t="str">
        <f t="shared" ref="D272:E272" si="103">D271</f>
        <v>'</v>
      </c>
      <c r="E272" s="37">
        <f t="shared" si="103"/>
        <v>46584</v>
      </c>
      <c r="F272" s="6">
        <f>IF(MAX(F$9:F271)&gt;=L$5,0,IF(B272&gt;=MONTH($N$5),F271+1,0))</f>
        <v>0</v>
      </c>
      <c r="G272" s="38">
        <f t="shared" si="94"/>
        <v>0</v>
      </c>
      <c r="H272" s="39">
        <f t="shared" si="95"/>
        <v>0</v>
      </c>
      <c r="I272" s="39">
        <f t="shared" si="58"/>
        <v>0</v>
      </c>
      <c r="J272" s="40">
        <f t="shared" si="59"/>
        <v>0</v>
      </c>
      <c r="K272" s="41"/>
      <c r="L272" s="42"/>
      <c r="M272" s="42"/>
      <c r="N272" s="42"/>
      <c r="O272" s="42"/>
      <c r="P272" s="46"/>
      <c r="Q272" s="23"/>
    </row>
    <row r="273" spans="1:17" hidden="1">
      <c r="A273" s="237">
        <v>46706</v>
      </c>
      <c r="B273" s="25">
        <v>107</v>
      </c>
      <c r="C273" s="35" t="s">
        <v>28</v>
      </c>
      <c r="D273" s="36" t="str">
        <f t="shared" ref="D273:E273" si="104">D272</f>
        <v>'</v>
      </c>
      <c r="E273" s="37">
        <f t="shared" si="104"/>
        <v>46584</v>
      </c>
      <c r="F273" s="6">
        <f>IF(MAX(F$9:F272)&gt;=L$5,0,IF(B273&gt;=MONTH($N$5),F272+1,0))</f>
        <v>0</v>
      </c>
      <c r="G273" s="38">
        <f t="shared" si="94"/>
        <v>0</v>
      </c>
      <c r="H273" s="39">
        <f t="shared" si="95"/>
        <v>0</v>
      </c>
      <c r="I273" s="39">
        <f t="shared" si="58"/>
        <v>0</v>
      </c>
      <c r="J273" s="40">
        <f t="shared" si="59"/>
        <v>0</v>
      </c>
      <c r="K273" s="41"/>
      <c r="L273" s="42"/>
      <c r="M273" s="42"/>
      <c r="N273" s="42"/>
      <c r="O273" s="42"/>
      <c r="P273" s="46"/>
      <c r="Q273" s="23"/>
    </row>
    <row r="274" spans="1:17" hidden="1">
      <c r="A274" s="237">
        <v>46736</v>
      </c>
      <c r="B274" s="25">
        <v>108</v>
      </c>
      <c r="C274" s="35" t="s">
        <v>29</v>
      </c>
      <c r="D274" s="36" t="str">
        <f t="shared" ref="D274:E274" si="105">D273</f>
        <v>'</v>
      </c>
      <c r="E274" s="37">
        <f t="shared" si="105"/>
        <v>46584</v>
      </c>
      <c r="F274" s="6">
        <f>IF(MAX(F$9:F273)&gt;=L$5,0,IF(B274&gt;=MONTH($N$5),F273+1,0))</f>
        <v>0</v>
      </c>
      <c r="G274" s="45">
        <f t="shared" si="94"/>
        <v>0</v>
      </c>
      <c r="H274" s="42">
        <f t="shared" si="95"/>
        <v>0</v>
      </c>
      <c r="I274" s="42">
        <f t="shared" si="58"/>
        <v>0</v>
      </c>
      <c r="J274" s="46">
        <f t="shared" si="59"/>
        <v>0</v>
      </c>
      <c r="K274" s="41">
        <f>SUM(H263:H274)</f>
        <v>0</v>
      </c>
      <c r="L274" s="42">
        <f>SUM(I263:I274)</f>
        <v>0</v>
      </c>
      <c r="M274" s="42">
        <f>SUM(G263:G274)</f>
        <v>0</v>
      </c>
      <c r="N274" s="42">
        <f>K274+N262</f>
        <v>159253.77999999997</v>
      </c>
      <c r="O274" s="42">
        <f>L274+O262</f>
        <v>105578.86507074376</v>
      </c>
      <c r="P274" s="46">
        <f>M274+P262</f>
        <v>264832.64507074369</v>
      </c>
      <c r="Q274" s="23"/>
    </row>
    <row r="275" spans="1:17" hidden="1">
      <c r="A275" s="237">
        <v>46767</v>
      </c>
      <c r="B275" s="25">
        <v>109</v>
      </c>
      <c r="C275" s="26" t="s">
        <v>17</v>
      </c>
      <c r="D275" s="47" t="str">
        <f>D263</f>
        <v>'</v>
      </c>
      <c r="E275" s="27">
        <f>E263+365.25</f>
        <v>46949.25</v>
      </c>
      <c r="F275" s="90">
        <f>IF(MAX(F$9:F274)&gt;=L$5,0,IF(B275&gt;=MONTH($N$5),F274+1,0))</f>
        <v>0</v>
      </c>
      <c r="G275" s="28">
        <f t="shared" si="94"/>
        <v>0</v>
      </c>
      <c r="H275" s="29">
        <f t="shared" si="95"/>
        <v>0</v>
      </c>
      <c r="I275" s="29">
        <f t="shared" si="58"/>
        <v>0</v>
      </c>
      <c r="J275" s="30">
        <f t="shared" si="59"/>
        <v>0</v>
      </c>
      <c r="K275" s="31"/>
      <c r="L275" s="32"/>
      <c r="M275" s="32"/>
      <c r="N275" s="32"/>
      <c r="O275" s="32"/>
      <c r="P275" s="48"/>
      <c r="Q275" s="23"/>
    </row>
    <row r="276" spans="1:17" hidden="1">
      <c r="A276" s="237">
        <v>46798</v>
      </c>
      <c r="B276" s="25">
        <v>110</v>
      </c>
      <c r="C276" s="35" t="s">
        <v>19</v>
      </c>
      <c r="D276" s="36" t="str">
        <f t="shared" ref="D276:E276" si="106">D275</f>
        <v>'</v>
      </c>
      <c r="E276" s="37">
        <f t="shared" si="106"/>
        <v>46949.25</v>
      </c>
      <c r="F276" s="6">
        <f>IF(MAX(F$9:F275)&gt;=L$5,0,IF(B276&gt;=MONTH($N$5),F275+1,0))</f>
        <v>0</v>
      </c>
      <c r="G276" s="38">
        <f t="shared" si="94"/>
        <v>0</v>
      </c>
      <c r="H276" s="39">
        <f t="shared" si="95"/>
        <v>0</v>
      </c>
      <c r="I276" s="39">
        <f t="shared" si="58"/>
        <v>0</v>
      </c>
      <c r="J276" s="40">
        <f t="shared" si="59"/>
        <v>0</v>
      </c>
      <c r="K276" s="41"/>
      <c r="L276" s="42"/>
      <c r="M276" s="42"/>
      <c r="N276" s="42"/>
      <c r="O276" s="42"/>
      <c r="P276" s="46"/>
      <c r="Q276" s="23"/>
    </row>
    <row r="277" spans="1:17" hidden="1">
      <c r="A277" s="237">
        <v>46827</v>
      </c>
      <c r="B277" s="25">
        <v>111</v>
      </c>
      <c r="C277" s="35" t="s">
        <v>20</v>
      </c>
      <c r="D277" s="36" t="str">
        <f t="shared" ref="D277:E277" si="107">D276</f>
        <v>'</v>
      </c>
      <c r="E277" s="37">
        <f t="shared" si="107"/>
        <v>46949.25</v>
      </c>
      <c r="F277" s="6">
        <f>IF(MAX(F$9:F276)&gt;=L$5,0,IF(B277&gt;=MONTH($N$5),F276+1,0))</f>
        <v>0</v>
      </c>
      <c r="G277" s="38">
        <f t="shared" si="94"/>
        <v>0</v>
      </c>
      <c r="H277" s="39">
        <f t="shared" si="95"/>
        <v>0</v>
      </c>
      <c r="I277" s="39">
        <f t="shared" si="58"/>
        <v>0</v>
      </c>
      <c r="J277" s="40">
        <f t="shared" si="59"/>
        <v>0</v>
      </c>
      <c r="K277" s="41"/>
      <c r="L277" s="42"/>
      <c r="M277" s="42"/>
      <c r="N277" s="42"/>
      <c r="O277" s="42"/>
      <c r="P277" s="46"/>
      <c r="Q277" s="23"/>
    </row>
    <row r="278" spans="1:17" hidden="1">
      <c r="A278" s="237">
        <v>46858</v>
      </c>
      <c r="B278" s="25">
        <v>112</v>
      </c>
      <c r="C278" s="35" t="s">
        <v>21</v>
      </c>
      <c r="D278" s="36" t="str">
        <f t="shared" ref="D278:E278" si="108">D277</f>
        <v>'</v>
      </c>
      <c r="E278" s="37">
        <f t="shared" si="108"/>
        <v>46949.25</v>
      </c>
      <c r="F278" s="6">
        <f>IF(MAX(F$9:F277)&gt;=L$5,0,IF(B278&gt;=MONTH($N$5),F277+1,0))</f>
        <v>0</v>
      </c>
      <c r="G278" s="38">
        <f t="shared" si="94"/>
        <v>0</v>
      </c>
      <c r="H278" s="39">
        <f t="shared" si="95"/>
        <v>0</v>
      </c>
      <c r="I278" s="39">
        <f t="shared" si="58"/>
        <v>0</v>
      </c>
      <c r="J278" s="40">
        <f t="shared" si="59"/>
        <v>0</v>
      </c>
      <c r="K278" s="41"/>
      <c r="L278" s="42"/>
      <c r="M278" s="42"/>
      <c r="N278" s="42"/>
      <c r="O278" s="42"/>
      <c r="P278" s="46"/>
      <c r="Q278" s="23"/>
    </row>
    <row r="279" spans="1:17" hidden="1">
      <c r="A279" s="237">
        <v>46888</v>
      </c>
      <c r="B279" s="25">
        <v>113</v>
      </c>
      <c r="C279" s="35" t="s">
        <v>22</v>
      </c>
      <c r="D279" s="36" t="str">
        <f t="shared" ref="D279:E279" si="109">D278</f>
        <v>'</v>
      </c>
      <c r="E279" s="37">
        <f t="shared" si="109"/>
        <v>46949.25</v>
      </c>
      <c r="F279" s="6">
        <f>IF(MAX(F$9:F278)&gt;=L$5,0,IF(B279&gt;=MONTH($N$5),F278+1,0))</f>
        <v>0</v>
      </c>
      <c r="G279" s="38">
        <f t="shared" si="94"/>
        <v>0</v>
      </c>
      <c r="H279" s="39">
        <f t="shared" si="95"/>
        <v>0</v>
      </c>
      <c r="I279" s="39">
        <f t="shared" si="58"/>
        <v>0</v>
      </c>
      <c r="J279" s="40">
        <f t="shared" si="59"/>
        <v>0</v>
      </c>
      <c r="K279" s="41"/>
      <c r="L279" s="42"/>
      <c r="M279" s="42"/>
      <c r="N279" s="42"/>
      <c r="O279" s="42"/>
      <c r="P279" s="46"/>
      <c r="Q279" s="23"/>
    </row>
    <row r="280" spans="1:17" hidden="1">
      <c r="A280" s="237">
        <v>46919</v>
      </c>
      <c r="B280" s="25">
        <v>114</v>
      </c>
      <c r="C280" s="35" t="s">
        <v>23</v>
      </c>
      <c r="D280" s="36" t="str">
        <f t="shared" ref="D280:E280" si="110">D279</f>
        <v>'</v>
      </c>
      <c r="E280" s="37">
        <f t="shared" si="110"/>
        <v>46949.25</v>
      </c>
      <c r="F280" s="6">
        <f>IF(MAX(F$9:F279)&gt;=L$5,0,IF(B280&gt;=MONTH($N$5),F279+1,0))</f>
        <v>0</v>
      </c>
      <c r="G280" s="38">
        <f t="shared" si="94"/>
        <v>0</v>
      </c>
      <c r="H280" s="39">
        <f t="shared" si="95"/>
        <v>0</v>
      </c>
      <c r="I280" s="39">
        <f t="shared" si="58"/>
        <v>0</v>
      </c>
      <c r="J280" s="40">
        <f t="shared" si="59"/>
        <v>0</v>
      </c>
      <c r="K280" s="41"/>
      <c r="L280" s="42"/>
      <c r="M280" s="42"/>
      <c r="N280" s="42"/>
      <c r="O280" s="42"/>
      <c r="P280" s="46"/>
      <c r="Q280" s="23"/>
    </row>
    <row r="281" spans="1:17" hidden="1">
      <c r="A281" s="237">
        <v>46949</v>
      </c>
      <c r="B281" s="25">
        <v>115</v>
      </c>
      <c r="C281" s="35" t="s">
        <v>24</v>
      </c>
      <c r="D281" s="36" t="str">
        <f t="shared" ref="D281:E281" si="111">D280</f>
        <v>'</v>
      </c>
      <c r="E281" s="37">
        <f t="shared" si="111"/>
        <v>46949.25</v>
      </c>
      <c r="F281" s="6">
        <f>IF(MAX(F$9:F280)&gt;=L$5,0,IF(B281&gt;=MONTH($N$5),F280+1,0))</f>
        <v>0</v>
      </c>
      <c r="G281" s="38">
        <f t="shared" si="94"/>
        <v>0</v>
      </c>
      <c r="H281" s="39">
        <f t="shared" si="95"/>
        <v>0</v>
      </c>
      <c r="I281" s="39">
        <f t="shared" si="58"/>
        <v>0</v>
      </c>
      <c r="J281" s="40">
        <f t="shared" si="59"/>
        <v>0</v>
      </c>
      <c r="K281" s="41"/>
      <c r="L281" s="42"/>
      <c r="M281" s="42"/>
      <c r="N281" s="42"/>
      <c r="O281" s="42"/>
      <c r="P281" s="46"/>
      <c r="Q281" s="23"/>
    </row>
    <row r="282" spans="1:17" hidden="1">
      <c r="A282" s="237">
        <v>46980</v>
      </c>
      <c r="B282" s="25">
        <v>116</v>
      </c>
      <c r="C282" s="35" t="s">
        <v>25</v>
      </c>
      <c r="D282" s="36" t="str">
        <f t="shared" ref="D282:E282" si="112">D281</f>
        <v>'</v>
      </c>
      <c r="E282" s="37">
        <f t="shared" si="112"/>
        <v>46949.25</v>
      </c>
      <c r="F282" s="6">
        <f>IF(MAX(F$9:F281)&gt;=L$5,0,IF(B282&gt;=MONTH($N$5),F281+1,0))</f>
        <v>0</v>
      </c>
      <c r="G282" s="38">
        <f t="shared" si="94"/>
        <v>0</v>
      </c>
      <c r="H282" s="39">
        <f t="shared" si="95"/>
        <v>0</v>
      </c>
      <c r="I282" s="39">
        <f t="shared" si="58"/>
        <v>0</v>
      </c>
      <c r="J282" s="40">
        <f t="shared" si="59"/>
        <v>0</v>
      </c>
      <c r="K282" s="41"/>
      <c r="L282" s="42"/>
      <c r="M282" s="42"/>
      <c r="N282" s="42"/>
      <c r="O282" s="42"/>
      <c r="P282" s="46"/>
      <c r="Q282" s="23"/>
    </row>
    <row r="283" spans="1:17" hidden="1">
      <c r="A283" s="237">
        <v>47011</v>
      </c>
      <c r="B283" s="25">
        <v>117</v>
      </c>
      <c r="C283" s="35" t="s">
        <v>26</v>
      </c>
      <c r="D283" s="36" t="str">
        <f t="shared" ref="D283:E283" si="113">D282</f>
        <v>'</v>
      </c>
      <c r="E283" s="37">
        <f t="shared" si="113"/>
        <v>46949.25</v>
      </c>
      <c r="F283" s="6">
        <f>IF(MAX(F$9:F282)&gt;=L$5,0,IF(B283&gt;=MONTH($N$5),F282+1,0))</f>
        <v>0</v>
      </c>
      <c r="G283" s="38">
        <f t="shared" si="94"/>
        <v>0</v>
      </c>
      <c r="H283" s="39">
        <f t="shared" si="95"/>
        <v>0</v>
      </c>
      <c r="I283" s="39">
        <f t="shared" si="58"/>
        <v>0</v>
      </c>
      <c r="J283" s="40">
        <f t="shared" si="59"/>
        <v>0</v>
      </c>
      <c r="K283" s="41"/>
      <c r="L283" s="42"/>
      <c r="M283" s="42"/>
      <c r="N283" s="42"/>
      <c r="O283" s="42"/>
      <c r="P283" s="46"/>
      <c r="Q283" s="23"/>
    </row>
    <row r="284" spans="1:17" hidden="1">
      <c r="A284" s="237">
        <v>47041</v>
      </c>
      <c r="B284" s="25">
        <v>118</v>
      </c>
      <c r="C284" s="35" t="s">
        <v>27</v>
      </c>
      <c r="D284" s="36" t="str">
        <f t="shared" ref="D284:E284" si="114">D283</f>
        <v>'</v>
      </c>
      <c r="E284" s="37">
        <f t="shared" si="114"/>
        <v>46949.25</v>
      </c>
      <c r="F284" s="6">
        <f>IF(MAX(F$9:F283)&gt;=L$5,0,IF(B284&gt;=MONTH($N$5),F283+1,0))</f>
        <v>0</v>
      </c>
      <c r="G284" s="38">
        <f t="shared" si="94"/>
        <v>0</v>
      </c>
      <c r="H284" s="39">
        <f t="shared" si="95"/>
        <v>0</v>
      </c>
      <c r="I284" s="39">
        <f t="shared" si="58"/>
        <v>0</v>
      </c>
      <c r="J284" s="40">
        <f t="shared" si="59"/>
        <v>0</v>
      </c>
      <c r="K284" s="41"/>
      <c r="L284" s="42"/>
      <c r="M284" s="42"/>
      <c r="N284" s="42"/>
      <c r="O284" s="42"/>
      <c r="P284" s="46"/>
      <c r="Q284" s="23"/>
    </row>
    <row r="285" spans="1:17" hidden="1">
      <c r="A285" s="237">
        <v>47072</v>
      </c>
      <c r="B285" s="25">
        <v>119</v>
      </c>
      <c r="C285" s="35" t="s">
        <v>28</v>
      </c>
      <c r="D285" s="36" t="str">
        <f t="shared" ref="D285:E285" si="115">D284</f>
        <v>'</v>
      </c>
      <c r="E285" s="37">
        <f t="shared" si="115"/>
        <v>46949.25</v>
      </c>
      <c r="F285" s="6">
        <f>IF(MAX(F$9:F284)&gt;=L$5,0,IF(B285&gt;=MONTH($N$5),F284+1,0))</f>
        <v>0</v>
      </c>
      <c r="G285" s="38">
        <f t="shared" si="94"/>
        <v>0</v>
      </c>
      <c r="H285" s="39">
        <f t="shared" si="95"/>
        <v>0</v>
      </c>
      <c r="I285" s="39">
        <f t="shared" si="58"/>
        <v>0</v>
      </c>
      <c r="J285" s="40">
        <f t="shared" si="59"/>
        <v>0</v>
      </c>
      <c r="K285" s="41"/>
      <c r="L285" s="42"/>
      <c r="M285" s="42"/>
      <c r="N285" s="42"/>
      <c r="O285" s="42"/>
      <c r="P285" s="46"/>
      <c r="Q285" s="23"/>
    </row>
    <row r="286" spans="1:17" hidden="1">
      <c r="A286" s="237">
        <v>47102</v>
      </c>
      <c r="B286" s="25">
        <v>120</v>
      </c>
      <c r="C286" s="35" t="s">
        <v>29</v>
      </c>
      <c r="D286" s="36" t="str">
        <f t="shared" ref="D286:E286" si="116">D285</f>
        <v>'</v>
      </c>
      <c r="E286" s="37">
        <f t="shared" si="116"/>
        <v>46949.25</v>
      </c>
      <c r="F286" s="6">
        <f>IF(MAX(F$9:F285)&gt;=L$5,0,IF(B286&gt;=MONTH($N$5),F285+1,0))</f>
        <v>0</v>
      </c>
      <c r="G286" s="45">
        <f t="shared" si="94"/>
        <v>0</v>
      </c>
      <c r="H286" s="42">
        <f t="shared" si="95"/>
        <v>0</v>
      </c>
      <c r="I286" s="42">
        <f t="shared" si="58"/>
        <v>0</v>
      </c>
      <c r="J286" s="46">
        <f t="shared" si="59"/>
        <v>0</v>
      </c>
      <c r="K286" s="41">
        <f>SUM(H275:H286)</f>
        <v>0</v>
      </c>
      <c r="L286" s="42">
        <f>SUM(I275:I286)</f>
        <v>0</v>
      </c>
      <c r="M286" s="42">
        <f>SUM(G275:G286)</f>
        <v>0</v>
      </c>
      <c r="N286" s="42">
        <f>K286+N274</f>
        <v>159253.77999999997</v>
      </c>
      <c r="O286" s="42">
        <f>L286+O274</f>
        <v>105578.86507074376</v>
      </c>
      <c r="P286" s="46">
        <f>M286+P274</f>
        <v>264832.64507074369</v>
      </c>
      <c r="Q286" s="23"/>
    </row>
    <row r="287" spans="1:17" hidden="1">
      <c r="A287" s="237">
        <v>47133</v>
      </c>
      <c r="B287" s="25">
        <v>49</v>
      </c>
      <c r="C287" s="26" t="s">
        <v>17</v>
      </c>
      <c r="D287" s="47" t="str">
        <f>D275</f>
        <v>'</v>
      </c>
      <c r="E287" s="27">
        <f>E275+365.25</f>
        <v>47314.5</v>
      </c>
      <c r="F287" s="90">
        <f>IF(MAX(F$9:F286)&gt;=L$5,0,IF(B287&gt;=MONTH($N$5),F286+1,0))</f>
        <v>0</v>
      </c>
      <c r="G287" s="28">
        <f t="shared" si="94"/>
        <v>0</v>
      </c>
      <c r="H287" s="29">
        <f t="shared" si="95"/>
        <v>0</v>
      </c>
      <c r="I287" s="29">
        <f t="shared" si="58"/>
        <v>0</v>
      </c>
      <c r="J287" s="30">
        <f t="shared" si="59"/>
        <v>0</v>
      </c>
      <c r="K287" s="31"/>
      <c r="L287" s="32"/>
      <c r="M287" s="32"/>
      <c r="N287" s="32"/>
      <c r="O287" s="32"/>
      <c r="P287" s="48"/>
      <c r="Q287" s="23"/>
    </row>
    <row r="288" spans="1:17" hidden="1">
      <c r="A288" s="237">
        <v>47164</v>
      </c>
      <c r="B288" s="25">
        <v>62</v>
      </c>
      <c r="C288" s="35" t="s">
        <v>19</v>
      </c>
      <c r="D288" s="36" t="str">
        <f t="shared" ref="D288:E288" si="117">D287</f>
        <v>'</v>
      </c>
      <c r="E288" s="37">
        <f t="shared" si="117"/>
        <v>47314.5</v>
      </c>
      <c r="F288" s="6">
        <f>IF(MAX(F$9:F287)&gt;=L$5,0,IF(B288&gt;=MONTH($N$5),F287+1,0))</f>
        <v>0</v>
      </c>
      <c r="G288" s="38">
        <f t="shared" si="94"/>
        <v>0</v>
      </c>
      <c r="H288" s="39">
        <f t="shared" si="95"/>
        <v>0</v>
      </c>
      <c r="I288" s="39">
        <f t="shared" si="58"/>
        <v>0</v>
      </c>
      <c r="J288" s="40">
        <f t="shared" si="59"/>
        <v>0</v>
      </c>
      <c r="K288" s="41"/>
      <c r="L288" s="42"/>
      <c r="M288" s="42"/>
      <c r="N288" s="42"/>
      <c r="O288" s="42"/>
      <c r="P288" s="46"/>
      <c r="Q288" s="23"/>
    </row>
    <row r="289" spans="1:17" hidden="1">
      <c r="A289" s="237">
        <v>47192</v>
      </c>
      <c r="B289" s="25">
        <v>63</v>
      </c>
      <c r="C289" s="35" t="s">
        <v>20</v>
      </c>
      <c r="D289" s="36" t="str">
        <f t="shared" ref="D289:E289" si="118">D288</f>
        <v>'</v>
      </c>
      <c r="E289" s="37">
        <f t="shared" si="118"/>
        <v>47314.5</v>
      </c>
      <c r="F289" s="6">
        <f>IF(MAX(F$9:F288)&gt;=L$5,0,IF(B289&gt;=MONTH($N$5),F288+1,0))</f>
        <v>0</v>
      </c>
      <c r="G289" s="38">
        <f t="shared" si="94"/>
        <v>0</v>
      </c>
      <c r="H289" s="39">
        <f t="shared" si="95"/>
        <v>0</v>
      </c>
      <c r="I289" s="39">
        <f t="shared" si="58"/>
        <v>0</v>
      </c>
      <c r="J289" s="40">
        <f t="shared" si="59"/>
        <v>0</v>
      </c>
      <c r="K289" s="41"/>
      <c r="L289" s="42"/>
      <c r="M289" s="42"/>
      <c r="N289" s="42"/>
      <c r="O289" s="42"/>
      <c r="P289" s="46"/>
      <c r="Q289" s="23"/>
    </row>
    <row r="290" spans="1:17" hidden="1">
      <c r="A290" s="237">
        <v>47223</v>
      </c>
      <c r="B290" s="25">
        <v>64</v>
      </c>
      <c r="C290" s="35" t="s">
        <v>21</v>
      </c>
      <c r="D290" s="36" t="str">
        <f t="shared" ref="D290:E290" si="119">D289</f>
        <v>'</v>
      </c>
      <c r="E290" s="37">
        <f t="shared" si="119"/>
        <v>47314.5</v>
      </c>
      <c r="F290" s="6">
        <f>IF(MAX(F$9:F289)&gt;=L$5,0,IF(B290&gt;=MONTH($N$5),F289+1,0))</f>
        <v>0</v>
      </c>
      <c r="G290" s="38">
        <f t="shared" si="94"/>
        <v>0</v>
      </c>
      <c r="H290" s="39">
        <f t="shared" si="95"/>
        <v>0</v>
      </c>
      <c r="I290" s="39">
        <f t="shared" si="58"/>
        <v>0</v>
      </c>
      <c r="J290" s="40">
        <f t="shared" si="59"/>
        <v>0</v>
      </c>
      <c r="K290" s="41"/>
      <c r="L290" s="42"/>
      <c r="M290" s="42"/>
      <c r="N290" s="42"/>
      <c r="O290" s="42"/>
      <c r="P290" s="46"/>
      <c r="Q290" s="23"/>
    </row>
    <row r="291" spans="1:17" hidden="1">
      <c r="A291" s="237">
        <v>47253</v>
      </c>
      <c r="B291" s="25">
        <v>65</v>
      </c>
      <c r="C291" s="35" t="s">
        <v>22</v>
      </c>
      <c r="D291" s="36" t="str">
        <f t="shared" ref="D291:E291" si="120">D290</f>
        <v>'</v>
      </c>
      <c r="E291" s="37">
        <f t="shared" si="120"/>
        <v>47314.5</v>
      </c>
      <c r="F291" s="6">
        <f>IF(MAX(F$9:F290)&gt;=L$5,0,IF(B291&gt;=MONTH($N$5),F290+1,0))</f>
        <v>0</v>
      </c>
      <c r="G291" s="38">
        <f t="shared" si="94"/>
        <v>0</v>
      </c>
      <c r="H291" s="39">
        <f t="shared" si="95"/>
        <v>0</v>
      </c>
      <c r="I291" s="39">
        <f t="shared" ref="I291:I354" si="121">G291-H291</f>
        <v>0</v>
      </c>
      <c r="J291" s="40">
        <f t="shared" ref="J291:J354" si="122">J290-I291</f>
        <v>0</v>
      </c>
      <c r="K291" s="41"/>
      <c r="L291" s="42"/>
      <c r="M291" s="42"/>
      <c r="N291" s="42"/>
      <c r="O291" s="42"/>
      <c r="P291" s="46"/>
      <c r="Q291" s="23"/>
    </row>
    <row r="292" spans="1:17" hidden="1">
      <c r="A292" s="237">
        <v>47284</v>
      </c>
      <c r="B292" s="25">
        <v>66</v>
      </c>
      <c r="C292" s="35" t="s">
        <v>23</v>
      </c>
      <c r="D292" s="36" t="str">
        <f t="shared" ref="D292:E292" si="123">D291</f>
        <v>'</v>
      </c>
      <c r="E292" s="37">
        <f t="shared" si="123"/>
        <v>47314.5</v>
      </c>
      <c r="F292" s="6">
        <f>IF(MAX(F$9:F291)&gt;=L$5,0,IF(B292&gt;=MONTH($N$5),F291+1,0))</f>
        <v>0</v>
      </c>
      <c r="G292" s="38">
        <f t="shared" si="94"/>
        <v>0</v>
      </c>
      <c r="H292" s="39">
        <f t="shared" si="95"/>
        <v>0</v>
      </c>
      <c r="I292" s="39">
        <f t="shared" si="121"/>
        <v>0</v>
      </c>
      <c r="J292" s="40">
        <f t="shared" si="122"/>
        <v>0</v>
      </c>
      <c r="K292" s="41"/>
      <c r="L292" s="42"/>
      <c r="M292" s="42"/>
      <c r="N292" s="42"/>
      <c r="O292" s="42"/>
      <c r="P292" s="46"/>
      <c r="Q292" s="23"/>
    </row>
    <row r="293" spans="1:17" hidden="1">
      <c r="A293" s="237">
        <v>47314</v>
      </c>
      <c r="B293" s="25">
        <v>67</v>
      </c>
      <c r="C293" s="35" t="s">
        <v>24</v>
      </c>
      <c r="D293" s="36" t="str">
        <f t="shared" ref="D293:E293" si="124">D292</f>
        <v>'</v>
      </c>
      <c r="E293" s="37">
        <f t="shared" si="124"/>
        <v>47314.5</v>
      </c>
      <c r="F293" s="6">
        <f>IF(MAX(F$9:F292)&gt;=L$5,0,IF(B293&gt;=MONTH($N$5),F292+1,0))</f>
        <v>0</v>
      </c>
      <c r="G293" s="38">
        <f t="shared" si="94"/>
        <v>0</v>
      </c>
      <c r="H293" s="39">
        <f t="shared" si="95"/>
        <v>0</v>
      </c>
      <c r="I293" s="39">
        <f t="shared" si="121"/>
        <v>0</v>
      </c>
      <c r="J293" s="40">
        <f t="shared" si="122"/>
        <v>0</v>
      </c>
      <c r="K293" s="41"/>
      <c r="L293" s="42"/>
      <c r="M293" s="42"/>
      <c r="N293" s="42"/>
      <c r="O293" s="42"/>
      <c r="P293" s="46"/>
      <c r="Q293" s="23"/>
    </row>
    <row r="294" spans="1:17" hidden="1">
      <c r="A294" s="237">
        <v>47345</v>
      </c>
      <c r="B294" s="25">
        <v>68</v>
      </c>
      <c r="C294" s="35" t="s">
        <v>25</v>
      </c>
      <c r="D294" s="36" t="str">
        <f t="shared" ref="D294:E294" si="125">D293</f>
        <v>'</v>
      </c>
      <c r="E294" s="37">
        <f t="shared" si="125"/>
        <v>47314.5</v>
      </c>
      <c r="F294" s="6">
        <f>IF(MAX(F$9:F293)&gt;=L$5,0,IF(B294&gt;=MONTH($N$5),F293+1,0))</f>
        <v>0</v>
      </c>
      <c r="G294" s="38">
        <f t="shared" si="94"/>
        <v>0</v>
      </c>
      <c r="H294" s="39">
        <f t="shared" si="95"/>
        <v>0</v>
      </c>
      <c r="I294" s="39">
        <f t="shared" si="121"/>
        <v>0</v>
      </c>
      <c r="J294" s="40">
        <f t="shared" si="122"/>
        <v>0</v>
      </c>
      <c r="K294" s="41"/>
      <c r="L294" s="42"/>
      <c r="M294" s="42"/>
      <c r="N294" s="42"/>
      <c r="O294" s="42"/>
      <c r="P294" s="46"/>
      <c r="Q294" s="23"/>
    </row>
    <row r="295" spans="1:17" hidden="1">
      <c r="A295" s="237">
        <v>47376</v>
      </c>
      <c r="B295" s="25">
        <v>69</v>
      </c>
      <c r="C295" s="35" t="s">
        <v>26</v>
      </c>
      <c r="D295" s="36" t="str">
        <f t="shared" ref="D295:E295" si="126">D294</f>
        <v>'</v>
      </c>
      <c r="E295" s="37">
        <f t="shared" si="126"/>
        <v>47314.5</v>
      </c>
      <c r="F295" s="6">
        <f>IF(MAX(F$9:F294)&gt;=L$5,0,IF(B295&gt;=MONTH($N$5),F294+1,0))</f>
        <v>0</v>
      </c>
      <c r="G295" s="38">
        <f t="shared" si="94"/>
        <v>0</v>
      </c>
      <c r="H295" s="39">
        <f t="shared" si="95"/>
        <v>0</v>
      </c>
      <c r="I295" s="39">
        <f t="shared" si="121"/>
        <v>0</v>
      </c>
      <c r="J295" s="40">
        <f t="shared" si="122"/>
        <v>0</v>
      </c>
      <c r="K295" s="41"/>
      <c r="L295" s="42"/>
      <c r="M295" s="42"/>
      <c r="N295" s="42"/>
      <c r="O295" s="42"/>
      <c r="P295" s="46"/>
      <c r="Q295" s="23"/>
    </row>
    <row r="296" spans="1:17" hidden="1">
      <c r="A296" s="237">
        <v>47406</v>
      </c>
      <c r="B296" s="25">
        <v>70</v>
      </c>
      <c r="C296" s="35" t="s">
        <v>27</v>
      </c>
      <c r="D296" s="36" t="str">
        <f t="shared" ref="D296:E296" si="127">D295</f>
        <v>'</v>
      </c>
      <c r="E296" s="37">
        <f t="shared" si="127"/>
        <v>47314.5</v>
      </c>
      <c r="F296" s="6">
        <f>IF(MAX(F$9:F295)&gt;=L$5,0,IF(B296&gt;=MONTH($N$5),F295+1,0))</f>
        <v>0</v>
      </c>
      <c r="G296" s="38">
        <f t="shared" si="94"/>
        <v>0</v>
      </c>
      <c r="H296" s="39">
        <f t="shared" si="95"/>
        <v>0</v>
      </c>
      <c r="I296" s="39">
        <f t="shared" si="121"/>
        <v>0</v>
      </c>
      <c r="J296" s="40">
        <f t="shared" si="122"/>
        <v>0</v>
      </c>
      <c r="K296" s="41"/>
      <c r="L296" s="42"/>
      <c r="M296" s="42"/>
      <c r="N296" s="42"/>
      <c r="O296" s="42"/>
      <c r="P296" s="46"/>
      <c r="Q296" s="23"/>
    </row>
    <row r="297" spans="1:17" hidden="1">
      <c r="A297" s="237">
        <v>47437</v>
      </c>
      <c r="B297" s="25">
        <v>71</v>
      </c>
      <c r="C297" s="35" t="s">
        <v>28</v>
      </c>
      <c r="D297" s="36" t="str">
        <f t="shared" ref="D297:E297" si="128">D296</f>
        <v>'</v>
      </c>
      <c r="E297" s="37">
        <f t="shared" si="128"/>
        <v>47314.5</v>
      </c>
      <c r="F297" s="6">
        <f>IF(MAX(F$9:F296)&gt;=L$5,0,IF(B297&gt;=MONTH($N$5),F296+1,0))</f>
        <v>0</v>
      </c>
      <c r="G297" s="38">
        <f t="shared" si="94"/>
        <v>0</v>
      </c>
      <c r="H297" s="39">
        <f t="shared" si="95"/>
        <v>0</v>
      </c>
      <c r="I297" s="39">
        <f t="shared" si="121"/>
        <v>0</v>
      </c>
      <c r="J297" s="40">
        <f t="shared" si="122"/>
        <v>0</v>
      </c>
      <c r="K297" s="41"/>
      <c r="L297" s="42"/>
      <c r="M297" s="42"/>
      <c r="N297" s="42"/>
      <c r="O297" s="42"/>
      <c r="P297" s="46"/>
      <c r="Q297" s="23"/>
    </row>
    <row r="298" spans="1:17" hidden="1">
      <c r="A298" s="237">
        <v>47467</v>
      </c>
      <c r="B298" s="25">
        <v>72</v>
      </c>
      <c r="C298" s="35" t="s">
        <v>29</v>
      </c>
      <c r="D298" s="36" t="str">
        <f t="shared" ref="D298:E298" si="129">D297</f>
        <v>'</v>
      </c>
      <c r="E298" s="37">
        <f t="shared" si="129"/>
        <v>47314.5</v>
      </c>
      <c r="F298" s="6">
        <f>IF(MAX(F$9:F297)&gt;=L$5,0,IF(B298&gt;=MONTH($N$5),F297+1,0))</f>
        <v>0</v>
      </c>
      <c r="G298" s="45">
        <f t="shared" si="94"/>
        <v>0</v>
      </c>
      <c r="H298" s="42">
        <f t="shared" si="95"/>
        <v>0</v>
      </c>
      <c r="I298" s="42">
        <f t="shared" si="121"/>
        <v>0</v>
      </c>
      <c r="J298" s="46">
        <f t="shared" si="122"/>
        <v>0</v>
      </c>
      <c r="K298" s="41">
        <f>SUM(H287:H298)</f>
        <v>0</v>
      </c>
      <c r="L298" s="42">
        <f>SUM(I287:I298)</f>
        <v>0</v>
      </c>
      <c r="M298" s="42">
        <f>SUM(G287:G298)</f>
        <v>0</v>
      </c>
      <c r="N298" s="42">
        <f>K298+N214</f>
        <v>151652.54999999999</v>
      </c>
      <c r="O298" s="42">
        <f>L298+O214</f>
        <v>73455.198189867777</v>
      </c>
      <c r="P298" s="46">
        <f>M298+P214</f>
        <v>225107.74818986771</v>
      </c>
      <c r="Q298" s="23"/>
    </row>
    <row r="299" spans="1:17" hidden="1">
      <c r="A299" s="237">
        <v>47498</v>
      </c>
      <c r="B299" s="25">
        <v>73</v>
      </c>
      <c r="C299" s="26" t="s">
        <v>17</v>
      </c>
      <c r="D299" s="47" t="str">
        <f>D287</f>
        <v>'</v>
      </c>
      <c r="E299" s="27">
        <f>E287+365.25</f>
        <v>47679.75</v>
      </c>
      <c r="F299" s="90">
        <f>IF(MAX(F$9:F298)&gt;=L$5,0,IF(B299&gt;=MONTH($N$5),F298+1,0))</f>
        <v>0</v>
      </c>
      <c r="G299" s="28">
        <f t="shared" si="94"/>
        <v>0</v>
      </c>
      <c r="H299" s="29">
        <f t="shared" si="95"/>
        <v>0</v>
      </c>
      <c r="I299" s="29">
        <f t="shared" si="121"/>
        <v>0</v>
      </c>
      <c r="J299" s="30">
        <f t="shared" si="122"/>
        <v>0</v>
      </c>
      <c r="K299" s="31"/>
      <c r="L299" s="32"/>
      <c r="M299" s="32"/>
      <c r="N299" s="32"/>
      <c r="O299" s="32"/>
      <c r="P299" s="48"/>
      <c r="Q299" s="23"/>
    </row>
    <row r="300" spans="1:17" hidden="1">
      <c r="A300" s="237">
        <v>47529</v>
      </c>
      <c r="B300" s="25">
        <v>74</v>
      </c>
      <c r="C300" s="35" t="s">
        <v>19</v>
      </c>
      <c r="D300" s="36" t="str">
        <f t="shared" ref="D300:E300" si="130">D299</f>
        <v>'</v>
      </c>
      <c r="E300" s="37">
        <f t="shared" si="130"/>
        <v>47679.75</v>
      </c>
      <c r="F300" s="6">
        <f>IF(MAX(F$9:F299)&gt;=L$5,0,IF(B300&gt;=MONTH($N$5),F299+1,0))</f>
        <v>0</v>
      </c>
      <c r="G300" s="38">
        <f t="shared" si="94"/>
        <v>0</v>
      </c>
      <c r="H300" s="39">
        <f t="shared" si="95"/>
        <v>0</v>
      </c>
      <c r="I300" s="39">
        <f t="shared" si="121"/>
        <v>0</v>
      </c>
      <c r="J300" s="40">
        <f t="shared" si="122"/>
        <v>0</v>
      </c>
      <c r="K300" s="41"/>
      <c r="L300" s="42"/>
      <c r="M300" s="42"/>
      <c r="N300" s="42"/>
      <c r="O300" s="42"/>
      <c r="P300" s="46"/>
      <c r="Q300" s="23"/>
    </row>
    <row r="301" spans="1:17" hidden="1">
      <c r="A301" s="237">
        <v>47557</v>
      </c>
      <c r="B301" s="25">
        <v>75</v>
      </c>
      <c r="C301" s="35" t="s">
        <v>20</v>
      </c>
      <c r="D301" s="36" t="str">
        <f t="shared" ref="D301:E301" si="131">D300</f>
        <v>'</v>
      </c>
      <c r="E301" s="37">
        <f t="shared" si="131"/>
        <v>47679.75</v>
      </c>
      <c r="F301" s="6">
        <f>IF(MAX(F$9:F300)&gt;=L$5,0,IF(B301&gt;=MONTH($N$5),F300+1,0))</f>
        <v>0</v>
      </c>
      <c r="G301" s="38">
        <f t="shared" si="94"/>
        <v>0</v>
      </c>
      <c r="H301" s="39">
        <f t="shared" si="95"/>
        <v>0</v>
      </c>
      <c r="I301" s="39">
        <f t="shared" si="121"/>
        <v>0</v>
      </c>
      <c r="J301" s="40">
        <f t="shared" si="122"/>
        <v>0</v>
      </c>
      <c r="K301" s="41"/>
      <c r="L301" s="42"/>
      <c r="M301" s="42"/>
      <c r="N301" s="42"/>
      <c r="O301" s="42"/>
      <c r="P301" s="46"/>
      <c r="Q301" s="23"/>
    </row>
    <row r="302" spans="1:17" hidden="1">
      <c r="A302" s="237">
        <v>47588</v>
      </c>
      <c r="B302" s="25">
        <v>76</v>
      </c>
      <c r="C302" s="35" t="s">
        <v>21</v>
      </c>
      <c r="D302" s="36" t="str">
        <f t="shared" ref="D302:E302" si="132">D301</f>
        <v>'</v>
      </c>
      <c r="E302" s="37">
        <f t="shared" si="132"/>
        <v>47679.75</v>
      </c>
      <c r="F302" s="6">
        <f>IF(MAX(F$9:F301)&gt;=L$5,0,IF(B302&gt;=MONTH($N$5),F301+1,0))</f>
        <v>0</v>
      </c>
      <c r="G302" s="38">
        <f t="shared" si="94"/>
        <v>0</v>
      </c>
      <c r="H302" s="39">
        <f t="shared" si="95"/>
        <v>0</v>
      </c>
      <c r="I302" s="39">
        <f t="shared" si="121"/>
        <v>0</v>
      </c>
      <c r="J302" s="40">
        <f t="shared" si="122"/>
        <v>0</v>
      </c>
      <c r="K302" s="41"/>
      <c r="L302" s="42"/>
      <c r="M302" s="42"/>
      <c r="N302" s="42"/>
      <c r="O302" s="42"/>
      <c r="P302" s="46"/>
      <c r="Q302" s="23"/>
    </row>
    <row r="303" spans="1:17" hidden="1">
      <c r="A303" s="237">
        <v>47618</v>
      </c>
      <c r="B303" s="25">
        <v>77</v>
      </c>
      <c r="C303" s="35" t="s">
        <v>22</v>
      </c>
      <c r="D303" s="36" t="str">
        <f t="shared" ref="D303:E303" si="133">D302</f>
        <v>'</v>
      </c>
      <c r="E303" s="37">
        <f t="shared" si="133"/>
        <v>47679.75</v>
      </c>
      <c r="F303" s="6">
        <f>IF(MAX(F$9:F302)&gt;=L$5,0,IF(B303&gt;=MONTH($N$5),F302+1,0))</f>
        <v>0</v>
      </c>
      <c r="G303" s="38">
        <f t="shared" si="94"/>
        <v>0</v>
      </c>
      <c r="H303" s="39">
        <f t="shared" si="95"/>
        <v>0</v>
      </c>
      <c r="I303" s="39">
        <f t="shared" si="121"/>
        <v>0</v>
      </c>
      <c r="J303" s="40">
        <f t="shared" si="122"/>
        <v>0</v>
      </c>
      <c r="K303" s="41"/>
      <c r="L303" s="42"/>
      <c r="M303" s="42"/>
      <c r="N303" s="42"/>
      <c r="O303" s="42"/>
      <c r="P303" s="46"/>
      <c r="Q303" s="23"/>
    </row>
    <row r="304" spans="1:17" hidden="1">
      <c r="A304" s="237">
        <v>47649</v>
      </c>
      <c r="B304" s="25">
        <v>78</v>
      </c>
      <c r="C304" s="35" t="s">
        <v>23</v>
      </c>
      <c r="D304" s="36" t="str">
        <f t="shared" ref="D304:E304" si="134">D303</f>
        <v>'</v>
      </c>
      <c r="E304" s="37">
        <f t="shared" si="134"/>
        <v>47679.75</v>
      </c>
      <c r="F304" s="6">
        <f>IF(MAX(F$9:F303)&gt;=L$5,0,IF(B304&gt;=MONTH($N$5),F303+1,0))</f>
        <v>0</v>
      </c>
      <c r="G304" s="38">
        <f t="shared" si="94"/>
        <v>0</v>
      </c>
      <c r="H304" s="39">
        <f t="shared" si="95"/>
        <v>0</v>
      </c>
      <c r="I304" s="39">
        <f t="shared" si="121"/>
        <v>0</v>
      </c>
      <c r="J304" s="40">
        <f t="shared" si="122"/>
        <v>0</v>
      </c>
      <c r="K304" s="41"/>
      <c r="L304" s="42"/>
      <c r="M304" s="42"/>
      <c r="N304" s="42"/>
      <c r="O304" s="42"/>
      <c r="P304" s="46"/>
      <c r="Q304" s="23"/>
    </row>
    <row r="305" spans="1:17" hidden="1">
      <c r="A305" s="237">
        <v>47679</v>
      </c>
      <c r="B305" s="25">
        <v>79</v>
      </c>
      <c r="C305" s="35" t="s">
        <v>24</v>
      </c>
      <c r="D305" s="36" t="str">
        <f t="shared" ref="D305:E305" si="135">D304</f>
        <v>'</v>
      </c>
      <c r="E305" s="37">
        <f t="shared" si="135"/>
        <v>47679.75</v>
      </c>
      <c r="F305" s="6">
        <f>IF(MAX(F$9:F304)&gt;=L$5,0,IF(B305&gt;=MONTH($N$5),F304+1,0))</f>
        <v>0</v>
      </c>
      <c r="G305" s="38">
        <f t="shared" si="94"/>
        <v>0</v>
      </c>
      <c r="H305" s="39">
        <f t="shared" si="95"/>
        <v>0</v>
      </c>
      <c r="I305" s="39">
        <f t="shared" si="121"/>
        <v>0</v>
      </c>
      <c r="J305" s="40">
        <f t="shared" si="122"/>
        <v>0</v>
      </c>
      <c r="K305" s="41"/>
      <c r="L305" s="42"/>
      <c r="M305" s="42"/>
      <c r="N305" s="42"/>
      <c r="O305" s="42"/>
      <c r="P305" s="46"/>
      <c r="Q305" s="23"/>
    </row>
    <row r="306" spans="1:17" hidden="1">
      <c r="A306" s="237">
        <v>47710</v>
      </c>
      <c r="B306" s="25">
        <v>80</v>
      </c>
      <c r="C306" s="35" t="s">
        <v>25</v>
      </c>
      <c r="D306" s="36" t="str">
        <f t="shared" ref="D306:E306" si="136">D305</f>
        <v>'</v>
      </c>
      <c r="E306" s="37">
        <f t="shared" si="136"/>
        <v>47679.75</v>
      </c>
      <c r="F306" s="6">
        <f>IF(MAX(F$9:F305)&gt;=L$5,0,IF(B306&gt;=MONTH($N$5),F305+1,0))</f>
        <v>0</v>
      </c>
      <c r="G306" s="38">
        <f t="shared" si="94"/>
        <v>0</v>
      </c>
      <c r="H306" s="39">
        <f t="shared" si="95"/>
        <v>0</v>
      </c>
      <c r="I306" s="39">
        <f t="shared" si="121"/>
        <v>0</v>
      </c>
      <c r="J306" s="40">
        <f t="shared" si="122"/>
        <v>0</v>
      </c>
      <c r="K306" s="41"/>
      <c r="L306" s="42"/>
      <c r="M306" s="42"/>
      <c r="N306" s="42"/>
      <c r="O306" s="42"/>
      <c r="P306" s="46"/>
      <c r="Q306" s="23"/>
    </row>
    <row r="307" spans="1:17" hidden="1">
      <c r="A307" s="237">
        <v>47741</v>
      </c>
      <c r="B307" s="25">
        <v>81</v>
      </c>
      <c r="C307" s="35" t="s">
        <v>26</v>
      </c>
      <c r="D307" s="36" t="str">
        <f t="shared" ref="D307:E307" si="137">D306</f>
        <v>'</v>
      </c>
      <c r="E307" s="37">
        <f t="shared" si="137"/>
        <v>47679.75</v>
      </c>
      <c r="F307" s="6">
        <f>IF(MAX(F$9:F306)&gt;=L$5,0,IF(B307&gt;=MONTH($N$5),F306+1,0))</f>
        <v>0</v>
      </c>
      <c r="G307" s="38">
        <f t="shared" si="94"/>
        <v>0</v>
      </c>
      <c r="H307" s="39">
        <f t="shared" si="95"/>
        <v>0</v>
      </c>
      <c r="I307" s="39">
        <f t="shared" si="121"/>
        <v>0</v>
      </c>
      <c r="J307" s="40">
        <f t="shared" si="122"/>
        <v>0</v>
      </c>
      <c r="K307" s="41"/>
      <c r="L307" s="42"/>
      <c r="M307" s="42"/>
      <c r="N307" s="42"/>
      <c r="O307" s="42"/>
      <c r="P307" s="46"/>
      <c r="Q307" s="23"/>
    </row>
    <row r="308" spans="1:17" hidden="1">
      <c r="A308" s="237">
        <v>47771</v>
      </c>
      <c r="B308" s="25">
        <v>82</v>
      </c>
      <c r="C308" s="35" t="s">
        <v>27</v>
      </c>
      <c r="D308" s="36" t="str">
        <f t="shared" ref="D308:E308" si="138">D307</f>
        <v>'</v>
      </c>
      <c r="E308" s="37">
        <f t="shared" si="138"/>
        <v>47679.75</v>
      </c>
      <c r="F308" s="6">
        <f>IF(MAX(F$9:F307)&gt;=L$5,0,IF(B308&gt;=MONTH($N$5),F307+1,0))</f>
        <v>0</v>
      </c>
      <c r="G308" s="38">
        <f t="shared" si="94"/>
        <v>0</v>
      </c>
      <c r="H308" s="39">
        <f t="shared" si="95"/>
        <v>0</v>
      </c>
      <c r="I308" s="39">
        <f t="shared" si="121"/>
        <v>0</v>
      </c>
      <c r="J308" s="40">
        <f t="shared" si="122"/>
        <v>0</v>
      </c>
      <c r="K308" s="41"/>
      <c r="L308" s="42"/>
      <c r="M308" s="42"/>
      <c r="N308" s="42"/>
      <c r="O308" s="42"/>
      <c r="P308" s="46"/>
      <c r="Q308" s="23"/>
    </row>
    <row r="309" spans="1:17" hidden="1">
      <c r="A309" s="237">
        <v>47802</v>
      </c>
      <c r="B309" s="25">
        <v>83</v>
      </c>
      <c r="C309" s="35" t="s">
        <v>28</v>
      </c>
      <c r="D309" s="36" t="str">
        <f t="shared" ref="D309:E309" si="139">D308</f>
        <v>'</v>
      </c>
      <c r="E309" s="37">
        <f t="shared" si="139"/>
        <v>47679.75</v>
      </c>
      <c r="F309" s="6">
        <f>IF(MAX(F$9:F308)&gt;=L$5,0,IF(B309&gt;=MONTH($N$5),F308+1,0))</f>
        <v>0</v>
      </c>
      <c r="G309" s="38">
        <f t="shared" si="94"/>
        <v>0</v>
      </c>
      <c r="H309" s="39">
        <f t="shared" si="95"/>
        <v>0</v>
      </c>
      <c r="I309" s="39">
        <f t="shared" si="121"/>
        <v>0</v>
      </c>
      <c r="J309" s="40">
        <f t="shared" si="122"/>
        <v>0</v>
      </c>
      <c r="K309" s="41"/>
      <c r="L309" s="42"/>
      <c r="M309" s="42"/>
      <c r="N309" s="42"/>
      <c r="O309" s="42"/>
      <c r="P309" s="46"/>
      <c r="Q309" s="23"/>
    </row>
    <row r="310" spans="1:17" hidden="1">
      <c r="A310" s="237">
        <v>47832</v>
      </c>
      <c r="B310" s="25">
        <v>84</v>
      </c>
      <c r="C310" s="35" t="s">
        <v>29</v>
      </c>
      <c r="D310" s="36" t="str">
        <f t="shared" ref="D310:E310" si="140">D309</f>
        <v>'</v>
      </c>
      <c r="E310" s="37">
        <f t="shared" si="140"/>
        <v>47679.75</v>
      </c>
      <c r="F310" s="6">
        <f>IF(MAX(F$9:F309)&gt;=L$5,0,IF(B310&gt;=MONTH($N$5),F309+1,0))</f>
        <v>0</v>
      </c>
      <c r="G310" s="45">
        <f t="shared" si="94"/>
        <v>0</v>
      </c>
      <c r="H310" s="42">
        <f t="shared" si="95"/>
        <v>0</v>
      </c>
      <c r="I310" s="42">
        <f t="shared" si="121"/>
        <v>0</v>
      </c>
      <c r="J310" s="46">
        <f t="shared" si="122"/>
        <v>0</v>
      </c>
      <c r="K310" s="41">
        <f>SUM(H299:H310)</f>
        <v>0</v>
      </c>
      <c r="L310" s="42">
        <f>SUM(I299:I310)</f>
        <v>0</v>
      </c>
      <c r="M310" s="42">
        <f>SUM(G299:G310)</f>
        <v>0</v>
      </c>
      <c r="N310" s="42">
        <f>K310+N298</f>
        <v>151652.54999999999</v>
      </c>
      <c r="O310" s="42">
        <f>L310+O298</f>
        <v>73455.198189867777</v>
      </c>
      <c r="P310" s="46">
        <f>M310+P298</f>
        <v>225107.74818986771</v>
      </c>
      <c r="Q310" s="23"/>
    </row>
    <row r="311" spans="1:17" hidden="1">
      <c r="A311" s="237">
        <v>47863</v>
      </c>
      <c r="B311" s="25">
        <v>73</v>
      </c>
      <c r="C311" s="26" t="s">
        <v>17</v>
      </c>
      <c r="D311" s="47" t="str">
        <f>D299</f>
        <v>'</v>
      </c>
      <c r="E311" s="27">
        <f>E299+365.25</f>
        <v>48045</v>
      </c>
      <c r="F311" s="90">
        <f>IF(MAX(F$9:F310)&gt;=L$5,0,IF(B311&gt;=MONTH($N$5),F310+1,0))</f>
        <v>0</v>
      </c>
      <c r="G311" s="28">
        <f t="shared" si="94"/>
        <v>0</v>
      </c>
      <c r="H311" s="29">
        <f t="shared" si="95"/>
        <v>0</v>
      </c>
      <c r="I311" s="29">
        <f t="shared" si="121"/>
        <v>0</v>
      </c>
      <c r="J311" s="30">
        <f t="shared" si="122"/>
        <v>0</v>
      </c>
      <c r="K311" s="31"/>
      <c r="L311" s="32"/>
      <c r="M311" s="32"/>
      <c r="N311" s="32"/>
      <c r="O311" s="32"/>
      <c r="P311" s="48"/>
      <c r="Q311" s="23"/>
    </row>
    <row r="312" spans="1:17" hidden="1">
      <c r="A312" s="237">
        <v>47894</v>
      </c>
      <c r="B312" s="25">
        <v>86</v>
      </c>
      <c r="C312" s="35" t="s">
        <v>19</v>
      </c>
      <c r="D312" s="36" t="str">
        <f t="shared" ref="D312:E312" si="141">D311</f>
        <v>'</v>
      </c>
      <c r="E312" s="37">
        <f t="shared" si="141"/>
        <v>48045</v>
      </c>
      <c r="F312" s="6">
        <f>IF(MAX(F$9:F311)&gt;=L$5,0,IF(B312&gt;=MONTH($N$5),F311+1,0))</f>
        <v>0</v>
      </c>
      <c r="G312" s="38">
        <f t="shared" si="94"/>
        <v>0</v>
      </c>
      <c r="H312" s="39">
        <f t="shared" si="95"/>
        <v>0</v>
      </c>
      <c r="I312" s="39">
        <f t="shared" si="121"/>
        <v>0</v>
      </c>
      <c r="J312" s="40">
        <f t="shared" si="122"/>
        <v>0</v>
      </c>
      <c r="K312" s="41"/>
      <c r="L312" s="42"/>
      <c r="M312" s="42"/>
      <c r="N312" s="42"/>
      <c r="O312" s="42"/>
      <c r="P312" s="46"/>
      <c r="Q312" s="23"/>
    </row>
    <row r="313" spans="1:17" hidden="1">
      <c r="A313" s="237">
        <v>47922</v>
      </c>
      <c r="B313" s="25">
        <v>87</v>
      </c>
      <c r="C313" s="35" t="s">
        <v>20</v>
      </c>
      <c r="D313" s="36" t="str">
        <f t="shared" ref="D313:E313" si="142">D312</f>
        <v>'</v>
      </c>
      <c r="E313" s="37">
        <f t="shared" si="142"/>
        <v>48045</v>
      </c>
      <c r="F313" s="6">
        <f>IF(MAX(F$9:F312)&gt;=L$5,0,IF(B313&gt;=MONTH($N$5),F312+1,0))</f>
        <v>0</v>
      </c>
      <c r="G313" s="38">
        <f t="shared" si="94"/>
        <v>0</v>
      </c>
      <c r="H313" s="39">
        <f t="shared" si="95"/>
        <v>0</v>
      </c>
      <c r="I313" s="39">
        <f t="shared" si="121"/>
        <v>0</v>
      </c>
      <c r="J313" s="40">
        <f t="shared" si="122"/>
        <v>0</v>
      </c>
      <c r="K313" s="41"/>
      <c r="L313" s="42"/>
      <c r="M313" s="42"/>
      <c r="N313" s="42"/>
      <c r="O313" s="42"/>
      <c r="P313" s="46"/>
      <c r="Q313" s="23"/>
    </row>
    <row r="314" spans="1:17" hidden="1">
      <c r="A314" s="237">
        <v>47953</v>
      </c>
      <c r="B314" s="25">
        <v>88</v>
      </c>
      <c r="C314" s="35" t="s">
        <v>21</v>
      </c>
      <c r="D314" s="36" t="str">
        <f t="shared" ref="D314:E314" si="143">D313</f>
        <v>'</v>
      </c>
      <c r="E314" s="37">
        <f t="shared" si="143"/>
        <v>48045</v>
      </c>
      <c r="F314" s="6">
        <f>IF(MAX(F$9:F313)&gt;=L$5,0,IF(B314&gt;=MONTH($N$5),F313+1,0))</f>
        <v>0</v>
      </c>
      <c r="G314" s="38">
        <f t="shared" si="94"/>
        <v>0</v>
      </c>
      <c r="H314" s="39">
        <f t="shared" si="95"/>
        <v>0</v>
      </c>
      <c r="I314" s="39">
        <f t="shared" si="121"/>
        <v>0</v>
      </c>
      <c r="J314" s="40">
        <f t="shared" si="122"/>
        <v>0</v>
      </c>
      <c r="K314" s="41"/>
      <c r="L314" s="42"/>
      <c r="M314" s="42"/>
      <c r="N314" s="42"/>
      <c r="O314" s="42"/>
      <c r="P314" s="46"/>
      <c r="Q314" s="23"/>
    </row>
    <row r="315" spans="1:17" hidden="1">
      <c r="A315" s="237">
        <v>47983</v>
      </c>
      <c r="B315" s="25">
        <v>89</v>
      </c>
      <c r="C315" s="35" t="s">
        <v>22</v>
      </c>
      <c r="D315" s="36" t="str">
        <f t="shared" ref="D315:E315" si="144">D314</f>
        <v>'</v>
      </c>
      <c r="E315" s="37">
        <f t="shared" si="144"/>
        <v>48045</v>
      </c>
      <c r="F315" s="6">
        <f>IF(MAX(F$9:F314)&gt;=L$5,0,IF(B315&gt;=MONTH($N$5),F314+1,0))</f>
        <v>0</v>
      </c>
      <c r="G315" s="38">
        <f t="shared" si="94"/>
        <v>0</v>
      </c>
      <c r="H315" s="39">
        <f t="shared" si="95"/>
        <v>0</v>
      </c>
      <c r="I315" s="39">
        <f t="shared" si="121"/>
        <v>0</v>
      </c>
      <c r="J315" s="40">
        <f t="shared" si="122"/>
        <v>0</v>
      </c>
      <c r="K315" s="41"/>
      <c r="L315" s="42"/>
      <c r="M315" s="42"/>
      <c r="N315" s="42"/>
      <c r="O315" s="42"/>
      <c r="P315" s="46"/>
      <c r="Q315" s="23"/>
    </row>
    <row r="316" spans="1:17" hidden="1">
      <c r="A316" s="237">
        <v>48014</v>
      </c>
      <c r="B316" s="25">
        <v>90</v>
      </c>
      <c r="C316" s="35" t="s">
        <v>23</v>
      </c>
      <c r="D316" s="36" t="str">
        <f t="shared" ref="D316:E316" si="145">D315</f>
        <v>'</v>
      </c>
      <c r="E316" s="37">
        <f t="shared" si="145"/>
        <v>48045</v>
      </c>
      <c r="F316" s="6">
        <f>IF(MAX(F$9:F315)&gt;=L$5,0,IF(B316&gt;=MONTH($N$5),F315+1,0))</f>
        <v>0</v>
      </c>
      <c r="G316" s="38">
        <f t="shared" si="94"/>
        <v>0</v>
      </c>
      <c r="H316" s="39">
        <f t="shared" si="95"/>
        <v>0</v>
      </c>
      <c r="I316" s="39">
        <f t="shared" si="121"/>
        <v>0</v>
      </c>
      <c r="J316" s="40">
        <f t="shared" si="122"/>
        <v>0</v>
      </c>
      <c r="K316" s="41"/>
      <c r="L316" s="42"/>
      <c r="M316" s="42"/>
      <c r="N316" s="42"/>
      <c r="O316" s="42"/>
      <c r="P316" s="46"/>
      <c r="Q316" s="23"/>
    </row>
    <row r="317" spans="1:17" hidden="1">
      <c r="A317" s="237">
        <v>48044</v>
      </c>
      <c r="B317" s="25">
        <v>91</v>
      </c>
      <c r="C317" s="35" t="s">
        <v>24</v>
      </c>
      <c r="D317" s="36" t="str">
        <f t="shared" ref="D317:E317" si="146">D316</f>
        <v>'</v>
      </c>
      <c r="E317" s="37">
        <f t="shared" si="146"/>
        <v>48045</v>
      </c>
      <c r="F317" s="6">
        <f>IF(MAX(F$9:F316)&gt;=L$5,0,IF(B317&gt;=MONTH($N$5),F316+1,0))</f>
        <v>0</v>
      </c>
      <c r="G317" s="38">
        <f t="shared" si="94"/>
        <v>0</v>
      </c>
      <c r="H317" s="39">
        <f t="shared" si="95"/>
        <v>0</v>
      </c>
      <c r="I317" s="39">
        <f t="shared" si="121"/>
        <v>0</v>
      </c>
      <c r="J317" s="40">
        <f t="shared" si="122"/>
        <v>0</v>
      </c>
      <c r="K317" s="41"/>
      <c r="L317" s="42"/>
      <c r="M317" s="42"/>
      <c r="N317" s="42"/>
      <c r="O317" s="42"/>
      <c r="P317" s="46"/>
      <c r="Q317" s="23"/>
    </row>
    <row r="318" spans="1:17" hidden="1">
      <c r="A318" s="237">
        <v>48075</v>
      </c>
      <c r="B318" s="25">
        <v>92</v>
      </c>
      <c r="C318" s="35" t="s">
        <v>25</v>
      </c>
      <c r="D318" s="36" t="str">
        <f t="shared" ref="D318:E318" si="147">D317</f>
        <v>'</v>
      </c>
      <c r="E318" s="37">
        <f t="shared" si="147"/>
        <v>48045</v>
      </c>
      <c r="F318" s="6">
        <f>IF(MAX(F$9:F317)&gt;=L$5,0,IF(B318&gt;=MONTH($N$5),F317+1,0))</f>
        <v>0</v>
      </c>
      <c r="G318" s="38">
        <f t="shared" si="94"/>
        <v>0</v>
      </c>
      <c r="H318" s="39">
        <f t="shared" si="95"/>
        <v>0</v>
      </c>
      <c r="I318" s="39">
        <f t="shared" si="121"/>
        <v>0</v>
      </c>
      <c r="J318" s="40">
        <f t="shared" si="122"/>
        <v>0</v>
      </c>
      <c r="K318" s="41"/>
      <c r="L318" s="42"/>
      <c r="M318" s="42"/>
      <c r="N318" s="42"/>
      <c r="O318" s="42"/>
      <c r="P318" s="46"/>
      <c r="Q318" s="23"/>
    </row>
    <row r="319" spans="1:17" hidden="1">
      <c r="A319" s="237">
        <v>48106</v>
      </c>
      <c r="B319" s="25">
        <v>93</v>
      </c>
      <c r="C319" s="35" t="s">
        <v>26</v>
      </c>
      <c r="D319" s="36" t="str">
        <f t="shared" ref="D319:E319" si="148">D318</f>
        <v>'</v>
      </c>
      <c r="E319" s="37">
        <f t="shared" si="148"/>
        <v>48045</v>
      </c>
      <c r="F319" s="6">
        <f>IF(MAX(F$9:F318)&gt;=L$5,0,IF(B319&gt;=MONTH($N$5),F318+1,0))</f>
        <v>0</v>
      </c>
      <c r="G319" s="38">
        <f t="shared" si="94"/>
        <v>0</v>
      </c>
      <c r="H319" s="39">
        <f t="shared" si="95"/>
        <v>0</v>
      </c>
      <c r="I319" s="39">
        <f t="shared" si="121"/>
        <v>0</v>
      </c>
      <c r="J319" s="40">
        <f t="shared" si="122"/>
        <v>0</v>
      </c>
      <c r="K319" s="41"/>
      <c r="L319" s="42"/>
      <c r="M319" s="42"/>
      <c r="N319" s="42"/>
      <c r="O319" s="42"/>
      <c r="P319" s="46"/>
      <c r="Q319" s="23"/>
    </row>
    <row r="320" spans="1:17" hidden="1">
      <c r="A320" s="237">
        <v>48136</v>
      </c>
      <c r="B320" s="25">
        <v>94</v>
      </c>
      <c r="C320" s="35" t="s">
        <v>27</v>
      </c>
      <c r="D320" s="36" t="str">
        <f t="shared" ref="D320:E320" si="149">D319</f>
        <v>'</v>
      </c>
      <c r="E320" s="37">
        <f t="shared" si="149"/>
        <v>48045</v>
      </c>
      <c r="F320" s="6">
        <f>IF(MAX(F$9:F319)&gt;=L$5,0,IF(B320&gt;=MONTH($N$5),F319+1,0))</f>
        <v>0</v>
      </c>
      <c r="G320" s="38">
        <f t="shared" si="94"/>
        <v>0</v>
      </c>
      <c r="H320" s="39">
        <f t="shared" si="95"/>
        <v>0</v>
      </c>
      <c r="I320" s="39">
        <f t="shared" si="121"/>
        <v>0</v>
      </c>
      <c r="J320" s="40">
        <f t="shared" si="122"/>
        <v>0</v>
      </c>
      <c r="K320" s="41"/>
      <c r="L320" s="42"/>
      <c r="M320" s="42"/>
      <c r="N320" s="42"/>
      <c r="O320" s="42"/>
      <c r="P320" s="46"/>
      <c r="Q320" s="23"/>
    </row>
    <row r="321" spans="1:17" hidden="1">
      <c r="A321" s="237">
        <v>48167</v>
      </c>
      <c r="B321" s="25">
        <v>95</v>
      </c>
      <c r="C321" s="35" t="s">
        <v>28</v>
      </c>
      <c r="D321" s="36" t="str">
        <f t="shared" ref="D321:E321" si="150">D320</f>
        <v>'</v>
      </c>
      <c r="E321" s="37">
        <f t="shared" si="150"/>
        <v>48045</v>
      </c>
      <c r="F321" s="6">
        <f>IF(MAX(F$9:F320)&gt;=L$5,0,IF(B321&gt;=MONTH($N$5),F320+1,0))</f>
        <v>0</v>
      </c>
      <c r="G321" s="38">
        <f t="shared" si="94"/>
        <v>0</v>
      </c>
      <c r="H321" s="39">
        <f t="shared" si="95"/>
        <v>0</v>
      </c>
      <c r="I321" s="39">
        <f t="shared" si="121"/>
        <v>0</v>
      </c>
      <c r="J321" s="40">
        <f t="shared" si="122"/>
        <v>0</v>
      </c>
      <c r="K321" s="41"/>
      <c r="L321" s="42"/>
      <c r="M321" s="42"/>
      <c r="N321" s="42"/>
      <c r="O321" s="42"/>
      <c r="P321" s="46"/>
      <c r="Q321" s="23"/>
    </row>
    <row r="322" spans="1:17" hidden="1">
      <c r="A322" s="237">
        <v>48197</v>
      </c>
      <c r="B322" s="25">
        <v>96</v>
      </c>
      <c r="C322" s="35" t="s">
        <v>29</v>
      </c>
      <c r="D322" s="36" t="str">
        <f t="shared" ref="D322:E322" si="151">D321</f>
        <v>'</v>
      </c>
      <c r="E322" s="37">
        <f t="shared" si="151"/>
        <v>48045</v>
      </c>
      <c r="F322" s="6">
        <f>IF(MAX(F$9:F321)&gt;=L$5,0,IF(B322&gt;=MONTH($N$5),F321+1,0))</f>
        <v>0</v>
      </c>
      <c r="G322" s="45">
        <f t="shared" si="94"/>
        <v>0</v>
      </c>
      <c r="H322" s="42">
        <f t="shared" si="95"/>
        <v>0</v>
      </c>
      <c r="I322" s="42">
        <f t="shared" si="121"/>
        <v>0</v>
      </c>
      <c r="J322" s="46">
        <f t="shared" si="122"/>
        <v>0</v>
      </c>
      <c r="K322" s="41">
        <f>SUM(H311:H322)</f>
        <v>0</v>
      </c>
      <c r="L322" s="42">
        <f>SUM(I311:I322)</f>
        <v>0</v>
      </c>
      <c r="M322" s="42">
        <f>SUM(G311:G322)</f>
        <v>0</v>
      </c>
      <c r="N322" s="42">
        <f>K322+N286</f>
        <v>159253.77999999997</v>
      </c>
      <c r="O322" s="42">
        <f>L322+O286</f>
        <v>105578.86507074376</v>
      </c>
      <c r="P322" s="46">
        <f>M322+P286</f>
        <v>264832.64507074369</v>
      </c>
      <c r="Q322" s="23"/>
    </row>
    <row r="323" spans="1:17" hidden="1">
      <c r="A323" s="237">
        <v>48228</v>
      </c>
      <c r="B323" s="25">
        <v>97</v>
      </c>
      <c r="C323" s="26" t="s">
        <v>17</v>
      </c>
      <c r="D323" s="47" t="str">
        <f>D311</f>
        <v>'</v>
      </c>
      <c r="E323" s="27">
        <f>E311+365.25</f>
        <v>48410.25</v>
      </c>
      <c r="F323" s="90">
        <f>IF(MAX(F$9:F322)&gt;=L$5,0,IF(B323&gt;=MONTH($N$5),F322+1,0))</f>
        <v>0</v>
      </c>
      <c r="G323" s="28">
        <f t="shared" si="94"/>
        <v>0</v>
      </c>
      <c r="H323" s="29">
        <f t="shared" si="95"/>
        <v>0</v>
      </c>
      <c r="I323" s="29">
        <f t="shared" si="121"/>
        <v>0</v>
      </c>
      <c r="J323" s="30">
        <f t="shared" si="122"/>
        <v>0</v>
      </c>
      <c r="K323" s="31"/>
      <c r="L323" s="32"/>
      <c r="M323" s="32"/>
      <c r="N323" s="32"/>
      <c r="O323" s="32"/>
      <c r="P323" s="48"/>
      <c r="Q323" s="23"/>
    </row>
    <row r="324" spans="1:17" hidden="1">
      <c r="A324" s="237">
        <v>48259</v>
      </c>
      <c r="B324" s="25">
        <v>98</v>
      </c>
      <c r="C324" s="35" t="s">
        <v>19</v>
      </c>
      <c r="D324" s="36" t="str">
        <f t="shared" ref="D324:E324" si="152">D323</f>
        <v>'</v>
      </c>
      <c r="E324" s="37">
        <f t="shared" si="152"/>
        <v>48410.25</v>
      </c>
      <c r="F324" s="6">
        <f>IF(MAX(F$9:F323)&gt;=L$5,0,IF(B324&gt;=MONTH($N$5),F323+1,0))</f>
        <v>0</v>
      </c>
      <c r="G324" s="38">
        <f t="shared" si="94"/>
        <v>0</v>
      </c>
      <c r="H324" s="39">
        <f t="shared" si="95"/>
        <v>0</v>
      </c>
      <c r="I324" s="39">
        <f t="shared" si="121"/>
        <v>0</v>
      </c>
      <c r="J324" s="40">
        <f t="shared" si="122"/>
        <v>0</v>
      </c>
      <c r="K324" s="41"/>
      <c r="L324" s="42"/>
      <c r="M324" s="42"/>
      <c r="N324" s="42"/>
      <c r="O324" s="42"/>
      <c r="P324" s="46"/>
      <c r="Q324" s="23"/>
    </row>
    <row r="325" spans="1:17" hidden="1">
      <c r="A325" s="237">
        <v>48288</v>
      </c>
      <c r="B325" s="25">
        <v>99</v>
      </c>
      <c r="C325" s="35" t="s">
        <v>20</v>
      </c>
      <c r="D325" s="36" t="str">
        <f t="shared" ref="D325:E325" si="153">D324</f>
        <v>'</v>
      </c>
      <c r="E325" s="37">
        <f t="shared" si="153"/>
        <v>48410.25</v>
      </c>
      <c r="F325" s="6">
        <f>IF(MAX(F$9:F324)&gt;=L$5,0,IF(B325&gt;=MONTH($N$5),F324+1,0))</f>
        <v>0</v>
      </c>
      <c r="G325" s="38">
        <f t="shared" si="94"/>
        <v>0</v>
      </c>
      <c r="H325" s="39">
        <f t="shared" si="95"/>
        <v>0</v>
      </c>
      <c r="I325" s="39">
        <f t="shared" si="121"/>
        <v>0</v>
      </c>
      <c r="J325" s="40">
        <f t="shared" si="122"/>
        <v>0</v>
      </c>
      <c r="K325" s="41"/>
      <c r="L325" s="42"/>
      <c r="M325" s="42"/>
      <c r="N325" s="42"/>
      <c r="O325" s="42"/>
      <c r="P325" s="46"/>
      <c r="Q325" s="23"/>
    </row>
    <row r="326" spans="1:17" hidden="1">
      <c r="A326" s="237">
        <v>48319</v>
      </c>
      <c r="B326" s="25">
        <v>100</v>
      </c>
      <c r="C326" s="35" t="s">
        <v>21</v>
      </c>
      <c r="D326" s="36" t="str">
        <f t="shared" ref="D326:E326" si="154">D325</f>
        <v>'</v>
      </c>
      <c r="E326" s="37">
        <f t="shared" si="154"/>
        <v>48410.25</v>
      </c>
      <c r="F326" s="6">
        <f>IF(MAX(F$9:F325)&gt;=L$5,0,IF(B326&gt;=MONTH($N$5),F325+1,0))</f>
        <v>0</v>
      </c>
      <c r="G326" s="38">
        <f t="shared" si="94"/>
        <v>0</v>
      </c>
      <c r="H326" s="39">
        <f t="shared" si="95"/>
        <v>0</v>
      </c>
      <c r="I326" s="39">
        <f t="shared" si="121"/>
        <v>0</v>
      </c>
      <c r="J326" s="40">
        <f t="shared" si="122"/>
        <v>0</v>
      </c>
      <c r="K326" s="41"/>
      <c r="L326" s="42"/>
      <c r="M326" s="42"/>
      <c r="N326" s="42"/>
      <c r="O326" s="42"/>
      <c r="P326" s="46"/>
      <c r="Q326" s="23"/>
    </row>
    <row r="327" spans="1:17" hidden="1">
      <c r="A327" s="237">
        <v>48349</v>
      </c>
      <c r="B327" s="25">
        <v>101</v>
      </c>
      <c r="C327" s="35" t="s">
        <v>22</v>
      </c>
      <c r="D327" s="36" t="str">
        <f t="shared" ref="D327:E327" si="155">D326</f>
        <v>'</v>
      </c>
      <c r="E327" s="37">
        <f t="shared" si="155"/>
        <v>48410.25</v>
      </c>
      <c r="F327" s="6">
        <f>IF(MAX(F$9:F326)&gt;=L$5,0,IF(B327&gt;=MONTH($N$5),F326+1,0))</f>
        <v>0</v>
      </c>
      <c r="G327" s="38">
        <f t="shared" si="94"/>
        <v>0</v>
      </c>
      <c r="H327" s="39">
        <f t="shared" si="95"/>
        <v>0</v>
      </c>
      <c r="I327" s="39">
        <f t="shared" si="121"/>
        <v>0</v>
      </c>
      <c r="J327" s="40">
        <f t="shared" si="122"/>
        <v>0</v>
      </c>
      <c r="K327" s="41"/>
      <c r="L327" s="42"/>
      <c r="M327" s="42"/>
      <c r="N327" s="42"/>
      <c r="O327" s="42"/>
      <c r="P327" s="46"/>
      <c r="Q327" s="23"/>
    </row>
    <row r="328" spans="1:17" hidden="1">
      <c r="A328" s="237">
        <v>48380</v>
      </c>
      <c r="B328" s="25">
        <v>102</v>
      </c>
      <c r="C328" s="35" t="s">
        <v>23</v>
      </c>
      <c r="D328" s="36" t="str">
        <f t="shared" ref="D328:E328" si="156">D327</f>
        <v>'</v>
      </c>
      <c r="E328" s="37">
        <f t="shared" si="156"/>
        <v>48410.25</v>
      </c>
      <c r="F328" s="6">
        <f>IF(MAX(F$9:F327)&gt;=L$5,0,IF(B328&gt;=MONTH($N$5),F327+1,0))</f>
        <v>0</v>
      </c>
      <c r="G328" s="38">
        <f t="shared" ref="G328:G391" si="157">IF((J327+H328)&lt;(M$5+H328),J327+H328,M$5)</f>
        <v>0</v>
      </c>
      <c r="H328" s="39">
        <f t="shared" ref="H328:H391" si="158">IF(F328&gt;0,IF(J327&gt;0,ROUND(-IPMT(K$5/12,F328,L$5,J$5,,),2),0),0)</f>
        <v>0</v>
      </c>
      <c r="I328" s="39">
        <f t="shared" si="121"/>
        <v>0</v>
      </c>
      <c r="J328" s="40">
        <f t="shared" si="122"/>
        <v>0</v>
      </c>
      <c r="K328" s="41"/>
      <c r="L328" s="42"/>
      <c r="M328" s="42"/>
      <c r="N328" s="42"/>
      <c r="O328" s="42"/>
      <c r="P328" s="46"/>
      <c r="Q328" s="23"/>
    </row>
    <row r="329" spans="1:17" hidden="1">
      <c r="A329" s="237">
        <v>48410</v>
      </c>
      <c r="B329" s="25">
        <v>103</v>
      </c>
      <c r="C329" s="35" t="s">
        <v>24</v>
      </c>
      <c r="D329" s="36" t="str">
        <f t="shared" ref="D329:E329" si="159">D328</f>
        <v>'</v>
      </c>
      <c r="E329" s="37">
        <f t="shared" si="159"/>
        <v>48410.25</v>
      </c>
      <c r="F329" s="6">
        <f>IF(MAX(F$9:F328)&gt;=L$5,0,IF(B329&gt;=MONTH($N$5),F328+1,0))</f>
        <v>0</v>
      </c>
      <c r="G329" s="38">
        <f t="shared" si="157"/>
        <v>0</v>
      </c>
      <c r="H329" s="39">
        <f t="shared" si="158"/>
        <v>0</v>
      </c>
      <c r="I329" s="39">
        <f t="shared" si="121"/>
        <v>0</v>
      </c>
      <c r="J329" s="40">
        <f t="shared" si="122"/>
        <v>0</v>
      </c>
      <c r="K329" s="41"/>
      <c r="L329" s="42"/>
      <c r="M329" s="42"/>
      <c r="N329" s="42"/>
      <c r="O329" s="42"/>
      <c r="P329" s="46"/>
      <c r="Q329" s="23"/>
    </row>
    <row r="330" spans="1:17" hidden="1">
      <c r="A330" s="237">
        <v>48441</v>
      </c>
      <c r="B330" s="25">
        <v>104</v>
      </c>
      <c r="C330" s="35" t="s">
        <v>25</v>
      </c>
      <c r="D330" s="36" t="str">
        <f t="shared" ref="D330:E330" si="160">D329</f>
        <v>'</v>
      </c>
      <c r="E330" s="37">
        <f t="shared" si="160"/>
        <v>48410.25</v>
      </c>
      <c r="F330" s="6">
        <f>IF(MAX(F$9:F329)&gt;=L$5,0,IF(B330&gt;=MONTH($N$5),F329+1,0))</f>
        <v>0</v>
      </c>
      <c r="G330" s="38">
        <f t="shared" si="157"/>
        <v>0</v>
      </c>
      <c r="H330" s="39">
        <f t="shared" si="158"/>
        <v>0</v>
      </c>
      <c r="I330" s="39">
        <f t="shared" si="121"/>
        <v>0</v>
      </c>
      <c r="J330" s="40">
        <f t="shared" si="122"/>
        <v>0</v>
      </c>
      <c r="K330" s="41"/>
      <c r="L330" s="42"/>
      <c r="M330" s="42"/>
      <c r="N330" s="42"/>
      <c r="O330" s="42"/>
      <c r="P330" s="46"/>
      <c r="Q330" s="23"/>
    </row>
    <row r="331" spans="1:17" hidden="1">
      <c r="A331" s="237">
        <v>48472</v>
      </c>
      <c r="B331" s="25">
        <v>105</v>
      </c>
      <c r="C331" s="35" t="s">
        <v>26</v>
      </c>
      <c r="D331" s="36" t="str">
        <f t="shared" ref="D331:E331" si="161">D330</f>
        <v>'</v>
      </c>
      <c r="E331" s="37">
        <f t="shared" si="161"/>
        <v>48410.25</v>
      </c>
      <c r="F331" s="6">
        <f>IF(MAX(F$9:F330)&gt;=L$5,0,IF(B331&gt;=MONTH($N$5),F330+1,0))</f>
        <v>0</v>
      </c>
      <c r="G331" s="38">
        <f t="shared" si="157"/>
        <v>0</v>
      </c>
      <c r="H331" s="39">
        <f t="shared" si="158"/>
        <v>0</v>
      </c>
      <c r="I331" s="39">
        <f t="shared" si="121"/>
        <v>0</v>
      </c>
      <c r="J331" s="40">
        <f t="shared" si="122"/>
        <v>0</v>
      </c>
      <c r="K331" s="41"/>
      <c r="L331" s="42"/>
      <c r="M331" s="42"/>
      <c r="N331" s="42"/>
      <c r="O331" s="42"/>
      <c r="P331" s="46"/>
      <c r="Q331" s="23"/>
    </row>
    <row r="332" spans="1:17" hidden="1">
      <c r="A332" s="237">
        <v>48502</v>
      </c>
      <c r="B332" s="25">
        <v>106</v>
      </c>
      <c r="C332" s="35" t="s">
        <v>27</v>
      </c>
      <c r="D332" s="36" t="str">
        <f t="shared" ref="D332:E332" si="162">D331</f>
        <v>'</v>
      </c>
      <c r="E332" s="37">
        <f t="shared" si="162"/>
        <v>48410.25</v>
      </c>
      <c r="F332" s="6">
        <f>IF(MAX(F$9:F331)&gt;=L$5,0,IF(B332&gt;=MONTH($N$5),F331+1,0))</f>
        <v>0</v>
      </c>
      <c r="G332" s="38">
        <f t="shared" si="157"/>
        <v>0</v>
      </c>
      <c r="H332" s="39">
        <f t="shared" si="158"/>
        <v>0</v>
      </c>
      <c r="I332" s="39">
        <f t="shared" si="121"/>
        <v>0</v>
      </c>
      <c r="J332" s="40">
        <f t="shared" si="122"/>
        <v>0</v>
      </c>
      <c r="K332" s="41"/>
      <c r="L332" s="42"/>
      <c r="M332" s="42"/>
      <c r="N332" s="42"/>
      <c r="O332" s="42"/>
      <c r="P332" s="46"/>
      <c r="Q332" s="23"/>
    </row>
    <row r="333" spans="1:17" hidden="1">
      <c r="A333" s="237">
        <v>48533</v>
      </c>
      <c r="B333" s="25">
        <v>107</v>
      </c>
      <c r="C333" s="35" t="s">
        <v>28</v>
      </c>
      <c r="D333" s="36" t="str">
        <f t="shared" ref="D333:E333" si="163">D332</f>
        <v>'</v>
      </c>
      <c r="E333" s="37">
        <f t="shared" si="163"/>
        <v>48410.25</v>
      </c>
      <c r="F333" s="6">
        <f>IF(MAX(F$9:F332)&gt;=L$5,0,IF(B333&gt;=MONTH($N$5),F332+1,0))</f>
        <v>0</v>
      </c>
      <c r="G333" s="38">
        <f t="shared" si="157"/>
        <v>0</v>
      </c>
      <c r="H333" s="39">
        <f t="shared" si="158"/>
        <v>0</v>
      </c>
      <c r="I333" s="39">
        <f t="shared" si="121"/>
        <v>0</v>
      </c>
      <c r="J333" s="40">
        <f t="shared" si="122"/>
        <v>0</v>
      </c>
      <c r="K333" s="41"/>
      <c r="L333" s="42"/>
      <c r="M333" s="42"/>
      <c r="N333" s="42"/>
      <c r="O333" s="42"/>
      <c r="P333" s="46"/>
      <c r="Q333" s="23"/>
    </row>
    <row r="334" spans="1:17" hidden="1">
      <c r="A334" s="237">
        <v>48563</v>
      </c>
      <c r="B334" s="25">
        <v>108</v>
      </c>
      <c r="C334" s="35" t="s">
        <v>29</v>
      </c>
      <c r="D334" s="36" t="str">
        <f t="shared" ref="D334:E334" si="164">D333</f>
        <v>'</v>
      </c>
      <c r="E334" s="37">
        <f t="shared" si="164"/>
        <v>48410.25</v>
      </c>
      <c r="F334" s="6">
        <f>IF(MAX(F$9:F333)&gt;=L$5,0,IF(B334&gt;=MONTH($N$5),F333+1,0))</f>
        <v>0</v>
      </c>
      <c r="G334" s="45">
        <f t="shared" si="157"/>
        <v>0</v>
      </c>
      <c r="H334" s="42">
        <f t="shared" si="158"/>
        <v>0</v>
      </c>
      <c r="I334" s="42">
        <f t="shared" si="121"/>
        <v>0</v>
      </c>
      <c r="J334" s="46">
        <f t="shared" si="122"/>
        <v>0</v>
      </c>
      <c r="K334" s="41">
        <f>SUM(H323:H334)</f>
        <v>0</v>
      </c>
      <c r="L334" s="42">
        <f>SUM(I323:I334)</f>
        <v>0</v>
      </c>
      <c r="M334" s="42">
        <f>SUM(G323:G334)</f>
        <v>0</v>
      </c>
      <c r="N334" s="42">
        <f>K334+N322</f>
        <v>159253.77999999997</v>
      </c>
      <c r="O334" s="42">
        <f>L334+O322</f>
        <v>105578.86507074376</v>
      </c>
      <c r="P334" s="46">
        <f>M334+P322</f>
        <v>264832.64507074369</v>
      </c>
      <c r="Q334" s="23"/>
    </row>
    <row r="335" spans="1:17" hidden="1">
      <c r="A335" s="237">
        <v>48594</v>
      </c>
      <c r="B335" s="25">
        <v>109</v>
      </c>
      <c r="C335" s="26" t="s">
        <v>17</v>
      </c>
      <c r="D335" s="47" t="str">
        <f>D323</f>
        <v>'</v>
      </c>
      <c r="E335" s="27">
        <f>E323+365.25</f>
        <v>48775.5</v>
      </c>
      <c r="F335" s="90">
        <f>IF(MAX(F$9:F334)&gt;=L$5,0,IF(B335&gt;=MONTH($N$5),F334+1,0))</f>
        <v>0</v>
      </c>
      <c r="G335" s="28">
        <f t="shared" si="157"/>
        <v>0</v>
      </c>
      <c r="H335" s="29">
        <f t="shared" si="158"/>
        <v>0</v>
      </c>
      <c r="I335" s="29">
        <f t="shared" si="121"/>
        <v>0</v>
      </c>
      <c r="J335" s="30">
        <f t="shared" si="122"/>
        <v>0</v>
      </c>
      <c r="K335" s="31"/>
      <c r="L335" s="32"/>
      <c r="M335" s="32"/>
      <c r="N335" s="32"/>
      <c r="O335" s="32"/>
      <c r="P335" s="48"/>
      <c r="Q335" s="23"/>
    </row>
    <row r="336" spans="1:17" hidden="1">
      <c r="A336" s="237">
        <v>48625</v>
      </c>
      <c r="B336" s="25">
        <v>110</v>
      </c>
      <c r="C336" s="35" t="s">
        <v>19</v>
      </c>
      <c r="D336" s="36" t="str">
        <f t="shared" ref="D336:E336" si="165">D335</f>
        <v>'</v>
      </c>
      <c r="E336" s="37">
        <f t="shared" si="165"/>
        <v>48775.5</v>
      </c>
      <c r="F336" s="6">
        <f>IF(MAX(F$9:F335)&gt;=L$5,0,IF(B336&gt;=MONTH($N$5),F335+1,0))</f>
        <v>0</v>
      </c>
      <c r="G336" s="38">
        <f t="shared" si="157"/>
        <v>0</v>
      </c>
      <c r="H336" s="39">
        <f t="shared" si="158"/>
        <v>0</v>
      </c>
      <c r="I336" s="39">
        <f t="shared" si="121"/>
        <v>0</v>
      </c>
      <c r="J336" s="40">
        <f t="shared" si="122"/>
        <v>0</v>
      </c>
      <c r="K336" s="41"/>
      <c r="L336" s="42"/>
      <c r="M336" s="42"/>
      <c r="N336" s="42"/>
      <c r="O336" s="42"/>
      <c r="P336" s="46"/>
      <c r="Q336" s="23"/>
    </row>
    <row r="337" spans="1:17" hidden="1">
      <c r="A337" s="237">
        <v>48653</v>
      </c>
      <c r="B337" s="25">
        <v>111</v>
      </c>
      <c r="C337" s="35" t="s">
        <v>20</v>
      </c>
      <c r="D337" s="36" t="str">
        <f t="shared" ref="D337:E337" si="166">D336</f>
        <v>'</v>
      </c>
      <c r="E337" s="37">
        <f t="shared" si="166"/>
        <v>48775.5</v>
      </c>
      <c r="F337" s="6">
        <f>IF(MAX(F$9:F336)&gt;=L$5,0,IF(B337&gt;=MONTH($N$5),F336+1,0))</f>
        <v>0</v>
      </c>
      <c r="G337" s="38">
        <f t="shared" si="157"/>
        <v>0</v>
      </c>
      <c r="H337" s="39">
        <f t="shared" si="158"/>
        <v>0</v>
      </c>
      <c r="I337" s="39">
        <f t="shared" si="121"/>
        <v>0</v>
      </c>
      <c r="J337" s="40">
        <f t="shared" si="122"/>
        <v>0</v>
      </c>
      <c r="K337" s="41"/>
      <c r="L337" s="42"/>
      <c r="M337" s="42"/>
      <c r="N337" s="42"/>
      <c r="O337" s="42"/>
      <c r="P337" s="46"/>
      <c r="Q337" s="23"/>
    </row>
    <row r="338" spans="1:17" hidden="1">
      <c r="A338" s="237">
        <v>48684</v>
      </c>
      <c r="B338" s="25">
        <v>112</v>
      </c>
      <c r="C338" s="35" t="s">
        <v>21</v>
      </c>
      <c r="D338" s="36" t="str">
        <f t="shared" ref="D338:E338" si="167">D337</f>
        <v>'</v>
      </c>
      <c r="E338" s="37">
        <f t="shared" si="167"/>
        <v>48775.5</v>
      </c>
      <c r="F338" s="6">
        <f>IF(MAX(F$9:F337)&gt;=L$5,0,IF(B338&gt;=MONTH($N$5),F337+1,0))</f>
        <v>0</v>
      </c>
      <c r="G338" s="38">
        <f t="shared" si="157"/>
        <v>0</v>
      </c>
      <c r="H338" s="39">
        <f t="shared" si="158"/>
        <v>0</v>
      </c>
      <c r="I338" s="39">
        <f t="shared" si="121"/>
        <v>0</v>
      </c>
      <c r="J338" s="40">
        <f t="shared" si="122"/>
        <v>0</v>
      </c>
      <c r="K338" s="41"/>
      <c r="L338" s="42"/>
      <c r="M338" s="42"/>
      <c r="N338" s="42"/>
      <c r="O338" s="42"/>
      <c r="P338" s="46"/>
      <c r="Q338" s="23"/>
    </row>
    <row r="339" spans="1:17" hidden="1">
      <c r="A339" s="237">
        <v>48714</v>
      </c>
      <c r="B339" s="25">
        <v>113</v>
      </c>
      <c r="C339" s="35" t="s">
        <v>22</v>
      </c>
      <c r="D339" s="36" t="str">
        <f t="shared" ref="D339:E339" si="168">D338</f>
        <v>'</v>
      </c>
      <c r="E339" s="37">
        <f t="shared" si="168"/>
        <v>48775.5</v>
      </c>
      <c r="F339" s="6">
        <f>IF(MAX(F$9:F338)&gt;=L$5,0,IF(B339&gt;=MONTH($N$5),F338+1,0))</f>
        <v>0</v>
      </c>
      <c r="G339" s="38">
        <f t="shared" si="157"/>
        <v>0</v>
      </c>
      <c r="H339" s="39">
        <f t="shared" si="158"/>
        <v>0</v>
      </c>
      <c r="I339" s="39">
        <f t="shared" si="121"/>
        <v>0</v>
      </c>
      <c r="J339" s="40">
        <f t="shared" si="122"/>
        <v>0</v>
      </c>
      <c r="K339" s="41"/>
      <c r="L339" s="42"/>
      <c r="M339" s="42"/>
      <c r="N339" s="42"/>
      <c r="O339" s="42"/>
      <c r="P339" s="46"/>
      <c r="Q339" s="23"/>
    </row>
    <row r="340" spans="1:17" hidden="1">
      <c r="A340" s="237">
        <v>48745</v>
      </c>
      <c r="B340" s="25">
        <v>114</v>
      </c>
      <c r="C340" s="35" t="s">
        <v>23</v>
      </c>
      <c r="D340" s="36" t="str">
        <f t="shared" ref="D340:E340" si="169">D339</f>
        <v>'</v>
      </c>
      <c r="E340" s="37">
        <f t="shared" si="169"/>
        <v>48775.5</v>
      </c>
      <c r="F340" s="6">
        <f>IF(MAX(F$9:F339)&gt;=L$5,0,IF(B340&gt;=MONTH($N$5),F339+1,0))</f>
        <v>0</v>
      </c>
      <c r="G340" s="38">
        <f t="shared" si="157"/>
        <v>0</v>
      </c>
      <c r="H340" s="39">
        <f t="shared" si="158"/>
        <v>0</v>
      </c>
      <c r="I340" s="39">
        <f t="shared" si="121"/>
        <v>0</v>
      </c>
      <c r="J340" s="40">
        <f t="shared" si="122"/>
        <v>0</v>
      </c>
      <c r="K340" s="41"/>
      <c r="L340" s="42"/>
      <c r="M340" s="42"/>
      <c r="N340" s="42"/>
      <c r="O340" s="42"/>
      <c r="P340" s="46"/>
      <c r="Q340" s="23"/>
    </row>
    <row r="341" spans="1:17" hidden="1">
      <c r="A341" s="237">
        <v>48775</v>
      </c>
      <c r="B341" s="25">
        <v>115</v>
      </c>
      <c r="C341" s="35" t="s">
        <v>24</v>
      </c>
      <c r="D341" s="36" t="str">
        <f t="shared" ref="D341:E341" si="170">D340</f>
        <v>'</v>
      </c>
      <c r="E341" s="37">
        <f t="shared" si="170"/>
        <v>48775.5</v>
      </c>
      <c r="F341" s="6">
        <f>IF(MAX(F$9:F340)&gt;=L$5,0,IF(B341&gt;=MONTH($N$5),F340+1,0))</f>
        <v>0</v>
      </c>
      <c r="G341" s="38">
        <f t="shared" si="157"/>
        <v>0</v>
      </c>
      <c r="H341" s="39">
        <f t="shared" si="158"/>
        <v>0</v>
      </c>
      <c r="I341" s="39">
        <f t="shared" si="121"/>
        <v>0</v>
      </c>
      <c r="J341" s="40">
        <f t="shared" si="122"/>
        <v>0</v>
      </c>
      <c r="K341" s="41"/>
      <c r="L341" s="42"/>
      <c r="M341" s="42"/>
      <c r="N341" s="42"/>
      <c r="O341" s="42"/>
      <c r="P341" s="46"/>
      <c r="Q341" s="23"/>
    </row>
    <row r="342" spans="1:17" hidden="1">
      <c r="A342" s="237">
        <v>48806</v>
      </c>
      <c r="B342" s="25">
        <v>116</v>
      </c>
      <c r="C342" s="35" t="s">
        <v>25</v>
      </c>
      <c r="D342" s="36" t="str">
        <f t="shared" ref="D342:E342" si="171">D341</f>
        <v>'</v>
      </c>
      <c r="E342" s="37">
        <f t="shared" si="171"/>
        <v>48775.5</v>
      </c>
      <c r="F342" s="6">
        <f>IF(MAX(F$9:F341)&gt;=L$5,0,IF(B342&gt;=MONTH($N$5),F341+1,0))</f>
        <v>0</v>
      </c>
      <c r="G342" s="38">
        <f t="shared" si="157"/>
        <v>0</v>
      </c>
      <c r="H342" s="39">
        <f t="shared" si="158"/>
        <v>0</v>
      </c>
      <c r="I342" s="39">
        <f t="shared" si="121"/>
        <v>0</v>
      </c>
      <c r="J342" s="40">
        <f t="shared" si="122"/>
        <v>0</v>
      </c>
      <c r="K342" s="41"/>
      <c r="L342" s="42"/>
      <c r="M342" s="42"/>
      <c r="N342" s="42"/>
      <c r="O342" s="42"/>
      <c r="P342" s="46"/>
      <c r="Q342" s="23"/>
    </row>
    <row r="343" spans="1:17" hidden="1">
      <c r="A343" s="237">
        <v>48837</v>
      </c>
      <c r="B343" s="25">
        <v>117</v>
      </c>
      <c r="C343" s="35" t="s">
        <v>26</v>
      </c>
      <c r="D343" s="36" t="str">
        <f t="shared" ref="D343:E343" si="172">D342</f>
        <v>'</v>
      </c>
      <c r="E343" s="37">
        <f t="shared" si="172"/>
        <v>48775.5</v>
      </c>
      <c r="F343" s="6">
        <f>IF(MAX(F$9:F342)&gt;=L$5,0,IF(B343&gt;=MONTH($N$5),F342+1,0))</f>
        <v>0</v>
      </c>
      <c r="G343" s="38">
        <f t="shared" si="157"/>
        <v>0</v>
      </c>
      <c r="H343" s="39">
        <f t="shared" si="158"/>
        <v>0</v>
      </c>
      <c r="I343" s="39">
        <f t="shared" si="121"/>
        <v>0</v>
      </c>
      <c r="J343" s="40">
        <f t="shared" si="122"/>
        <v>0</v>
      </c>
      <c r="K343" s="41"/>
      <c r="L343" s="42"/>
      <c r="M343" s="42"/>
      <c r="N343" s="42"/>
      <c r="O343" s="42"/>
      <c r="P343" s="46"/>
      <c r="Q343" s="23"/>
    </row>
    <row r="344" spans="1:17" hidden="1">
      <c r="A344" s="237">
        <v>48867</v>
      </c>
      <c r="B344" s="25">
        <v>118</v>
      </c>
      <c r="C344" s="35" t="s">
        <v>27</v>
      </c>
      <c r="D344" s="36" t="str">
        <f t="shared" ref="D344:E344" si="173">D343</f>
        <v>'</v>
      </c>
      <c r="E344" s="37">
        <f t="shared" si="173"/>
        <v>48775.5</v>
      </c>
      <c r="F344" s="6">
        <f>IF(MAX(F$9:F343)&gt;=L$5,0,IF(B344&gt;=MONTH($N$5),F343+1,0))</f>
        <v>0</v>
      </c>
      <c r="G344" s="38">
        <f t="shared" si="157"/>
        <v>0</v>
      </c>
      <c r="H344" s="39">
        <f t="shared" si="158"/>
        <v>0</v>
      </c>
      <c r="I344" s="39">
        <f t="shared" si="121"/>
        <v>0</v>
      </c>
      <c r="J344" s="40">
        <f t="shared" si="122"/>
        <v>0</v>
      </c>
      <c r="K344" s="41"/>
      <c r="L344" s="42"/>
      <c r="M344" s="42"/>
      <c r="N344" s="42"/>
      <c r="O344" s="42"/>
      <c r="P344" s="46"/>
      <c r="Q344" s="23"/>
    </row>
    <row r="345" spans="1:17" hidden="1">
      <c r="A345" s="237">
        <v>48898</v>
      </c>
      <c r="B345" s="25">
        <v>119</v>
      </c>
      <c r="C345" s="35" t="s">
        <v>28</v>
      </c>
      <c r="D345" s="36" t="str">
        <f t="shared" ref="D345:E345" si="174">D344</f>
        <v>'</v>
      </c>
      <c r="E345" s="37">
        <f t="shared" si="174"/>
        <v>48775.5</v>
      </c>
      <c r="F345" s="6">
        <f>IF(MAX(F$9:F344)&gt;=L$5,0,IF(B345&gt;=MONTH($N$5),F344+1,0))</f>
        <v>0</v>
      </c>
      <c r="G345" s="38">
        <f t="shared" si="157"/>
        <v>0</v>
      </c>
      <c r="H345" s="39">
        <f t="shared" si="158"/>
        <v>0</v>
      </c>
      <c r="I345" s="39">
        <f t="shared" si="121"/>
        <v>0</v>
      </c>
      <c r="J345" s="40">
        <f t="shared" si="122"/>
        <v>0</v>
      </c>
      <c r="K345" s="41"/>
      <c r="L345" s="42"/>
      <c r="M345" s="42"/>
      <c r="N345" s="42"/>
      <c r="O345" s="42"/>
      <c r="P345" s="46"/>
      <c r="Q345" s="23"/>
    </row>
    <row r="346" spans="1:17" hidden="1">
      <c r="A346" s="237">
        <v>48928</v>
      </c>
      <c r="B346" s="25">
        <v>120</v>
      </c>
      <c r="C346" s="35" t="s">
        <v>29</v>
      </c>
      <c r="D346" s="36" t="str">
        <f t="shared" ref="D346:E346" si="175">D345</f>
        <v>'</v>
      </c>
      <c r="E346" s="37">
        <f t="shared" si="175"/>
        <v>48775.5</v>
      </c>
      <c r="F346" s="6">
        <f>IF(MAX(F$9:F345)&gt;=L$5,0,IF(B346&gt;=MONTH($N$5),F345+1,0))</f>
        <v>0</v>
      </c>
      <c r="G346" s="45">
        <f t="shared" si="157"/>
        <v>0</v>
      </c>
      <c r="H346" s="42">
        <f t="shared" si="158"/>
        <v>0</v>
      </c>
      <c r="I346" s="42">
        <f t="shared" si="121"/>
        <v>0</v>
      </c>
      <c r="J346" s="46">
        <f t="shared" si="122"/>
        <v>0</v>
      </c>
      <c r="K346" s="41">
        <f>SUM(H335:H346)</f>
        <v>0</v>
      </c>
      <c r="L346" s="42">
        <f>SUM(I335:I346)</f>
        <v>0</v>
      </c>
      <c r="M346" s="42">
        <f>SUM(G335:G346)</f>
        <v>0</v>
      </c>
      <c r="N346" s="42">
        <f>K346+N334</f>
        <v>159253.77999999997</v>
      </c>
      <c r="O346" s="42">
        <f>L346+O334</f>
        <v>105578.86507074376</v>
      </c>
      <c r="P346" s="46">
        <f>M346+P334</f>
        <v>264832.64507074369</v>
      </c>
      <c r="Q346" s="23"/>
    </row>
    <row r="347" spans="1:17" hidden="1">
      <c r="A347" s="237">
        <v>48959</v>
      </c>
      <c r="B347" s="25">
        <v>49</v>
      </c>
      <c r="C347" s="26" t="s">
        <v>17</v>
      </c>
      <c r="D347" s="47" t="str">
        <f>D335</f>
        <v>'</v>
      </c>
      <c r="E347" s="27">
        <f>E335+365.25</f>
        <v>49140.75</v>
      </c>
      <c r="F347" s="90">
        <f>IF(MAX(F$9:F346)&gt;=L$5,0,IF(B347&gt;=MONTH($N$5),F346+1,0))</f>
        <v>0</v>
      </c>
      <c r="G347" s="28">
        <f t="shared" si="157"/>
        <v>0</v>
      </c>
      <c r="H347" s="29">
        <f t="shared" si="158"/>
        <v>0</v>
      </c>
      <c r="I347" s="29">
        <f t="shared" si="121"/>
        <v>0</v>
      </c>
      <c r="J347" s="30">
        <f t="shared" si="122"/>
        <v>0</v>
      </c>
      <c r="K347" s="31"/>
      <c r="L347" s="32"/>
      <c r="M347" s="32"/>
      <c r="N347" s="32"/>
      <c r="O347" s="32"/>
      <c r="P347" s="48"/>
      <c r="Q347" s="23"/>
    </row>
    <row r="348" spans="1:17" hidden="1">
      <c r="A348" s="237">
        <v>48990</v>
      </c>
      <c r="B348" s="25">
        <v>62</v>
      </c>
      <c r="C348" s="35" t="s">
        <v>19</v>
      </c>
      <c r="D348" s="36" t="str">
        <f t="shared" ref="D348:E348" si="176">D347</f>
        <v>'</v>
      </c>
      <c r="E348" s="37">
        <f t="shared" si="176"/>
        <v>49140.75</v>
      </c>
      <c r="F348" s="6">
        <f>IF(MAX(F$9:F347)&gt;=L$5,0,IF(B348&gt;=MONTH($N$5),F347+1,0))</f>
        <v>0</v>
      </c>
      <c r="G348" s="38">
        <f t="shared" si="157"/>
        <v>0</v>
      </c>
      <c r="H348" s="39">
        <f t="shared" si="158"/>
        <v>0</v>
      </c>
      <c r="I348" s="39">
        <f t="shared" si="121"/>
        <v>0</v>
      </c>
      <c r="J348" s="40">
        <f t="shared" si="122"/>
        <v>0</v>
      </c>
      <c r="K348" s="41"/>
      <c r="L348" s="42"/>
      <c r="M348" s="42"/>
      <c r="N348" s="42"/>
      <c r="O348" s="42"/>
      <c r="P348" s="46"/>
      <c r="Q348" s="23"/>
    </row>
    <row r="349" spans="1:17" hidden="1">
      <c r="A349" s="237">
        <v>49018</v>
      </c>
      <c r="B349" s="25">
        <v>63</v>
      </c>
      <c r="C349" s="35" t="s">
        <v>20</v>
      </c>
      <c r="D349" s="36" t="str">
        <f t="shared" ref="D349:E349" si="177">D348</f>
        <v>'</v>
      </c>
      <c r="E349" s="37">
        <f t="shared" si="177"/>
        <v>49140.75</v>
      </c>
      <c r="F349" s="6">
        <f>IF(MAX(F$9:F348)&gt;=L$5,0,IF(B349&gt;=MONTH($N$5),F348+1,0))</f>
        <v>0</v>
      </c>
      <c r="G349" s="38">
        <f t="shared" si="157"/>
        <v>0</v>
      </c>
      <c r="H349" s="39">
        <f t="shared" si="158"/>
        <v>0</v>
      </c>
      <c r="I349" s="39">
        <f t="shared" si="121"/>
        <v>0</v>
      </c>
      <c r="J349" s="40">
        <f t="shared" si="122"/>
        <v>0</v>
      </c>
      <c r="K349" s="41"/>
      <c r="L349" s="42"/>
      <c r="M349" s="42"/>
      <c r="N349" s="42"/>
      <c r="O349" s="42"/>
      <c r="P349" s="46"/>
      <c r="Q349" s="23"/>
    </row>
    <row r="350" spans="1:17" hidden="1">
      <c r="A350" s="237">
        <v>49049</v>
      </c>
      <c r="B350" s="25">
        <v>64</v>
      </c>
      <c r="C350" s="35" t="s">
        <v>21</v>
      </c>
      <c r="D350" s="36" t="str">
        <f t="shared" ref="D350:E350" si="178">D349</f>
        <v>'</v>
      </c>
      <c r="E350" s="37">
        <f t="shared" si="178"/>
        <v>49140.75</v>
      </c>
      <c r="F350" s="6">
        <f>IF(MAX(F$9:F349)&gt;=L$5,0,IF(B350&gt;=MONTH($N$5),F349+1,0))</f>
        <v>0</v>
      </c>
      <c r="G350" s="38">
        <f t="shared" si="157"/>
        <v>0</v>
      </c>
      <c r="H350" s="39">
        <f t="shared" si="158"/>
        <v>0</v>
      </c>
      <c r="I350" s="39">
        <f t="shared" si="121"/>
        <v>0</v>
      </c>
      <c r="J350" s="40">
        <f t="shared" si="122"/>
        <v>0</v>
      </c>
      <c r="K350" s="41"/>
      <c r="L350" s="42"/>
      <c r="M350" s="42"/>
      <c r="N350" s="42"/>
      <c r="O350" s="42"/>
      <c r="P350" s="46"/>
      <c r="Q350" s="23"/>
    </row>
    <row r="351" spans="1:17" hidden="1">
      <c r="A351" s="237">
        <v>49079</v>
      </c>
      <c r="B351" s="25">
        <v>65</v>
      </c>
      <c r="C351" s="35" t="s">
        <v>22</v>
      </c>
      <c r="D351" s="36" t="str">
        <f t="shared" ref="D351:E351" si="179">D350</f>
        <v>'</v>
      </c>
      <c r="E351" s="37">
        <f t="shared" si="179"/>
        <v>49140.75</v>
      </c>
      <c r="F351" s="6">
        <f>IF(MAX(F$9:F350)&gt;=L$5,0,IF(B351&gt;=MONTH($N$5),F350+1,0))</f>
        <v>0</v>
      </c>
      <c r="G351" s="38">
        <f t="shared" si="157"/>
        <v>0</v>
      </c>
      <c r="H351" s="39">
        <f t="shared" si="158"/>
        <v>0</v>
      </c>
      <c r="I351" s="39">
        <f t="shared" si="121"/>
        <v>0</v>
      </c>
      <c r="J351" s="40">
        <f t="shared" si="122"/>
        <v>0</v>
      </c>
      <c r="K351" s="41"/>
      <c r="L351" s="42"/>
      <c r="M351" s="42"/>
      <c r="N351" s="42"/>
      <c r="O351" s="42"/>
      <c r="P351" s="46"/>
      <c r="Q351" s="23"/>
    </row>
    <row r="352" spans="1:17" hidden="1">
      <c r="A352" s="237">
        <v>49110</v>
      </c>
      <c r="B352" s="25">
        <v>66</v>
      </c>
      <c r="C352" s="35" t="s">
        <v>23</v>
      </c>
      <c r="D352" s="36" t="str">
        <f t="shared" ref="D352:E352" si="180">D351</f>
        <v>'</v>
      </c>
      <c r="E352" s="37">
        <f t="shared" si="180"/>
        <v>49140.75</v>
      </c>
      <c r="F352" s="6">
        <f>IF(MAX(F$9:F351)&gt;=L$5,0,IF(B352&gt;=MONTH($N$5),F351+1,0))</f>
        <v>0</v>
      </c>
      <c r="G352" s="38">
        <f t="shared" si="157"/>
        <v>0</v>
      </c>
      <c r="H352" s="39">
        <f t="shared" si="158"/>
        <v>0</v>
      </c>
      <c r="I352" s="39">
        <f t="shared" si="121"/>
        <v>0</v>
      </c>
      <c r="J352" s="40">
        <f t="shared" si="122"/>
        <v>0</v>
      </c>
      <c r="K352" s="41"/>
      <c r="L352" s="42"/>
      <c r="M352" s="42"/>
      <c r="N352" s="42"/>
      <c r="O352" s="42"/>
      <c r="P352" s="46"/>
      <c r="Q352" s="23"/>
    </row>
    <row r="353" spans="1:17" hidden="1">
      <c r="A353" s="237">
        <v>49140</v>
      </c>
      <c r="B353" s="25">
        <v>67</v>
      </c>
      <c r="C353" s="35" t="s">
        <v>24</v>
      </c>
      <c r="D353" s="36" t="str">
        <f t="shared" ref="D353:E353" si="181">D352</f>
        <v>'</v>
      </c>
      <c r="E353" s="37">
        <f t="shared" si="181"/>
        <v>49140.75</v>
      </c>
      <c r="F353" s="6">
        <f>IF(MAX(F$9:F352)&gt;=L$5,0,IF(B353&gt;=MONTH($N$5),F352+1,0))</f>
        <v>0</v>
      </c>
      <c r="G353" s="38">
        <f t="shared" si="157"/>
        <v>0</v>
      </c>
      <c r="H353" s="39">
        <f t="shared" si="158"/>
        <v>0</v>
      </c>
      <c r="I353" s="39">
        <f t="shared" si="121"/>
        <v>0</v>
      </c>
      <c r="J353" s="40">
        <f t="shared" si="122"/>
        <v>0</v>
      </c>
      <c r="K353" s="41"/>
      <c r="L353" s="42"/>
      <c r="M353" s="42"/>
      <c r="N353" s="42"/>
      <c r="O353" s="42"/>
      <c r="P353" s="46"/>
      <c r="Q353" s="23"/>
    </row>
    <row r="354" spans="1:17" hidden="1">
      <c r="A354" s="237">
        <v>49171</v>
      </c>
      <c r="B354" s="25">
        <v>68</v>
      </c>
      <c r="C354" s="35" t="s">
        <v>25</v>
      </c>
      <c r="D354" s="36" t="str">
        <f t="shared" ref="D354:E354" si="182">D353</f>
        <v>'</v>
      </c>
      <c r="E354" s="37">
        <f t="shared" si="182"/>
        <v>49140.75</v>
      </c>
      <c r="F354" s="6">
        <f>IF(MAX(F$9:F353)&gt;=L$5,0,IF(B354&gt;=MONTH($N$5),F353+1,0))</f>
        <v>0</v>
      </c>
      <c r="G354" s="38">
        <f t="shared" si="157"/>
        <v>0</v>
      </c>
      <c r="H354" s="39">
        <f t="shared" si="158"/>
        <v>0</v>
      </c>
      <c r="I354" s="39">
        <f t="shared" si="121"/>
        <v>0</v>
      </c>
      <c r="J354" s="40">
        <f t="shared" si="122"/>
        <v>0</v>
      </c>
      <c r="K354" s="41"/>
      <c r="L354" s="42"/>
      <c r="M354" s="42"/>
      <c r="N354" s="42"/>
      <c r="O354" s="42"/>
      <c r="P354" s="46"/>
      <c r="Q354" s="23"/>
    </row>
    <row r="355" spans="1:17" hidden="1">
      <c r="A355" s="237">
        <v>49202</v>
      </c>
      <c r="B355" s="25">
        <v>69</v>
      </c>
      <c r="C355" s="35" t="s">
        <v>26</v>
      </c>
      <c r="D355" s="36" t="str">
        <f t="shared" ref="D355:E355" si="183">D354</f>
        <v>'</v>
      </c>
      <c r="E355" s="37">
        <f t="shared" si="183"/>
        <v>49140.75</v>
      </c>
      <c r="F355" s="6">
        <f>IF(MAX(F$9:F354)&gt;=L$5,0,IF(B355&gt;=MONTH($N$5),F354+1,0))</f>
        <v>0</v>
      </c>
      <c r="G355" s="38">
        <f t="shared" si="157"/>
        <v>0</v>
      </c>
      <c r="H355" s="39">
        <f t="shared" si="158"/>
        <v>0</v>
      </c>
      <c r="I355" s="39">
        <f t="shared" ref="I355:I418" si="184">G355-H355</f>
        <v>0</v>
      </c>
      <c r="J355" s="40">
        <f t="shared" ref="J355:J418" si="185">J354-I355</f>
        <v>0</v>
      </c>
      <c r="K355" s="41"/>
      <c r="L355" s="42"/>
      <c r="M355" s="42"/>
      <c r="N355" s="42"/>
      <c r="O355" s="42"/>
      <c r="P355" s="46"/>
      <c r="Q355" s="23"/>
    </row>
    <row r="356" spans="1:17" hidden="1">
      <c r="A356" s="237">
        <v>49232</v>
      </c>
      <c r="B356" s="25">
        <v>70</v>
      </c>
      <c r="C356" s="35" t="s">
        <v>27</v>
      </c>
      <c r="D356" s="36" t="str">
        <f t="shared" ref="D356:E356" si="186">D355</f>
        <v>'</v>
      </c>
      <c r="E356" s="37">
        <f t="shared" si="186"/>
        <v>49140.75</v>
      </c>
      <c r="F356" s="6">
        <f>IF(MAX(F$9:F355)&gt;=L$5,0,IF(B356&gt;=MONTH($N$5),F355+1,0))</f>
        <v>0</v>
      </c>
      <c r="G356" s="38">
        <f t="shared" si="157"/>
        <v>0</v>
      </c>
      <c r="H356" s="39">
        <f t="shared" si="158"/>
        <v>0</v>
      </c>
      <c r="I356" s="39">
        <f t="shared" si="184"/>
        <v>0</v>
      </c>
      <c r="J356" s="40">
        <f t="shared" si="185"/>
        <v>0</v>
      </c>
      <c r="K356" s="41"/>
      <c r="L356" s="42"/>
      <c r="M356" s="42"/>
      <c r="N356" s="42"/>
      <c r="O356" s="42"/>
      <c r="P356" s="46"/>
      <c r="Q356" s="23"/>
    </row>
    <row r="357" spans="1:17" hidden="1">
      <c r="A357" s="237">
        <v>49263</v>
      </c>
      <c r="B357" s="25">
        <v>71</v>
      </c>
      <c r="C357" s="35" t="s">
        <v>28</v>
      </c>
      <c r="D357" s="36" t="str">
        <f t="shared" ref="D357:E357" si="187">D356</f>
        <v>'</v>
      </c>
      <c r="E357" s="37">
        <f t="shared" si="187"/>
        <v>49140.75</v>
      </c>
      <c r="F357" s="6">
        <f>IF(MAX(F$9:F356)&gt;=L$5,0,IF(B357&gt;=MONTH($N$5),F356+1,0))</f>
        <v>0</v>
      </c>
      <c r="G357" s="38">
        <f t="shared" si="157"/>
        <v>0</v>
      </c>
      <c r="H357" s="39">
        <f t="shared" si="158"/>
        <v>0</v>
      </c>
      <c r="I357" s="39">
        <f t="shared" si="184"/>
        <v>0</v>
      </c>
      <c r="J357" s="40">
        <f t="shared" si="185"/>
        <v>0</v>
      </c>
      <c r="K357" s="41"/>
      <c r="L357" s="42"/>
      <c r="M357" s="42"/>
      <c r="N357" s="42"/>
      <c r="O357" s="42"/>
      <c r="P357" s="46"/>
      <c r="Q357" s="23"/>
    </row>
    <row r="358" spans="1:17" hidden="1">
      <c r="A358" s="237">
        <v>49293</v>
      </c>
      <c r="B358" s="25">
        <v>72</v>
      </c>
      <c r="C358" s="35" t="s">
        <v>29</v>
      </c>
      <c r="D358" s="36" t="str">
        <f t="shared" ref="D358:E358" si="188">D357</f>
        <v>'</v>
      </c>
      <c r="E358" s="37">
        <f t="shared" si="188"/>
        <v>49140.75</v>
      </c>
      <c r="F358" s="6">
        <f>IF(MAX(F$9:F357)&gt;=L$5,0,IF(B358&gt;=MONTH($N$5),F357+1,0))</f>
        <v>0</v>
      </c>
      <c r="G358" s="45">
        <f t="shared" si="157"/>
        <v>0</v>
      </c>
      <c r="H358" s="42">
        <f t="shared" si="158"/>
        <v>0</v>
      </c>
      <c r="I358" s="42">
        <f t="shared" si="184"/>
        <v>0</v>
      </c>
      <c r="J358" s="46">
        <f t="shared" si="185"/>
        <v>0</v>
      </c>
      <c r="K358" s="41">
        <f>SUM(H347:H358)</f>
        <v>0</v>
      </c>
      <c r="L358" s="42">
        <f>SUM(I347:I358)</f>
        <v>0</v>
      </c>
      <c r="M358" s="42">
        <f>SUM(G347:G358)</f>
        <v>0</v>
      </c>
      <c r="N358" s="42">
        <f>K358+N274</f>
        <v>159253.77999999997</v>
      </c>
      <c r="O358" s="42">
        <f>L358+O274</f>
        <v>105578.86507074376</v>
      </c>
      <c r="P358" s="46">
        <f>M358+P274</f>
        <v>264832.64507074369</v>
      </c>
      <c r="Q358" s="23"/>
    </row>
    <row r="359" spans="1:17" hidden="1">
      <c r="A359" s="237">
        <v>49324</v>
      </c>
      <c r="B359" s="25">
        <v>73</v>
      </c>
      <c r="C359" s="26" t="s">
        <v>17</v>
      </c>
      <c r="D359" s="47" t="str">
        <f>D347</f>
        <v>'</v>
      </c>
      <c r="E359" s="27">
        <f>E347+365.25</f>
        <v>49506</v>
      </c>
      <c r="F359" s="90">
        <f>IF(MAX(F$9:F358)&gt;=L$5,0,IF(B359&gt;=MONTH($N$5),F358+1,0))</f>
        <v>0</v>
      </c>
      <c r="G359" s="28">
        <f t="shared" si="157"/>
        <v>0</v>
      </c>
      <c r="H359" s="29">
        <f t="shared" si="158"/>
        <v>0</v>
      </c>
      <c r="I359" s="29">
        <f t="shared" si="184"/>
        <v>0</v>
      </c>
      <c r="J359" s="30">
        <f t="shared" si="185"/>
        <v>0</v>
      </c>
      <c r="K359" s="31"/>
      <c r="L359" s="32"/>
      <c r="M359" s="32"/>
      <c r="N359" s="32"/>
      <c r="O359" s="32"/>
      <c r="P359" s="48"/>
      <c r="Q359" s="23"/>
    </row>
    <row r="360" spans="1:17" hidden="1">
      <c r="A360" s="237">
        <v>49355</v>
      </c>
      <c r="B360" s="25">
        <v>74</v>
      </c>
      <c r="C360" s="35" t="s">
        <v>19</v>
      </c>
      <c r="D360" s="36" t="str">
        <f t="shared" ref="D360:E360" si="189">D359</f>
        <v>'</v>
      </c>
      <c r="E360" s="37">
        <f t="shared" si="189"/>
        <v>49506</v>
      </c>
      <c r="F360" s="6">
        <f>IF(MAX(F$9:F359)&gt;=L$5,0,IF(B360&gt;=MONTH($N$5),F359+1,0))</f>
        <v>0</v>
      </c>
      <c r="G360" s="38">
        <f t="shared" si="157"/>
        <v>0</v>
      </c>
      <c r="H360" s="39">
        <f t="shared" si="158"/>
        <v>0</v>
      </c>
      <c r="I360" s="39">
        <f t="shared" si="184"/>
        <v>0</v>
      </c>
      <c r="J360" s="40">
        <f t="shared" si="185"/>
        <v>0</v>
      </c>
      <c r="K360" s="41"/>
      <c r="L360" s="42"/>
      <c r="M360" s="42"/>
      <c r="N360" s="42"/>
      <c r="O360" s="42"/>
      <c r="P360" s="46"/>
      <c r="Q360" s="23"/>
    </row>
    <row r="361" spans="1:17" hidden="1">
      <c r="A361" s="237">
        <v>49383</v>
      </c>
      <c r="B361" s="25">
        <v>75</v>
      </c>
      <c r="C361" s="35" t="s">
        <v>20</v>
      </c>
      <c r="D361" s="36" t="str">
        <f t="shared" ref="D361:E361" si="190">D360</f>
        <v>'</v>
      </c>
      <c r="E361" s="37">
        <f t="shared" si="190"/>
        <v>49506</v>
      </c>
      <c r="F361" s="6">
        <f>IF(MAX(F$9:F360)&gt;=L$5,0,IF(B361&gt;=MONTH($N$5),F360+1,0))</f>
        <v>0</v>
      </c>
      <c r="G361" s="38">
        <f t="shared" si="157"/>
        <v>0</v>
      </c>
      <c r="H361" s="39">
        <f t="shared" si="158"/>
        <v>0</v>
      </c>
      <c r="I361" s="39">
        <f t="shared" si="184"/>
        <v>0</v>
      </c>
      <c r="J361" s="40">
        <f t="shared" si="185"/>
        <v>0</v>
      </c>
      <c r="K361" s="41"/>
      <c r="L361" s="42"/>
      <c r="M361" s="42"/>
      <c r="N361" s="42"/>
      <c r="O361" s="42"/>
      <c r="P361" s="46"/>
      <c r="Q361" s="23"/>
    </row>
    <row r="362" spans="1:17" hidden="1">
      <c r="A362" s="237">
        <v>49414</v>
      </c>
      <c r="B362" s="25">
        <v>76</v>
      </c>
      <c r="C362" s="35" t="s">
        <v>21</v>
      </c>
      <c r="D362" s="36" t="str">
        <f t="shared" ref="D362:E362" si="191">D361</f>
        <v>'</v>
      </c>
      <c r="E362" s="37">
        <f t="shared" si="191"/>
        <v>49506</v>
      </c>
      <c r="F362" s="6">
        <f>IF(MAX(F$9:F361)&gt;=L$5,0,IF(B362&gt;=MONTH($N$5),F361+1,0))</f>
        <v>0</v>
      </c>
      <c r="G362" s="38">
        <f t="shared" si="157"/>
        <v>0</v>
      </c>
      <c r="H362" s="39">
        <f t="shared" si="158"/>
        <v>0</v>
      </c>
      <c r="I362" s="39">
        <f t="shared" si="184"/>
        <v>0</v>
      </c>
      <c r="J362" s="40">
        <f t="shared" si="185"/>
        <v>0</v>
      </c>
      <c r="K362" s="41"/>
      <c r="L362" s="42"/>
      <c r="M362" s="42"/>
      <c r="N362" s="42"/>
      <c r="O362" s="42"/>
      <c r="P362" s="46"/>
      <c r="Q362" s="23"/>
    </row>
    <row r="363" spans="1:17" hidden="1">
      <c r="A363" s="237">
        <v>49444</v>
      </c>
      <c r="B363" s="25">
        <v>77</v>
      </c>
      <c r="C363" s="35" t="s">
        <v>22</v>
      </c>
      <c r="D363" s="36" t="str">
        <f t="shared" ref="D363:E363" si="192">D362</f>
        <v>'</v>
      </c>
      <c r="E363" s="37">
        <f t="shared" si="192"/>
        <v>49506</v>
      </c>
      <c r="F363" s="6">
        <f>IF(MAX(F$9:F362)&gt;=L$5,0,IF(B363&gt;=MONTH($N$5),F362+1,0))</f>
        <v>0</v>
      </c>
      <c r="G363" s="38">
        <f t="shared" si="157"/>
        <v>0</v>
      </c>
      <c r="H363" s="39">
        <f t="shared" si="158"/>
        <v>0</v>
      </c>
      <c r="I363" s="39">
        <f t="shared" si="184"/>
        <v>0</v>
      </c>
      <c r="J363" s="40">
        <f t="shared" si="185"/>
        <v>0</v>
      </c>
      <c r="K363" s="41"/>
      <c r="L363" s="42"/>
      <c r="M363" s="42"/>
      <c r="N363" s="42"/>
      <c r="O363" s="42"/>
      <c r="P363" s="46"/>
      <c r="Q363" s="23"/>
    </row>
    <row r="364" spans="1:17" hidden="1">
      <c r="A364" s="237">
        <v>49475</v>
      </c>
      <c r="B364" s="25">
        <v>78</v>
      </c>
      <c r="C364" s="35" t="s">
        <v>23</v>
      </c>
      <c r="D364" s="36" t="str">
        <f t="shared" ref="D364:E364" si="193">D363</f>
        <v>'</v>
      </c>
      <c r="E364" s="37">
        <f t="shared" si="193"/>
        <v>49506</v>
      </c>
      <c r="F364" s="6">
        <f>IF(MAX(F$9:F363)&gt;=L$5,0,IF(B364&gt;=MONTH($N$5),F363+1,0))</f>
        <v>0</v>
      </c>
      <c r="G364" s="38">
        <f t="shared" si="157"/>
        <v>0</v>
      </c>
      <c r="H364" s="39">
        <f t="shared" si="158"/>
        <v>0</v>
      </c>
      <c r="I364" s="39">
        <f t="shared" si="184"/>
        <v>0</v>
      </c>
      <c r="J364" s="40">
        <f t="shared" si="185"/>
        <v>0</v>
      </c>
      <c r="K364" s="41"/>
      <c r="L364" s="42"/>
      <c r="M364" s="42"/>
      <c r="N364" s="42"/>
      <c r="O364" s="42"/>
      <c r="P364" s="46"/>
      <c r="Q364" s="23"/>
    </row>
    <row r="365" spans="1:17" hidden="1">
      <c r="A365" s="237">
        <v>49505</v>
      </c>
      <c r="B365" s="25">
        <v>79</v>
      </c>
      <c r="C365" s="35" t="s">
        <v>24</v>
      </c>
      <c r="D365" s="36" t="str">
        <f t="shared" ref="D365:E365" si="194">D364</f>
        <v>'</v>
      </c>
      <c r="E365" s="37">
        <f t="shared" si="194"/>
        <v>49506</v>
      </c>
      <c r="F365" s="6">
        <f>IF(MAX(F$9:F364)&gt;=L$5,0,IF(B365&gt;=MONTH($N$5),F364+1,0))</f>
        <v>0</v>
      </c>
      <c r="G365" s="38">
        <f t="shared" si="157"/>
        <v>0</v>
      </c>
      <c r="H365" s="39">
        <f t="shared" si="158"/>
        <v>0</v>
      </c>
      <c r="I365" s="39">
        <f t="shared" si="184"/>
        <v>0</v>
      </c>
      <c r="J365" s="40">
        <f t="shared" si="185"/>
        <v>0</v>
      </c>
      <c r="K365" s="41"/>
      <c r="L365" s="42"/>
      <c r="M365" s="42"/>
      <c r="N365" s="42"/>
      <c r="O365" s="42"/>
      <c r="P365" s="46"/>
      <c r="Q365" s="23"/>
    </row>
    <row r="366" spans="1:17" hidden="1">
      <c r="A366" s="237">
        <v>49536</v>
      </c>
      <c r="B366" s="25">
        <v>80</v>
      </c>
      <c r="C366" s="35" t="s">
        <v>25</v>
      </c>
      <c r="D366" s="36" t="str">
        <f t="shared" ref="D366:E366" si="195">D365</f>
        <v>'</v>
      </c>
      <c r="E366" s="37">
        <f t="shared" si="195"/>
        <v>49506</v>
      </c>
      <c r="F366" s="6">
        <f>IF(MAX(F$9:F365)&gt;=L$5,0,IF(B366&gt;=MONTH($N$5),F365+1,0))</f>
        <v>0</v>
      </c>
      <c r="G366" s="38">
        <f t="shared" si="157"/>
        <v>0</v>
      </c>
      <c r="H366" s="39">
        <f t="shared" si="158"/>
        <v>0</v>
      </c>
      <c r="I366" s="39">
        <f t="shared" si="184"/>
        <v>0</v>
      </c>
      <c r="J366" s="40">
        <f t="shared" si="185"/>
        <v>0</v>
      </c>
      <c r="K366" s="41"/>
      <c r="L366" s="42"/>
      <c r="M366" s="42"/>
      <c r="N366" s="42"/>
      <c r="O366" s="42"/>
      <c r="P366" s="46"/>
      <c r="Q366" s="23"/>
    </row>
    <row r="367" spans="1:17" hidden="1">
      <c r="A367" s="237">
        <v>49567</v>
      </c>
      <c r="B367" s="25">
        <v>81</v>
      </c>
      <c r="C367" s="35" t="s">
        <v>26</v>
      </c>
      <c r="D367" s="36" t="str">
        <f t="shared" ref="D367:E367" si="196">D366</f>
        <v>'</v>
      </c>
      <c r="E367" s="37">
        <f t="shared" si="196"/>
        <v>49506</v>
      </c>
      <c r="F367" s="6">
        <f>IF(MAX(F$9:F366)&gt;=L$5,0,IF(B367&gt;=MONTH($N$5),F366+1,0))</f>
        <v>0</v>
      </c>
      <c r="G367" s="38">
        <f t="shared" si="157"/>
        <v>0</v>
      </c>
      <c r="H367" s="39">
        <f t="shared" si="158"/>
        <v>0</v>
      </c>
      <c r="I367" s="39">
        <f t="shared" si="184"/>
        <v>0</v>
      </c>
      <c r="J367" s="40">
        <f t="shared" si="185"/>
        <v>0</v>
      </c>
      <c r="K367" s="41"/>
      <c r="L367" s="42"/>
      <c r="M367" s="42"/>
      <c r="N367" s="42"/>
      <c r="O367" s="42"/>
      <c r="P367" s="46"/>
      <c r="Q367" s="23"/>
    </row>
    <row r="368" spans="1:17" hidden="1">
      <c r="A368" s="237">
        <v>49597</v>
      </c>
      <c r="B368" s="25">
        <v>82</v>
      </c>
      <c r="C368" s="35" t="s">
        <v>27</v>
      </c>
      <c r="D368" s="36" t="str">
        <f t="shared" ref="D368:E368" si="197">D367</f>
        <v>'</v>
      </c>
      <c r="E368" s="37">
        <f t="shared" si="197"/>
        <v>49506</v>
      </c>
      <c r="F368" s="6">
        <f>IF(MAX(F$9:F367)&gt;=L$5,0,IF(B368&gt;=MONTH($N$5),F367+1,0))</f>
        <v>0</v>
      </c>
      <c r="G368" s="38">
        <f t="shared" si="157"/>
        <v>0</v>
      </c>
      <c r="H368" s="39">
        <f t="shared" si="158"/>
        <v>0</v>
      </c>
      <c r="I368" s="39">
        <f t="shared" si="184"/>
        <v>0</v>
      </c>
      <c r="J368" s="40">
        <f t="shared" si="185"/>
        <v>0</v>
      </c>
      <c r="K368" s="41"/>
      <c r="L368" s="42"/>
      <c r="M368" s="42"/>
      <c r="N368" s="42"/>
      <c r="O368" s="42"/>
      <c r="P368" s="46"/>
      <c r="Q368" s="23"/>
    </row>
    <row r="369" spans="1:17" hidden="1">
      <c r="A369" s="237">
        <v>49628</v>
      </c>
      <c r="B369" s="25">
        <v>83</v>
      </c>
      <c r="C369" s="35" t="s">
        <v>28</v>
      </c>
      <c r="D369" s="36" t="str">
        <f t="shared" ref="D369:E369" si="198">D368</f>
        <v>'</v>
      </c>
      <c r="E369" s="37">
        <f t="shared" si="198"/>
        <v>49506</v>
      </c>
      <c r="F369" s="6">
        <f>IF(MAX(F$9:F368)&gt;=L$5,0,IF(B369&gt;=MONTH($N$5),F368+1,0))</f>
        <v>0</v>
      </c>
      <c r="G369" s="38">
        <f t="shared" si="157"/>
        <v>0</v>
      </c>
      <c r="H369" s="39">
        <f t="shared" si="158"/>
        <v>0</v>
      </c>
      <c r="I369" s="39">
        <f t="shared" si="184"/>
        <v>0</v>
      </c>
      <c r="J369" s="40">
        <f t="shared" si="185"/>
        <v>0</v>
      </c>
      <c r="K369" s="41"/>
      <c r="L369" s="42"/>
      <c r="M369" s="42"/>
      <c r="N369" s="42"/>
      <c r="O369" s="42"/>
      <c r="P369" s="46"/>
      <c r="Q369" s="23"/>
    </row>
    <row r="370" spans="1:17" hidden="1">
      <c r="A370" s="237">
        <v>49658</v>
      </c>
      <c r="B370" s="25">
        <v>84</v>
      </c>
      <c r="C370" s="35" t="s">
        <v>29</v>
      </c>
      <c r="D370" s="36" t="str">
        <f t="shared" ref="D370:E370" si="199">D369</f>
        <v>'</v>
      </c>
      <c r="E370" s="37">
        <f t="shared" si="199"/>
        <v>49506</v>
      </c>
      <c r="F370" s="6">
        <f>IF(MAX(F$9:F369)&gt;=L$5,0,IF(B370&gt;=MONTH($N$5),F369+1,0))</f>
        <v>0</v>
      </c>
      <c r="G370" s="45">
        <f t="shared" si="157"/>
        <v>0</v>
      </c>
      <c r="H370" s="42">
        <f t="shared" si="158"/>
        <v>0</v>
      </c>
      <c r="I370" s="42">
        <f t="shared" si="184"/>
        <v>0</v>
      </c>
      <c r="J370" s="46">
        <f t="shared" si="185"/>
        <v>0</v>
      </c>
      <c r="K370" s="41">
        <f>SUM(H359:H370)</f>
        <v>0</v>
      </c>
      <c r="L370" s="42">
        <f>SUM(I359:I370)</f>
        <v>0</v>
      </c>
      <c r="M370" s="42">
        <f>SUM(G359:G370)</f>
        <v>0</v>
      </c>
      <c r="N370" s="42">
        <f>K370+N358</f>
        <v>159253.77999999997</v>
      </c>
      <c r="O370" s="42">
        <f>L370+O358</f>
        <v>105578.86507074376</v>
      </c>
      <c r="P370" s="46">
        <f>M370+P358</f>
        <v>264832.64507074369</v>
      </c>
      <c r="Q370" s="23"/>
    </row>
    <row r="371" spans="1:17" hidden="1">
      <c r="A371" s="237">
        <v>49689</v>
      </c>
      <c r="B371" s="25">
        <v>73</v>
      </c>
      <c r="C371" s="26" t="s">
        <v>17</v>
      </c>
      <c r="D371" s="47" t="str">
        <f>D359</f>
        <v>'</v>
      </c>
      <c r="E371" s="27">
        <f>E359+365.25</f>
        <v>49871.25</v>
      </c>
      <c r="F371" s="90">
        <f>IF(MAX(F$9:F370)&gt;=L$5,0,IF(B371&gt;=MONTH($N$5),F370+1,0))</f>
        <v>0</v>
      </c>
      <c r="G371" s="28">
        <f t="shared" si="157"/>
        <v>0</v>
      </c>
      <c r="H371" s="29">
        <f t="shared" si="158"/>
        <v>0</v>
      </c>
      <c r="I371" s="29">
        <f t="shared" si="184"/>
        <v>0</v>
      </c>
      <c r="J371" s="30">
        <f t="shared" si="185"/>
        <v>0</v>
      </c>
      <c r="K371" s="31"/>
      <c r="L371" s="32"/>
      <c r="M371" s="32"/>
      <c r="N371" s="32"/>
      <c r="O371" s="32"/>
      <c r="P371" s="48"/>
      <c r="Q371" s="23"/>
    </row>
    <row r="372" spans="1:17" hidden="1">
      <c r="A372" s="237">
        <v>49720</v>
      </c>
      <c r="B372" s="25">
        <v>86</v>
      </c>
      <c r="C372" s="35" t="s">
        <v>19</v>
      </c>
      <c r="D372" s="36" t="str">
        <f t="shared" ref="D372:E372" si="200">D371</f>
        <v>'</v>
      </c>
      <c r="E372" s="37">
        <f t="shared" si="200"/>
        <v>49871.25</v>
      </c>
      <c r="F372" s="6">
        <f>IF(MAX(F$9:F371)&gt;=L$5,0,IF(B372&gt;=MONTH($N$5),F371+1,0))</f>
        <v>0</v>
      </c>
      <c r="G372" s="38">
        <f t="shared" si="157"/>
        <v>0</v>
      </c>
      <c r="H372" s="39">
        <f t="shared" si="158"/>
        <v>0</v>
      </c>
      <c r="I372" s="39">
        <f t="shared" si="184"/>
        <v>0</v>
      </c>
      <c r="J372" s="40">
        <f t="shared" si="185"/>
        <v>0</v>
      </c>
      <c r="K372" s="41"/>
      <c r="L372" s="42"/>
      <c r="M372" s="42"/>
      <c r="N372" s="42"/>
      <c r="O372" s="42"/>
      <c r="P372" s="46"/>
      <c r="Q372" s="23"/>
    </row>
    <row r="373" spans="1:17" hidden="1">
      <c r="A373" s="237">
        <v>49749</v>
      </c>
      <c r="B373" s="25">
        <v>87</v>
      </c>
      <c r="C373" s="35" t="s">
        <v>20</v>
      </c>
      <c r="D373" s="36" t="str">
        <f t="shared" ref="D373:E373" si="201">D372</f>
        <v>'</v>
      </c>
      <c r="E373" s="37">
        <f t="shared" si="201"/>
        <v>49871.25</v>
      </c>
      <c r="F373" s="6">
        <f>IF(MAX(F$9:F372)&gt;=L$5,0,IF(B373&gt;=MONTH($N$5),F372+1,0))</f>
        <v>0</v>
      </c>
      <c r="G373" s="38">
        <f t="shared" si="157"/>
        <v>0</v>
      </c>
      <c r="H373" s="39">
        <f t="shared" si="158"/>
        <v>0</v>
      </c>
      <c r="I373" s="39">
        <f t="shared" si="184"/>
        <v>0</v>
      </c>
      <c r="J373" s="40">
        <f t="shared" si="185"/>
        <v>0</v>
      </c>
      <c r="K373" s="41"/>
      <c r="L373" s="42"/>
      <c r="M373" s="42"/>
      <c r="N373" s="42"/>
      <c r="O373" s="42"/>
      <c r="P373" s="46"/>
      <c r="Q373" s="23"/>
    </row>
    <row r="374" spans="1:17" hidden="1">
      <c r="A374" s="237">
        <v>49780</v>
      </c>
      <c r="B374" s="25">
        <v>88</v>
      </c>
      <c r="C374" s="35" t="s">
        <v>21</v>
      </c>
      <c r="D374" s="36" t="str">
        <f t="shared" ref="D374:E374" si="202">D373</f>
        <v>'</v>
      </c>
      <c r="E374" s="37">
        <f t="shared" si="202"/>
        <v>49871.25</v>
      </c>
      <c r="F374" s="6">
        <f>IF(MAX(F$9:F373)&gt;=L$5,0,IF(B374&gt;=MONTH($N$5),F373+1,0))</f>
        <v>0</v>
      </c>
      <c r="G374" s="38">
        <f t="shared" si="157"/>
        <v>0</v>
      </c>
      <c r="H374" s="39">
        <f t="shared" si="158"/>
        <v>0</v>
      </c>
      <c r="I374" s="39">
        <f t="shared" si="184"/>
        <v>0</v>
      </c>
      <c r="J374" s="40">
        <f t="shared" si="185"/>
        <v>0</v>
      </c>
      <c r="K374" s="41"/>
      <c r="L374" s="42"/>
      <c r="M374" s="42"/>
      <c r="N374" s="42"/>
      <c r="O374" s="42"/>
      <c r="P374" s="46"/>
      <c r="Q374" s="23"/>
    </row>
    <row r="375" spans="1:17" hidden="1">
      <c r="A375" s="237">
        <v>49810</v>
      </c>
      <c r="B375" s="25">
        <v>89</v>
      </c>
      <c r="C375" s="35" t="s">
        <v>22</v>
      </c>
      <c r="D375" s="36" t="str">
        <f t="shared" ref="D375:E375" si="203">D374</f>
        <v>'</v>
      </c>
      <c r="E375" s="37">
        <f t="shared" si="203"/>
        <v>49871.25</v>
      </c>
      <c r="F375" s="6">
        <f>IF(MAX(F$9:F374)&gt;=L$5,0,IF(B375&gt;=MONTH($N$5),F374+1,0))</f>
        <v>0</v>
      </c>
      <c r="G375" s="38">
        <f t="shared" si="157"/>
        <v>0</v>
      </c>
      <c r="H375" s="39">
        <f t="shared" si="158"/>
        <v>0</v>
      </c>
      <c r="I375" s="39">
        <f t="shared" si="184"/>
        <v>0</v>
      </c>
      <c r="J375" s="40">
        <f t="shared" si="185"/>
        <v>0</v>
      </c>
      <c r="K375" s="41"/>
      <c r="L375" s="42"/>
      <c r="M375" s="42"/>
      <c r="N375" s="42"/>
      <c r="O375" s="42"/>
      <c r="P375" s="46"/>
      <c r="Q375" s="23"/>
    </row>
    <row r="376" spans="1:17" hidden="1">
      <c r="A376" s="237">
        <v>49841</v>
      </c>
      <c r="B376" s="25">
        <v>90</v>
      </c>
      <c r="C376" s="35" t="s">
        <v>23</v>
      </c>
      <c r="D376" s="36" t="str">
        <f t="shared" ref="D376:E376" si="204">D375</f>
        <v>'</v>
      </c>
      <c r="E376" s="37">
        <f t="shared" si="204"/>
        <v>49871.25</v>
      </c>
      <c r="F376" s="6">
        <f>IF(MAX(F$9:F375)&gt;=L$5,0,IF(B376&gt;=MONTH($N$5),F375+1,0))</f>
        <v>0</v>
      </c>
      <c r="G376" s="38">
        <f t="shared" si="157"/>
        <v>0</v>
      </c>
      <c r="H376" s="39">
        <f t="shared" si="158"/>
        <v>0</v>
      </c>
      <c r="I376" s="39">
        <f t="shared" si="184"/>
        <v>0</v>
      </c>
      <c r="J376" s="40">
        <f t="shared" si="185"/>
        <v>0</v>
      </c>
      <c r="K376" s="41"/>
      <c r="L376" s="42"/>
      <c r="M376" s="42"/>
      <c r="N376" s="42"/>
      <c r="O376" s="42"/>
      <c r="P376" s="46"/>
      <c r="Q376" s="23"/>
    </row>
    <row r="377" spans="1:17" hidden="1">
      <c r="A377" s="237">
        <v>49871</v>
      </c>
      <c r="B377" s="25">
        <v>91</v>
      </c>
      <c r="C377" s="35" t="s">
        <v>24</v>
      </c>
      <c r="D377" s="36" t="str">
        <f t="shared" ref="D377:E377" si="205">D376</f>
        <v>'</v>
      </c>
      <c r="E377" s="37">
        <f t="shared" si="205"/>
        <v>49871.25</v>
      </c>
      <c r="F377" s="6">
        <f>IF(MAX(F$9:F376)&gt;=L$5,0,IF(B377&gt;=MONTH($N$5),F376+1,0))</f>
        <v>0</v>
      </c>
      <c r="G377" s="38">
        <f t="shared" si="157"/>
        <v>0</v>
      </c>
      <c r="H377" s="39">
        <f t="shared" si="158"/>
        <v>0</v>
      </c>
      <c r="I377" s="39">
        <f t="shared" si="184"/>
        <v>0</v>
      </c>
      <c r="J377" s="40">
        <f t="shared" si="185"/>
        <v>0</v>
      </c>
      <c r="K377" s="41"/>
      <c r="L377" s="42"/>
      <c r="M377" s="42"/>
      <c r="N377" s="42"/>
      <c r="O377" s="42"/>
      <c r="P377" s="46"/>
      <c r="Q377" s="23"/>
    </row>
    <row r="378" spans="1:17" hidden="1">
      <c r="A378" s="237">
        <v>49902</v>
      </c>
      <c r="B378" s="25">
        <v>92</v>
      </c>
      <c r="C378" s="35" t="s">
        <v>25</v>
      </c>
      <c r="D378" s="36" t="str">
        <f t="shared" ref="D378:E378" si="206">D377</f>
        <v>'</v>
      </c>
      <c r="E378" s="37">
        <f t="shared" si="206"/>
        <v>49871.25</v>
      </c>
      <c r="F378" s="6">
        <f>IF(MAX(F$9:F377)&gt;=L$5,0,IF(B378&gt;=MONTH($N$5),F377+1,0))</f>
        <v>0</v>
      </c>
      <c r="G378" s="38">
        <f t="shared" si="157"/>
        <v>0</v>
      </c>
      <c r="H378" s="39">
        <f t="shared" si="158"/>
        <v>0</v>
      </c>
      <c r="I378" s="39">
        <f t="shared" si="184"/>
        <v>0</v>
      </c>
      <c r="J378" s="40">
        <f t="shared" si="185"/>
        <v>0</v>
      </c>
      <c r="K378" s="41"/>
      <c r="L378" s="42"/>
      <c r="M378" s="42"/>
      <c r="N378" s="42"/>
      <c r="O378" s="42"/>
      <c r="P378" s="46"/>
      <c r="Q378" s="23"/>
    </row>
    <row r="379" spans="1:17" hidden="1">
      <c r="A379" s="237">
        <v>49933</v>
      </c>
      <c r="B379" s="25">
        <v>93</v>
      </c>
      <c r="C379" s="35" t="s">
        <v>26</v>
      </c>
      <c r="D379" s="36" t="str">
        <f t="shared" ref="D379:E379" si="207">D378</f>
        <v>'</v>
      </c>
      <c r="E379" s="37">
        <f t="shared" si="207"/>
        <v>49871.25</v>
      </c>
      <c r="F379" s="6">
        <f>IF(MAX(F$9:F378)&gt;=L$5,0,IF(B379&gt;=MONTH($N$5),F378+1,0))</f>
        <v>0</v>
      </c>
      <c r="G379" s="38">
        <f t="shared" si="157"/>
        <v>0</v>
      </c>
      <c r="H379" s="39">
        <f t="shared" si="158"/>
        <v>0</v>
      </c>
      <c r="I379" s="39">
        <f t="shared" si="184"/>
        <v>0</v>
      </c>
      <c r="J379" s="40">
        <f t="shared" si="185"/>
        <v>0</v>
      </c>
      <c r="K379" s="41"/>
      <c r="L379" s="42"/>
      <c r="M379" s="42"/>
      <c r="N379" s="42"/>
      <c r="O379" s="42"/>
      <c r="P379" s="46"/>
      <c r="Q379" s="23"/>
    </row>
    <row r="380" spans="1:17" hidden="1">
      <c r="A380" s="237">
        <v>49963</v>
      </c>
      <c r="B380" s="25">
        <v>94</v>
      </c>
      <c r="C380" s="35" t="s">
        <v>27</v>
      </c>
      <c r="D380" s="36" t="str">
        <f t="shared" ref="D380:E380" si="208">D379</f>
        <v>'</v>
      </c>
      <c r="E380" s="37">
        <f t="shared" si="208"/>
        <v>49871.25</v>
      </c>
      <c r="F380" s="6">
        <f>IF(MAX(F$9:F379)&gt;=L$5,0,IF(B380&gt;=MONTH($N$5),F379+1,0))</f>
        <v>0</v>
      </c>
      <c r="G380" s="38">
        <f t="shared" si="157"/>
        <v>0</v>
      </c>
      <c r="H380" s="39">
        <f t="shared" si="158"/>
        <v>0</v>
      </c>
      <c r="I380" s="39">
        <f t="shared" si="184"/>
        <v>0</v>
      </c>
      <c r="J380" s="40">
        <f t="shared" si="185"/>
        <v>0</v>
      </c>
      <c r="K380" s="41"/>
      <c r="L380" s="42"/>
      <c r="M380" s="42"/>
      <c r="N380" s="42"/>
      <c r="O380" s="42"/>
      <c r="P380" s="46"/>
      <c r="Q380" s="23"/>
    </row>
    <row r="381" spans="1:17" hidden="1">
      <c r="A381" s="237">
        <v>49994</v>
      </c>
      <c r="B381" s="25">
        <v>95</v>
      </c>
      <c r="C381" s="35" t="s">
        <v>28</v>
      </c>
      <c r="D381" s="36" t="str">
        <f t="shared" ref="D381:E381" si="209">D380</f>
        <v>'</v>
      </c>
      <c r="E381" s="37">
        <f t="shared" si="209"/>
        <v>49871.25</v>
      </c>
      <c r="F381" s="6">
        <f>IF(MAX(F$9:F380)&gt;=L$5,0,IF(B381&gt;=MONTH($N$5),F380+1,0))</f>
        <v>0</v>
      </c>
      <c r="G381" s="38">
        <f t="shared" si="157"/>
        <v>0</v>
      </c>
      <c r="H381" s="39">
        <f t="shared" si="158"/>
        <v>0</v>
      </c>
      <c r="I381" s="39">
        <f t="shared" si="184"/>
        <v>0</v>
      </c>
      <c r="J381" s="40">
        <f t="shared" si="185"/>
        <v>0</v>
      </c>
      <c r="K381" s="41"/>
      <c r="L381" s="42"/>
      <c r="M381" s="42"/>
      <c r="N381" s="42"/>
      <c r="O381" s="42"/>
      <c r="P381" s="46"/>
      <c r="Q381" s="23"/>
    </row>
    <row r="382" spans="1:17" hidden="1">
      <c r="A382" s="237">
        <v>50024</v>
      </c>
      <c r="B382" s="25">
        <v>96</v>
      </c>
      <c r="C382" s="35" t="s">
        <v>29</v>
      </c>
      <c r="D382" s="36" t="str">
        <f t="shared" ref="D382:E382" si="210">D381</f>
        <v>'</v>
      </c>
      <c r="E382" s="37">
        <f t="shared" si="210"/>
        <v>49871.25</v>
      </c>
      <c r="F382" s="6">
        <f>IF(MAX(F$9:F381)&gt;=L$5,0,IF(B382&gt;=MONTH($N$5),F381+1,0))</f>
        <v>0</v>
      </c>
      <c r="G382" s="45">
        <f t="shared" si="157"/>
        <v>0</v>
      </c>
      <c r="H382" s="42">
        <f t="shared" si="158"/>
        <v>0</v>
      </c>
      <c r="I382" s="42">
        <f t="shared" si="184"/>
        <v>0</v>
      </c>
      <c r="J382" s="46">
        <f t="shared" si="185"/>
        <v>0</v>
      </c>
      <c r="K382" s="41">
        <f>SUM(H371:H382)</f>
        <v>0</v>
      </c>
      <c r="L382" s="42">
        <f>SUM(I371:I382)</f>
        <v>0</v>
      </c>
      <c r="M382" s="42">
        <f>SUM(G371:G382)</f>
        <v>0</v>
      </c>
      <c r="N382" s="42">
        <f>K382+N346</f>
        <v>159253.77999999997</v>
      </c>
      <c r="O382" s="42">
        <f>L382+O346</f>
        <v>105578.86507074376</v>
      </c>
      <c r="P382" s="46">
        <f>M382+P346</f>
        <v>264832.64507074369</v>
      </c>
      <c r="Q382" s="23"/>
    </row>
    <row r="383" spans="1:17" hidden="1">
      <c r="A383" s="237">
        <v>50055</v>
      </c>
      <c r="B383" s="25">
        <v>97</v>
      </c>
      <c r="C383" s="26" t="s">
        <v>17</v>
      </c>
      <c r="D383" s="47" t="str">
        <f>D371</f>
        <v>'</v>
      </c>
      <c r="E383" s="27">
        <f>E371+365.25</f>
        <v>50236.5</v>
      </c>
      <c r="F383" s="90">
        <f>IF(MAX(F$9:F382)&gt;=L$5,0,IF(B383&gt;=MONTH($N$5),F382+1,0))</f>
        <v>0</v>
      </c>
      <c r="G383" s="28">
        <f t="shared" si="157"/>
        <v>0</v>
      </c>
      <c r="H383" s="29">
        <f t="shared" si="158"/>
        <v>0</v>
      </c>
      <c r="I383" s="29">
        <f t="shared" si="184"/>
        <v>0</v>
      </c>
      <c r="J383" s="30">
        <f t="shared" si="185"/>
        <v>0</v>
      </c>
      <c r="K383" s="31"/>
      <c r="L383" s="32"/>
      <c r="M383" s="32"/>
      <c r="N383" s="32"/>
      <c r="O383" s="32"/>
      <c r="P383" s="48"/>
      <c r="Q383" s="23"/>
    </row>
    <row r="384" spans="1:17" hidden="1">
      <c r="A384" s="237">
        <v>50086</v>
      </c>
      <c r="B384" s="25">
        <v>98</v>
      </c>
      <c r="C384" s="35" t="s">
        <v>19</v>
      </c>
      <c r="D384" s="36" t="str">
        <f t="shared" ref="D384:E384" si="211">D383</f>
        <v>'</v>
      </c>
      <c r="E384" s="37">
        <f t="shared" si="211"/>
        <v>50236.5</v>
      </c>
      <c r="F384" s="6">
        <f>IF(MAX(F$9:F383)&gt;=L$5,0,IF(B384&gt;=MONTH($N$5),F383+1,0))</f>
        <v>0</v>
      </c>
      <c r="G384" s="38">
        <f t="shared" si="157"/>
        <v>0</v>
      </c>
      <c r="H384" s="39">
        <f t="shared" si="158"/>
        <v>0</v>
      </c>
      <c r="I384" s="39">
        <f t="shared" si="184"/>
        <v>0</v>
      </c>
      <c r="J384" s="40">
        <f t="shared" si="185"/>
        <v>0</v>
      </c>
      <c r="K384" s="41"/>
      <c r="L384" s="42"/>
      <c r="M384" s="42"/>
      <c r="N384" s="42"/>
      <c r="O384" s="42"/>
      <c r="P384" s="46"/>
      <c r="Q384" s="23"/>
    </row>
    <row r="385" spans="1:17" hidden="1">
      <c r="A385" s="237">
        <v>50114</v>
      </c>
      <c r="B385" s="25">
        <v>99</v>
      </c>
      <c r="C385" s="35" t="s">
        <v>20</v>
      </c>
      <c r="D385" s="36" t="str">
        <f t="shared" ref="D385:E385" si="212">D384</f>
        <v>'</v>
      </c>
      <c r="E385" s="37">
        <f t="shared" si="212"/>
        <v>50236.5</v>
      </c>
      <c r="F385" s="6">
        <f>IF(MAX(F$9:F384)&gt;=L$5,0,IF(B385&gt;=MONTH($N$5),F384+1,0))</f>
        <v>0</v>
      </c>
      <c r="G385" s="38">
        <f t="shared" si="157"/>
        <v>0</v>
      </c>
      <c r="H385" s="39">
        <f t="shared" si="158"/>
        <v>0</v>
      </c>
      <c r="I385" s="39">
        <f t="shared" si="184"/>
        <v>0</v>
      </c>
      <c r="J385" s="40">
        <f t="shared" si="185"/>
        <v>0</v>
      </c>
      <c r="K385" s="41"/>
      <c r="L385" s="42"/>
      <c r="M385" s="42"/>
      <c r="N385" s="42"/>
      <c r="O385" s="42"/>
      <c r="P385" s="46"/>
      <c r="Q385" s="23"/>
    </row>
    <row r="386" spans="1:17" hidden="1">
      <c r="A386" s="237">
        <v>50145</v>
      </c>
      <c r="B386" s="25">
        <v>100</v>
      </c>
      <c r="C386" s="35" t="s">
        <v>21</v>
      </c>
      <c r="D386" s="36" t="str">
        <f t="shared" ref="D386:E386" si="213">D385</f>
        <v>'</v>
      </c>
      <c r="E386" s="37">
        <f t="shared" si="213"/>
        <v>50236.5</v>
      </c>
      <c r="F386" s="6">
        <f>IF(MAX(F$9:F385)&gt;=L$5,0,IF(B386&gt;=MONTH($N$5),F385+1,0))</f>
        <v>0</v>
      </c>
      <c r="G386" s="38">
        <f t="shared" si="157"/>
        <v>0</v>
      </c>
      <c r="H386" s="39">
        <f t="shared" si="158"/>
        <v>0</v>
      </c>
      <c r="I386" s="39">
        <f t="shared" si="184"/>
        <v>0</v>
      </c>
      <c r="J386" s="40">
        <f t="shared" si="185"/>
        <v>0</v>
      </c>
      <c r="K386" s="41"/>
      <c r="L386" s="42"/>
      <c r="M386" s="42"/>
      <c r="N386" s="42"/>
      <c r="O386" s="42"/>
      <c r="P386" s="46"/>
      <c r="Q386" s="23"/>
    </row>
    <row r="387" spans="1:17" hidden="1">
      <c r="A387" s="237">
        <v>50175</v>
      </c>
      <c r="B387" s="25">
        <v>101</v>
      </c>
      <c r="C387" s="35" t="s">
        <v>22</v>
      </c>
      <c r="D387" s="36" t="str">
        <f t="shared" ref="D387:E387" si="214">D386</f>
        <v>'</v>
      </c>
      <c r="E387" s="37">
        <f t="shared" si="214"/>
        <v>50236.5</v>
      </c>
      <c r="F387" s="6">
        <f>IF(MAX(F$9:F386)&gt;=L$5,0,IF(B387&gt;=MONTH($N$5),F386+1,0))</f>
        <v>0</v>
      </c>
      <c r="G387" s="38">
        <f t="shared" si="157"/>
        <v>0</v>
      </c>
      <c r="H387" s="39">
        <f t="shared" si="158"/>
        <v>0</v>
      </c>
      <c r="I387" s="39">
        <f t="shared" si="184"/>
        <v>0</v>
      </c>
      <c r="J387" s="40">
        <f t="shared" si="185"/>
        <v>0</v>
      </c>
      <c r="K387" s="41"/>
      <c r="L387" s="42"/>
      <c r="M387" s="42"/>
      <c r="N387" s="42"/>
      <c r="O387" s="42"/>
      <c r="P387" s="46"/>
      <c r="Q387" s="23"/>
    </row>
    <row r="388" spans="1:17" hidden="1">
      <c r="A388" s="237">
        <v>50206</v>
      </c>
      <c r="B388" s="25">
        <v>102</v>
      </c>
      <c r="C388" s="35" t="s">
        <v>23</v>
      </c>
      <c r="D388" s="36" t="str">
        <f t="shared" ref="D388:E388" si="215">D387</f>
        <v>'</v>
      </c>
      <c r="E388" s="37">
        <f t="shared" si="215"/>
        <v>50236.5</v>
      </c>
      <c r="F388" s="6">
        <f>IF(MAX(F$9:F387)&gt;=L$5,0,IF(B388&gt;=MONTH($N$5),F387+1,0))</f>
        <v>0</v>
      </c>
      <c r="G388" s="38">
        <f t="shared" si="157"/>
        <v>0</v>
      </c>
      <c r="H388" s="39">
        <f t="shared" si="158"/>
        <v>0</v>
      </c>
      <c r="I388" s="39">
        <f t="shared" si="184"/>
        <v>0</v>
      </c>
      <c r="J388" s="40">
        <f t="shared" si="185"/>
        <v>0</v>
      </c>
      <c r="K388" s="41"/>
      <c r="L388" s="42"/>
      <c r="M388" s="42"/>
      <c r="N388" s="42"/>
      <c r="O388" s="42"/>
      <c r="P388" s="46"/>
      <c r="Q388" s="23"/>
    </row>
    <row r="389" spans="1:17" hidden="1">
      <c r="A389" s="237">
        <v>50236</v>
      </c>
      <c r="B389" s="25">
        <v>103</v>
      </c>
      <c r="C389" s="35" t="s">
        <v>24</v>
      </c>
      <c r="D389" s="36" t="str">
        <f t="shared" ref="D389:E389" si="216">D388</f>
        <v>'</v>
      </c>
      <c r="E389" s="37">
        <f t="shared" si="216"/>
        <v>50236.5</v>
      </c>
      <c r="F389" s="6">
        <f>IF(MAX(F$9:F388)&gt;=L$5,0,IF(B389&gt;=MONTH($N$5),F388+1,0))</f>
        <v>0</v>
      </c>
      <c r="G389" s="38">
        <f t="shared" si="157"/>
        <v>0</v>
      </c>
      <c r="H389" s="39">
        <f t="shared" si="158"/>
        <v>0</v>
      </c>
      <c r="I389" s="39">
        <f t="shared" si="184"/>
        <v>0</v>
      </c>
      <c r="J389" s="40">
        <f t="shared" si="185"/>
        <v>0</v>
      </c>
      <c r="K389" s="41"/>
      <c r="L389" s="42"/>
      <c r="M389" s="42"/>
      <c r="N389" s="42"/>
      <c r="O389" s="42"/>
      <c r="P389" s="46"/>
      <c r="Q389" s="23"/>
    </row>
    <row r="390" spans="1:17" hidden="1">
      <c r="A390" s="237">
        <v>50267</v>
      </c>
      <c r="B390" s="25">
        <v>104</v>
      </c>
      <c r="C390" s="35" t="s">
        <v>25</v>
      </c>
      <c r="D390" s="36" t="str">
        <f t="shared" ref="D390:E390" si="217">D389</f>
        <v>'</v>
      </c>
      <c r="E390" s="37">
        <f t="shared" si="217"/>
        <v>50236.5</v>
      </c>
      <c r="F390" s="6">
        <f>IF(MAX(F$9:F389)&gt;=L$5,0,IF(B390&gt;=MONTH($N$5),F389+1,0))</f>
        <v>0</v>
      </c>
      <c r="G390" s="38">
        <f t="shared" si="157"/>
        <v>0</v>
      </c>
      <c r="H390" s="39">
        <f t="shared" si="158"/>
        <v>0</v>
      </c>
      <c r="I390" s="39">
        <f t="shared" si="184"/>
        <v>0</v>
      </c>
      <c r="J390" s="40">
        <f t="shared" si="185"/>
        <v>0</v>
      </c>
      <c r="K390" s="41"/>
      <c r="L390" s="42"/>
      <c r="M390" s="42"/>
      <c r="N390" s="42"/>
      <c r="O390" s="42"/>
      <c r="P390" s="46"/>
      <c r="Q390" s="23"/>
    </row>
    <row r="391" spans="1:17" hidden="1">
      <c r="A391" s="237">
        <v>50298</v>
      </c>
      <c r="B391" s="25">
        <v>105</v>
      </c>
      <c r="C391" s="35" t="s">
        <v>26</v>
      </c>
      <c r="D391" s="36" t="str">
        <f t="shared" ref="D391:E391" si="218">D390</f>
        <v>'</v>
      </c>
      <c r="E391" s="37">
        <f t="shared" si="218"/>
        <v>50236.5</v>
      </c>
      <c r="F391" s="6">
        <f>IF(MAX(F$9:F390)&gt;=L$5,0,IF(B391&gt;=MONTH($N$5),F390+1,0))</f>
        <v>0</v>
      </c>
      <c r="G391" s="38">
        <f t="shared" si="157"/>
        <v>0</v>
      </c>
      <c r="H391" s="39">
        <f t="shared" si="158"/>
        <v>0</v>
      </c>
      <c r="I391" s="39">
        <f t="shared" si="184"/>
        <v>0</v>
      </c>
      <c r="J391" s="40">
        <f t="shared" si="185"/>
        <v>0</v>
      </c>
      <c r="K391" s="41"/>
      <c r="L391" s="42"/>
      <c r="M391" s="42"/>
      <c r="N391" s="42"/>
      <c r="O391" s="42"/>
      <c r="P391" s="46"/>
      <c r="Q391" s="23"/>
    </row>
    <row r="392" spans="1:17" hidden="1">
      <c r="A392" s="237">
        <v>50328</v>
      </c>
      <c r="B392" s="25">
        <v>106</v>
      </c>
      <c r="C392" s="35" t="s">
        <v>27</v>
      </c>
      <c r="D392" s="36" t="str">
        <f t="shared" ref="D392:E392" si="219">D391</f>
        <v>'</v>
      </c>
      <c r="E392" s="37">
        <f t="shared" si="219"/>
        <v>50236.5</v>
      </c>
      <c r="F392" s="6">
        <f>IF(MAX(F$9:F391)&gt;=L$5,0,IF(B392&gt;=MONTH($N$5),F391+1,0))</f>
        <v>0</v>
      </c>
      <c r="G392" s="38">
        <f t="shared" ref="G392:G455" si="220">IF((J391+H392)&lt;(M$5+H392),J391+H392,M$5)</f>
        <v>0</v>
      </c>
      <c r="H392" s="39">
        <f t="shared" ref="H392:H455" si="221">IF(F392&gt;0,IF(J391&gt;0,ROUND(-IPMT(K$5/12,F392,L$5,J$5,,),2),0),0)</f>
        <v>0</v>
      </c>
      <c r="I392" s="39">
        <f t="shared" si="184"/>
        <v>0</v>
      </c>
      <c r="J392" s="40">
        <f t="shared" si="185"/>
        <v>0</v>
      </c>
      <c r="K392" s="41"/>
      <c r="L392" s="42"/>
      <c r="M392" s="42"/>
      <c r="N392" s="42"/>
      <c r="O392" s="42"/>
      <c r="P392" s="46"/>
      <c r="Q392" s="23"/>
    </row>
    <row r="393" spans="1:17" hidden="1">
      <c r="A393" s="237">
        <v>50359</v>
      </c>
      <c r="B393" s="25">
        <v>107</v>
      </c>
      <c r="C393" s="35" t="s">
        <v>28</v>
      </c>
      <c r="D393" s="36" t="str">
        <f t="shared" ref="D393:E393" si="222">D392</f>
        <v>'</v>
      </c>
      <c r="E393" s="37">
        <f t="shared" si="222"/>
        <v>50236.5</v>
      </c>
      <c r="F393" s="6">
        <f>IF(MAX(F$9:F392)&gt;=L$5,0,IF(B393&gt;=MONTH($N$5),F392+1,0))</f>
        <v>0</v>
      </c>
      <c r="G393" s="38">
        <f t="shared" si="220"/>
        <v>0</v>
      </c>
      <c r="H393" s="39">
        <f t="shared" si="221"/>
        <v>0</v>
      </c>
      <c r="I393" s="39">
        <f t="shared" si="184"/>
        <v>0</v>
      </c>
      <c r="J393" s="40">
        <f t="shared" si="185"/>
        <v>0</v>
      </c>
      <c r="K393" s="41"/>
      <c r="L393" s="42"/>
      <c r="M393" s="42"/>
      <c r="N393" s="42"/>
      <c r="O393" s="42"/>
      <c r="P393" s="46"/>
      <c r="Q393" s="23"/>
    </row>
    <row r="394" spans="1:17" hidden="1">
      <c r="A394" s="237">
        <v>50389</v>
      </c>
      <c r="B394" s="25">
        <v>108</v>
      </c>
      <c r="C394" s="35" t="s">
        <v>29</v>
      </c>
      <c r="D394" s="36" t="str">
        <f t="shared" ref="D394:E394" si="223">D393</f>
        <v>'</v>
      </c>
      <c r="E394" s="37">
        <f t="shared" si="223"/>
        <v>50236.5</v>
      </c>
      <c r="F394" s="6">
        <f>IF(MAX(F$9:F393)&gt;=L$5,0,IF(B394&gt;=MONTH($N$5),F393+1,0))</f>
        <v>0</v>
      </c>
      <c r="G394" s="45">
        <f t="shared" si="220"/>
        <v>0</v>
      </c>
      <c r="H394" s="42">
        <f t="shared" si="221"/>
        <v>0</v>
      </c>
      <c r="I394" s="42">
        <f t="shared" si="184"/>
        <v>0</v>
      </c>
      <c r="J394" s="46">
        <f t="shared" si="185"/>
        <v>0</v>
      </c>
      <c r="K394" s="41">
        <f>SUM(H383:H394)</f>
        <v>0</v>
      </c>
      <c r="L394" s="42">
        <f>SUM(I383:I394)</f>
        <v>0</v>
      </c>
      <c r="M394" s="42">
        <f>SUM(G383:G394)</f>
        <v>0</v>
      </c>
      <c r="N394" s="42">
        <f>K394+N382</f>
        <v>159253.77999999997</v>
      </c>
      <c r="O394" s="42">
        <f>L394+O382</f>
        <v>105578.86507074376</v>
      </c>
      <c r="P394" s="46">
        <f>M394+P382</f>
        <v>264832.64507074369</v>
      </c>
      <c r="Q394" s="23"/>
    </row>
    <row r="395" spans="1:17" hidden="1">
      <c r="A395" s="237">
        <v>50420</v>
      </c>
      <c r="B395" s="25">
        <v>109</v>
      </c>
      <c r="C395" s="26" t="s">
        <v>17</v>
      </c>
      <c r="D395" s="47" t="str">
        <f>D383</f>
        <v>'</v>
      </c>
      <c r="E395" s="27">
        <f>E383+365.25</f>
        <v>50601.75</v>
      </c>
      <c r="F395" s="90">
        <f>IF(MAX(F$9:F394)&gt;=L$5,0,IF(B395&gt;=MONTH($N$5),F394+1,0))</f>
        <v>0</v>
      </c>
      <c r="G395" s="28">
        <f t="shared" si="220"/>
        <v>0</v>
      </c>
      <c r="H395" s="29">
        <f t="shared" si="221"/>
        <v>0</v>
      </c>
      <c r="I395" s="29">
        <f t="shared" si="184"/>
        <v>0</v>
      </c>
      <c r="J395" s="30">
        <f t="shared" si="185"/>
        <v>0</v>
      </c>
      <c r="K395" s="31"/>
      <c r="L395" s="32"/>
      <c r="M395" s="32"/>
      <c r="N395" s="32"/>
      <c r="O395" s="32"/>
      <c r="P395" s="48"/>
      <c r="Q395" s="23"/>
    </row>
    <row r="396" spans="1:17" hidden="1">
      <c r="A396" s="237">
        <v>50451</v>
      </c>
      <c r="B396" s="25">
        <v>110</v>
      </c>
      <c r="C396" s="35" t="s">
        <v>19</v>
      </c>
      <c r="D396" s="36" t="str">
        <f t="shared" ref="D396:E396" si="224">D395</f>
        <v>'</v>
      </c>
      <c r="E396" s="37">
        <f t="shared" si="224"/>
        <v>50601.75</v>
      </c>
      <c r="F396" s="6">
        <f>IF(MAX(F$9:F395)&gt;=L$5,0,IF(B396&gt;=MONTH($N$5),F395+1,0))</f>
        <v>0</v>
      </c>
      <c r="G396" s="38">
        <f t="shared" si="220"/>
        <v>0</v>
      </c>
      <c r="H396" s="39">
        <f t="shared" si="221"/>
        <v>0</v>
      </c>
      <c r="I396" s="39">
        <f t="shared" si="184"/>
        <v>0</v>
      </c>
      <c r="J396" s="40">
        <f t="shared" si="185"/>
        <v>0</v>
      </c>
      <c r="K396" s="41"/>
      <c r="L396" s="42"/>
      <c r="M396" s="42"/>
      <c r="N396" s="42"/>
      <c r="O396" s="42"/>
      <c r="P396" s="46"/>
      <c r="Q396" s="23"/>
    </row>
    <row r="397" spans="1:17" hidden="1">
      <c r="A397" s="237">
        <v>50479</v>
      </c>
      <c r="B397" s="25">
        <v>111</v>
      </c>
      <c r="C397" s="35" t="s">
        <v>20</v>
      </c>
      <c r="D397" s="36" t="str">
        <f t="shared" ref="D397:E397" si="225">D396</f>
        <v>'</v>
      </c>
      <c r="E397" s="37">
        <f t="shared" si="225"/>
        <v>50601.75</v>
      </c>
      <c r="F397" s="6">
        <f>IF(MAX(F$9:F396)&gt;=L$5,0,IF(B397&gt;=MONTH($N$5),F396+1,0))</f>
        <v>0</v>
      </c>
      <c r="G397" s="38">
        <f t="shared" si="220"/>
        <v>0</v>
      </c>
      <c r="H397" s="39">
        <f t="shared" si="221"/>
        <v>0</v>
      </c>
      <c r="I397" s="39">
        <f t="shared" si="184"/>
        <v>0</v>
      </c>
      <c r="J397" s="40">
        <f t="shared" si="185"/>
        <v>0</v>
      </c>
      <c r="K397" s="41"/>
      <c r="L397" s="42"/>
      <c r="M397" s="42"/>
      <c r="N397" s="42"/>
      <c r="O397" s="42"/>
      <c r="P397" s="46"/>
      <c r="Q397" s="23"/>
    </row>
    <row r="398" spans="1:17" hidden="1">
      <c r="A398" s="237">
        <v>50510</v>
      </c>
      <c r="B398" s="25">
        <v>112</v>
      </c>
      <c r="C398" s="35" t="s">
        <v>21</v>
      </c>
      <c r="D398" s="36" t="str">
        <f t="shared" ref="D398:E398" si="226">D397</f>
        <v>'</v>
      </c>
      <c r="E398" s="37">
        <f t="shared" si="226"/>
        <v>50601.75</v>
      </c>
      <c r="F398" s="6">
        <f>IF(MAX(F$9:F397)&gt;=L$5,0,IF(B398&gt;=MONTH($N$5),F397+1,0))</f>
        <v>0</v>
      </c>
      <c r="G398" s="38">
        <f t="shared" si="220"/>
        <v>0</v>
      </c>
      <c r="H398" s="39">
        <f t="shared" si="221"/>
        <v>0</v>
      </c>
      <c r="I398" s="39">
        <f t="shared" si="184"/>
        <v>0</v>
      </c>
      <c r="J398" s="40">
        <f t="shared" si="185"/>
        <v>0</v>
      </c>
      <c r="K398" s="41"/>
      <c r="L398" s="42"/>
      <c r="M398" s="42"/>
      <c r="N398" s="42"/>
      <c r="O398" s="42"/>
      <c r="P398" s="46"/>
      <c r="Q398" s="23"/>
    </row>
    <row r="399" spans="1:17" hidden="1">
      <c r="A399" s="237">
        <v>50540</v>
      </c>
      <c r="B399" s="25">
        <v>113</v>
      </c>
      <c r="C399" s="35" t="s">
        <v>22</v>
      </c>
      <c r="D399" s="36" t="str">
        <f t="shared" ref="D399:E399" si="227">D398</f>
        <v>'</v>
      </c>
      <c r="E399" s="37">
        <f t="shared" si="227"/>
        <v>50601.75</v>
      </c>
      <c r="F399" s="6">
        <f>IF(MAX(F$9:F398)&gt;=L$5,0,IF(B399&gt;=MONTH($N$5),F398+1,0))</f>
        <v>0</v>
      </c>
      <c r="G399" s="38">
        <f t="shared" si="220"/>
        <v>0</v>
      </c>
      <c r="H399" s="39">
        <f t="shared" si="221"/>
        <v>0</v>
      </c>
      <c r="I399" s="39">
        <f t="shared" si="184"/>
        <v>0</v>
      </c>
      <c r="J399" s="40">
        <f t="shared" si="185"/>
        <v>0</v>
      </c>
      <c r="K399" s="41"/>
      <c r="L399" s="42"/>
      <c r="M399" s="42"/>
      <c r="N399" s="42"/>
      <c r="O399" s="42"/>
      <c r="P399" s="46"/>
      <c r="Q399" s="23"/>
    </row>
    <row r="400" spans="1:17" hidden="1">
      <c r="A400" s="237">
        <v>50571</v>
      </c>
      <c r="B400" s="25">
        <v>114</v>
      </c>
      <c r="C400" s="35" t="s">
        <v>23</v>
      </c>
      <c r="D400" s="36" t="str">
        <f t="shared" ref="D400:E400" si="228">D399</f>
        <v>'</v>
      </c>
      <c r="E400" s="37">
        <f t="shared" si="228"/>
        <v>50601.75</v>
      </c>
      <c r="F400" s="6">
        <f>IF(MAX(F$9:F399)&gt;=L$5,0,IF(B400&gt;=MONTH($N$5),F399+1,0))</f>
        <v>0</v>
      </c>
      <c r="G400" s="38">
        <f t="shared" si="220"/>
        <v>0</v>
      </c>
      <c r="H400" s="39">
        <f t="shared" si="221"/>
        <v>0</v>
      </c>
      <c r="I400" s="39">
        <f t="shared" si="184"/>
        <v>0</v>
      </c>
      <c r="J400" s="40">
        <f t="shared" si="185"/>
        <v>0</v>
      </c>
      <c r="K400" s="41"/>
      <c r="L400" s="42"/>
      <c r="M400" s="42"/>
      <c r="N400" s="42"/>
      <c r="O400" s="42"/>
      <c r="P400" s="46"/>
      <c r="Q400" s="23"/>
    </row>
    <row r="401" spans="1:17" hidden="1">
      <c r="A401" s="237">
        <v>50601</v>
      </c>
      <c r="B401" s="25">
        <v>115</v>
      </c>
      <c r="C401" s="35" t="s">
        <v>24</v>
      </c>
      <c r="D401" s="36" t="str">
        <f t="shared" ref="D401:E401" si="229">D400</f>
        <v>'</v>
      </c>
      <c r="E401" s="37">
        <f t="shared" si="229"/>
        <v>50601.75</v>
      </c>
      <c r="F401" s="6">
        <f>IF(MAX(F$9:F400)&gt;=L$5,0,IF(B401&gt;=MONTH($N$5),F400+1,0))</f>
        <v>0</v>
      </c>
      <c r="G401" s="38">
        <f t="shared" si="220"/>
        <v>0</v>
      </c>
      <c r="H401" s="39">
        <f t="shared" si="221"/>
        <v>0</v>
      </c>
      <c r="I401" s="39">
        <f t="shared" si="184"/>
        <v>0</v>
      </c>
      <c r="J401" s="40">
        <f t="shared" si="185"/>
        <v>0</v>
      </c>
      <c r="K401" s="41"/>
      <c r="L401" s="42"/>
      <c r="M401" s="42"/>
      <c r="N401" s="42"/>
      <c r="O401" s="42"/>
      <c r="P401" s="46"/>
      <c r="Q401" s="23"/>
    </row>
    <row r="402" spans="1:17" hidden="1">
      <c r="A402" s="237">
        <v>50632</v>
      </c>
      <c r="B402" s="25">
        <v>116</v>
      </c>
      <c r="C402" s="35" t="s">
        <v>25</v>
      </c>
      <c r="D402" s="36" t="str">
        <f t="shared" ref="D402:E402" si="230">D401</f>
        <v>'</v>
      </c>
      <c r="E402" s="37">
        <f t="shared" si="230"/>
        <v>50601.75</v>
      </c>
      <c r="F402" s="6">
        <f>IF(MAX(F$9:F401)&gt;=L$5,0,IF(B402&gt;=MONTH($N$5),F401+1,0))</f>
        <v>0</v>
      </c>
      <c r="G402" s="38">
        <f t="shared" si="220"/>
        <v>0</v>
      </c>
      <c r="H402" s="39">
        <f t="shared" si="221"/>
        <v>0</v>
      </c>
      <c r="I402" s="39">
        <f t="shared" si="184"/>
        <v>0</v>
      </c>
      <c r="J402" s="40">
        <f t="shared" si="185"/>
        <v>0</v>
      </c>
      <c r="K402" s="41"/>
      <c r="L402" s="42"/>
      <c r="M402" s="42"/>
      <c r="N402" s="42"/>
      <c r="O402" s="42"/>
      <c r="P402" s="46"/>
      <c r="Q402" s="23"/>
    </row>
    <row r="403" spans="1:17" hidden="1">
      <c r="A403" s="237">
        <v>50663</v>
      </c>
      <c r="B403" s="25">
        <v>117</v>
      </c>
      <c r="C403" s="35" t="s">
        <v>26</v>
      </c>
      <c r="D403" s="36" t="str">
        <f t="shared" ref="D403:E403" si="231">D402</f>
        <v>'</v>
      </c>
      <c r="E403" s="37">
        <f t="shared" si="231"/>
        <v>50601.75</v>
      </c>
      <c r="F403" s="6">
        <f>IF(MAX(F$9:F402)&gt;=L$5,0,IF(B403&gt;=MONTH($N$5),F402+1,0))</f>
        <v>0</v>
      </c>
      <c r="G403" s="38">
        <f t="shared" si="220"/>
        <v>0</v>
      </c>
      <c r="H403" s="39">
        <f t="shared" si="221"/>
        <v>0</v>
      </c>
      <c r="I403" s="39">
        <f t="shared" si="184"/>
        <v>0</v>
      </c>
      <c r="J403" s="40">
        <f t="shared" si="185"/>
        <v>0</v>
      </c>
      <c r="K403" s="41"/>
      <c r="L403" s="42"/>
      <c r="M403" s="42"/>
      <c r="N403" s="42"/>
      <c r="O403" s="42"/>
      <c r="P403" s="46"/>
      <c r="Q403" s="23"/>
    </row>
    <row r="404" spans="1:17" hidden="1">
      <c r="A404" s="237">
        <v>50693</v>
      </c>
      <c r="B404" s="25">
        <v>118</v>
      </c>
      <c r="C404" s="35" t="s">
        <v>27</v>
      </c>
      <c r="D404" s="36" t="str">
        <f t="shared" ref="D404:E404" si="232">D403</f>
        <v>'</v>
      </c>
      <c r="E404" s="37">
        <f t="shared" si="232"/>
        <v>50601.75</v>
      </c>
      <c r="F404" s="6">
        <f>IF(MAX(F$9:F403)&gt;=L$5,0,IF(B404&gt;=MONTH($N$5),F403+1,0))</f>
        <v>0</v>
      </c>
      <c r="G404" s="38">
        <f t="shared" si="220"/>
        <v>0</v>
      </c>
      <c r="H404" s="39">
        <f t="shared" si="221"/>
        <v>0</v>
      </c>
      <c r="I404" s="39">
        <f t="shared" si="184"/>
        <v>0</v>
      </c>
      <c r="J404" s="40">
        <f t="shared" si="185"/>
        <v>0</v>
      </c>
      <c r="K404" s="41"/>
      <c r="L404" s="42"/>
      <c r="M404" s="42"/>
      <c r="N404" s="42"/>
      <c r="O404" s="42"/>
      <c r="P404" s="46"/>
      <c r="Q404" s="23"/>
    </row>
    <row r="405" spans="1:17" hidden="1">
      <c r="A405" s="237">
        <v>50724</v>
      </c>
      <c r="B405" s="25">
        <v>119</v>
      </c>
      <c r="C405" s="35" t="s">
        <v>28</v>
      </c>
      <c r="D405" s="36" t="str">
        <f t="shared" ref="D405:E405" si="233">D404</f>
        <v>'</v>
      </c>
      <c r="E405" s="37">
        <f t="shared" si="233"/>
        <v>50601.75</v>
      </c>
      <c r="F405" s="6">
        <f>IF(MAX(F$9:F404)&gt;=L$5,0,IF(B405&gt;=MONTH($N$5),F404+1,0))</f>
        <v>0</v>
      </c>
      <c r="G405" s="38">
        <f t="shared" si="220"/>
        <v>0</v>
      </c>
      <c r="H405" s="39">
        <f t="shared" si="221"/>
        <v>0</v>
      </c>
      <c r="I405" s="39">
        <f t="shared" si="184"/>
        <v>0</v>
      </c>
      <c r="J405" s="40">
        <f t="shared" si="185"/>
        <v>0</v>
      </c>
      <c r="K405" s="41"/>
      <c r="L405" s="42"/>
      <c r="M405" s="42"/>
      <c r="N405" s="42"/>
      <c r="O405" s="42"/>
      <c r="P405" s="46"/>
      <c r="Q405" s="23"/>
    </row>
    <row r="406" spans="1:17" hidden="1">
      <c r="A406" s="237">
        <v>50754</v>
      </c>
      <c r="B406" s="25">
        <v>120</v>
      </c>
      <c r="C406" s="35" t="s">
        <v>29</v>
      </c>
      <c r="D406" s="36" t="str">
        <f t="shared" ref="D406:E406" si="234">D405</f>
        <v>'</v>
      </c>
      <c r="E406" s="37">
        <f t="shared" si="234"/>
        <v>50601.75</v>
      </c>
      <c r="F406" s="6">
        <f>IF(MAX(F$9:F405)&gt;=L$5,0,IF(B406&gt;=MONTH($N$5),F405+1,0))</f>
        <v>0</v>
      </c>
      <c r="G406" s="45">
        <f t="shared" si="220"/>
        <v>0</v>
      </c>
      <c r="H406" s="42">
        <f t="shared" si="221"/>
        <v>0</v>
      </c>
      <c r="I406" s="42">
        <f t="shared" si="184"/>
        <v>0</v>
      </c>
      <c r="J406" s="46">
        <f t="shared" si="185"/>
        <v>0</v>
      </c>
      <c r="K406" s="41">
        <f>SUM(H395:H406)</f>
        <v>0</v>
      </c>
      <c r="L406" s="42">
        <f>SUM(I395:I406)</f>
        <v>0</v>
      </c>
      <c r="M406" s="42">
        <f>SUM(G395:G406)</f>
        <v>0</v>
      </c>
      <c r="N406" s="42">
        <f>K406+N394</f>
        <v>159253.77999999997</v>
      </c>
      <c r="O406" s="42">
        <f>L406+O394</f>
        <v>105578.86507074376</v>
      </c>
      <c r="P406" s="46">
        <f>M406+P394</f>
        <v>264832.64507074369</v>
      </c>
      <c r="Q406" s="23"/>
    </row>
    <row r="407" spans="1:17" hidden="1">
      <c r="A407" s="237">
        <v>50785</v>
      </c>
      <c r="B407" s="25">
        <v>49</v>
      </c>
      <c r="C407" s="26" t="s">
        <v>17</v>
      </c>
      <c r="D407" s="47" t="str">
        <f>D395</f>
        <v>'</v>
      </c>
      <c r="E407" s="27">
        <f>E395+365.25</f>
        <v>50967</v>
      </c>
      <c r="F407" s="90">
        <f>IF(MAX(F$9:F406)&gt;=L$5,0,IF(B407&gt;=MONTH($N$5),F406+1,0))</f>
        <v>0</v>
      </c>
      <c r="G407" s="28">
        <f t="shared" si="220"/>
        <v>0</v>
      </c>
      <c r="H407" s="29">
        <f t="shared" si="221"/>
        <v>0</v>
      </c>
      <c r="I407" s="29">
        <f t="shared" si="184"/>
        <v>0</v>
      </c>
      <c r="J407" s="30">
        <f t="shared" si="185"/>
        <v>0</v>
      </c>
      <c r="K407" s="31"/>
      <c r="L407" s="32"/>
      <c r="M407" s="32"/>
      <c r="N407" s="32"/>
      <c r="O407" s="32"/>
      <c r="P407" s="48"/>
      <c r="Q407" s="23"/>
    </row>
    <row r="408" spans="1:17" hidden="1">
      <c r="A408" s="237">
        <v>50816</v>
      </c>
      <c r="B408" s="25">
        <v>62</v>
      </c>
      <c r="C408" s="35" t="s">
        <v>19</v>
      </c>
      <c r="D408" s="36" t="str">
        <f t="shared" ref="D408:E408" si="235">D407</f>
        <v>'</v>
      </c>
      <c r="E408" s="37">
        <f t="shared" si="235"/>
        <v>50967</v>
      </c>
      <c r="F408" s="6">
        <f>IF(MAX(F$9:F407)&gt;=L$5,0,IF(B408&gt;=MONTH($N$5),F407+1,0))</f>
        <v>0</v>
      </c>
      <c r="G408" s="38">
        <f t="shared" si="220"/>
        <v>0</v>
      </c>
      <c r="H408" s="39">
        <f t="shared" si="221"/>
        <v>0</v>
      </c>
      <c r="I408" s="39">
        <f t="shared" si="184"/>
        <v>0</v>
      </c>
      <c r="J408" s="40">
        <f t="shared" si="185"/>
        <v>0</v>
      </c>
      <c r="K408" s="41"/>
      <c r="L408" s="42"/>
      <c r="M408" s="42"/>
      <c r="N408" s="42"/>
      <c r="O408" s="42"/>
      <c r="P408" s="46"/>
      <c r="Q408" s="23"/>
    </row>
    <row r="409" spans="1:17" hidden="1">
      <c r="A409" s="237">
        <v>50844</v>
      </c>
      <c r="B409" s="25">
        <v>63</v>
      </c>
      <c r="C409" s="35" t="s">
        <v>20</v>
      </c>
      <c r="D409" s="36" t="str">
        <f t="shared" ref="D409:E409" si="236">D408</f>
        <v>'</v>
      </c>
      <c r="E409" s="37">
        <f t="shared" si="236"/>
        <v>50967</v>
      </c>
      <c r="F409" s="6">
        <f>IF(MAX(F$9:F408)&gt;=L$5,0,IF(B409&gt;=MONTH($N$5),F408+1,0))</f>
        <v>0</v>
      </c>
      <c r="G409" s="38">
        <f t="shared" si="220"/>
        <v>0</v>
      </c>
      <c r="H409" s="39">
        <f t="shared" si="221"/>
        <v>0</v>
      </c>
      <c r="I409" s="39">
        <f t="shared" si="184"/>
        <v>0</v>
      </c>
      <c r="J409" s="40">
        <f t="shared" si="185"/>
        <v>0</v>
      </c>
      <c r="K409" s="41"/>
      <c r="L409" s="42"/>
      <c r="M409" s="42"/>
      <c r="N409" s="42"/>
      <c r="O409" s="42"/>
      <c r="P409" s="46"/>
      <c r="Q409" s="23"/>
    </row>
    <row r="410" spans="1:17" hidden="1">
      <c r="A410" s="237">
        <v>50875</v>
      </c>
      <c r="B410" s="25">
        <v>64</v>
      </c>
      <c r="C410" s="35" t="s">
        <v>21</v>
      </c>
      <c r="D410" s="36" t="str">
        <f t="shared" ref="D410:E410" si="237">D409</f>
        <v>'</v>
      </c>
      <c r="E410" s="37">
        <f t="shared" si="237"/>
        <v>50967</v>
      </c>
      <c r="F410" s="6">
        <f>IF(MAX(F$9:F409)&gt;=L$5,0,IF(B410&gt;=MONTH($N$5),F409+1,0))</f>
        <v>0</v>
      </c>
      <c r="G410" s="38">
        <f t="shared" si="220"/>
        <v>0</v>
      </c>
      <c r="H410" s="39">
        <f t="shared" si="221"/>
        <v>0</v>
      </c>
      <c r="I410" s="39">
        <f t="shared" si="184"/>
        <v>0</v>
      </c>
      <c r="J410" s="40">
        <f t="shared" si="185"/>
        <v>0</v>
      </c>
      <c r="K410" s="41"/>
      <c r="L410" s="42"/>
      <c r="M410" s="42"/>
      <c r="N410" s="42"/>
      <c r="O410" s="42"/>
      <c r="P410" s="46"/>
      <c r="Q410" s="23"/>
    </row>
    <row r="411" spans="1:17" hidden="1">
      <c r="A411" s="237">
        <v>50905</v>
      </c>
      <c r="B411" s="25">
        <v>65</v>
      </c>
      <c r="C411" s="35" t="s">
        <v>22</v>
      </c>
      <c r="D411" s="36" t="str">
        <f t="shared" ref="D411:E411" si="238">D410</f>
        <v>'</v>
      </c>
      <c r="E411" s="37">
        <f t="shared" si="238"/>
        <v>50967</v>
      </c>
      <c r="F411" s="6">
        <f>IF(MAX(F$9:F410)&gt;=L$5,0,IF(B411&gt;=MONTH($N$5),F410+1,0))</f>
        <v>0</v>
      </c>
      <c r="G411" s="38">
        <f t="shared" si="220"/>
        <v>0</v>
      </c>
      <c r="H411" s="39">
        <f t="shared" si="221"/>
        <v>0</v>
      </c>
      <c r="I411" s="39">
        <f t="shared" si="184"/>
        <v>0</v>
      </c>
      <c r="J411" s="40">
        <f t="shared" si="185"/>
        <v>0</v>
      </c>
      <c r="K411" s="41"/>
      <c r="L411" s="42"/>
      <c r="M411" s="42"/>
      <c r="N411" s="42"/>
      <c r="O411" s="42"/>
      <c r="P411" s="46"/>
      <c r="Q411" s="23"/>
    </row>
    <row r="412" spans="1:17" hidden="1">
      <c r="A412" s="237">
        <v>50936</v>
      </c>
      <c r="B412" s="25">
        <v>66</v>
      </c>
      <c r="C412" s="35" t="s">
        <v>23</v>
      </c>
      <c r="D412" s="36" t="str">
        <f t="shared" ref="D412:E412" si="239">D411</f>
        <v>'</v>
      </c>
      <c r="E412" s="37">
        <f t="shared" si="239"/>
        <v>50967</v>
      </c>
      <c r="F412" s="6">
        <f>IF(MAX(F$9:F411)&gt;=L$5,0,IF(B412&gt;=MONTH($N$5),F411+1,0))</f>
        <v>0</v>
      </c>
      <c r="G412" s="38">
        <f t="shared" si="220"/>
        <v>0</v>
      </c>
      <c r="H412" s="39">
        <f t="shared" si="221"/>
        <v>0</v>
      </c>
      <c r="I412" s="39">
        <f t="shared" si="184"/>
        <v>0</v>
      </c>
      <c r="J412" s="40">
        <f t="shared" si="185"/>
        <v>0</v>
      </c>
      <c r="K412" s="41"/>
      <c r="L412" s="42"/>
      <c r="M412" s="42"/>
      <c r="N412" s="42"/>
      <c r="O412" s="42"/>
      <c r="P412" s="46"/>
      <c r="Q412" s="23"/>
    </row>
    <row r="413" spans="1:17" hidden="1">
      <c r="A413" s="237">
        <v>50966</v>
      </c>
      <c r="B413" s="25">
        <v>67</v>
      </c>
      <c r="C413" s="35" t="s">
        <v>24</v>
      </c>
      <c r="D413" s="36" t="str">
        <f t="shared" ref="D413:E413" si="240">D412</f>
        <v>'</v>
      </c>
      <c r="E413" s="37">
        <f t="shared" si="240"/>
        <v>50967</v>
      </c>
      <c r="F413" s="6">
        <f>IF(MAX(F$9:F412)&gt;=L$5,0,IF(B413&gt;=MONTH($N$5),F412+1,0))</f>
        <v>0</v>
      </c>
      <c r="G413" s="38">
        <f t="shared" si="220"/>
        <v>0</v>
      </c>
      <c r="H413" s="39">
        <f t="shared" si="221"/>
        <v>0</v>
      </c>
      <c r="I413" s="39">
        <f t="shared" si="184"/>
        <v>0</v>
      </c>
      <c r="J413" s="40">
        <f t="shared" si="185"/>
        <v>0</v>
      </c>
      <c r="K413" s="41"/>
      <c r="L413" s="42"/>
      <c r="M413" s="42"/>
      <c r="N413" s="42"/>
      <c r="O413" s="42"/>
      <c r="P413" s="46"/>
      <c r="Q413" s="23"/>
    </row>
    <row r="414" spans="1:17" hidden="1">
      <c r="A414" s="237">
        <v>50997</v>
      </c>
      <c r="B414" s="25">
        <v>68</v>
      </c>
      <c r="C414" s="35" t="s">
        <v>25</v>
      </c>
      <c r="D414" s="36" t="str">
        <f t="shared" ref="D414:E414" si="241">D413</f>
        <v>'</v>
      </c>
      <c r="E414" s="37">
        <f t="shared" si="241"/>
        <v>50967</v>
      </c>
      <c r="F414" s="6">
        <f>IF(MAX(F$9:F413)&gt;=L$5,0,IF(B414&gt;=MONTH($N$5),F413+1,0))</f>
        <v>0</v>
      </c>
      <c r="G414" s="38">
        <f t="shared" si="220"/>
        <v>0</v>
      </c>
      <c r="H414" s="39">
        <f t="shared" si="221"/>
        <v>0</v>
      </c>
      <c r="I414" s="39">
        <f t="shared" si="184"/>
        <v>0</v>
      </c>
      <c r="J414" s="40">
        <f t="shared" si="185"/>
        <v>0</v>
      </c>
      <c r="K414" s="41"/>
      <c r="L414" s="42"/>
      <c r="M414" s="42"/>
      <c r="N414" s="42"/>
      <c r="O414" s="42"/>
      <c r="P414" s="46"/>
      <c r="Q414" s="23"/>
    </row>
    <row r="415" spans="1:17" hidden="1">
      <c r="A415" s="237">
        <v>51028</v>
      </c>
      <c r="B415" s="25">
        <v>69</v>
      </c>
      <c r="C415" s="35" t="s">
        <v>26</v>
      </c>
      <c r="D415" s="36" t="str">
        <f t="shared" ref="D415:E415" si="242">D414</f>
        <v>'</v>
      </c>
      <c r="E415" s="37">
        <f t="shared" si="242"/>
        <v>50967</v>
      </c>
      <c r="F415" s="6">
        <f>IF(MAX(F$9:F414)&gt;=L$5,0,IF(B415&gt;=MONTH($N$5),F414+1,0))</f>
        <v>0</v>
      </c>
      <c r="G415" s="38">
        <f t="shared" si="220"/>
        <v>0</v>
      </c>
      <c r="H415" s="39">
        <f t="shared" si="221"/>
        <v>0</v>
      </c>
      <c r="I415" s="39">
        <f t="shared" si="184"/>
        <v>0</v>
      </c>
      <c r="J415" s="40">
        <f t="shared" si="185"/>
        <v>0</v>
      </c>
      <c r="K415" s="41"/>
      <c r="L415" s="42"/>
      <c r="M415" s="42"/>
      <c r="N415" s="42"/>
      <c r="O415" s="42"/>
      <c r="P415" s="46"/>
      <c r="Q415" s="23"/>
    </row>
    <row r="416" spans="1:17" hidden="1">
      <c r="A416" s="237">
        <v>51058</v>
      </c>
      <c r="B416" s="25">
        <v>70</v>
      </c>
      <c r="C416" s="35" t="s">
        <v>27</v>
      </c>
      <c r="D416" s="36" t="str">
        <f t="shared" ref="D416:E416" si="243">D415</f>
        <v>'</v>
      </c>
      <c r="E416" s="37">
        <f t="shared" si="243"/>
        <v>50967</v>
      </c>
      <c r="F416" s="6">
        <f>IF(MAX(F$9:F415)&gt;=L$5,0,IF(B416&gt;=MONTH($N$5),F415+1,0))</f>
        <v>0</v>
      </c>
      <c r="G416" s="38">
        <f t="shared" si="220"/>
        <v>0</v>
      </c>
      <c r="H416" s="39">
        <f t="shared" si="221"/>
        <v>0</v>
      </c>
      <c r="I416" s="39">
        <f t="shared" si="184"/>
        <v>0</v>
      </c>
      <c r="J416" s="40">
        <f t="shared" si="185"/>
        <v>0</v>
      </c>
      <c r="K416" s="41"/>
      <c r="L416" s="42"/>
      <c r="M416" s="42"/>
      <c r="N416" s="42"/>
      <c r="O416" s="42"/>
      <c r="P416" s="46"/>
      <c r="Q416" s="23"/>
    </row>
    <row r="417" spans="1:17" hidden="1">
      <c r="A417" s="237">
        <v>51089</v>
      </c>
      <c r="B417" s="25">
        <v>71</v>
      </c>
      <c r="C417" s="35" t="s">
        <v>28</v>
      </c>
      <c r="D417" s="36" t="str">
        <f t="shared" ref="D417:E417" si="244">D416</f>
        <v>'</v>
      </c>
      <c r="E417" s="37">
        <f t="shared" si="244"/>
        <v>50967</v>
      </c>
      <c r="F417" s="6">
        <f>IF(MAX(F$9:F416)&gt;=L$5,0,IF(B417&gt;=MONTH($N$5),F416+1,0))</f>
        <v>0</v>
      </c>
      <c r="G417" s="38">
        <f t="shared" si="220"/>
        <v>0</v>
      </c>
      <c r="H417" s="39">
        <f t="shared" si="221"/>
        <v>0</v>
      </c>
      <c r="I417" s="39">
        <f t="shared" si="184"/>
        <v>0</v>
      </c>
      <c r="J417" s="40">
        <f t="shared" si="185"/>
        <v>0</v>
      </c>
      <c r="K417" s="41"/>
      <c r="L417" s="42"/>
      <c r="M417" s="42"/>
      <c r="N417" s="42"/>
      <c r="O417" s="42"/>
      <c r="P417" s="46"/>
      <c r="Q417" s="23"/>
    </row>
    <row r="418" spans="1:17" hidden="1">
      <c r="A418" s="237">
        <v>51119</v>
      </c>
      <c r="B418" s="25">
        <v>72</v>
      </c>
      <c r="C418" s="35" t="s">
        <v>29</v>
      </c>
      <c r="D418" s="36" t="str">
        <f t="shared" ref="D418:E418" si="245">D417</f>
        <v>'</v>
      </c>
      <c r="E418" s="37">
        <f t="shared" si="245"/>
        <v>50967</v>
      </c>
      <c r="F418" s="6">
        <f>IF(MAX(F$9:F417)&gt;=L$5,0,IF(B418&gt;=MONTH($N$5),F417+1,0))</f>
        <v>0</v>
      </c>
      <c r="G418" s="45">
        <f t="shared" si="220"/>
        <v>0</v>
      </c>
      <c r="H418" s="42">
        <f t="shared" si="221"/>
        <v>0</v>
      </c>
      <c r="I418" s="42">
        <f t="shared" si="184"/>
        <v>0</v>
      </c>
      <c r="J418" s="46">
        <f t="shared" si="185"/>
        <v>0</v>
      </c>
      <c r="K418" s="41">
        <f>SUM(H407:H418)</f>
        <v>0</v>
      </c>
      <c r="L418" s="42">
        <f>SUM(I407:I418)</f>
        <v>0</v>
      </c>
      <c r="M418" s="42">
        <f>SUM(G407:G418)</f>
        <v>0</v>
      </c>
      <c r="N418" s="42">
        <f>K418+N334</f>
        <v>159253.77999999997</v>
      </c>
      <c r="O418" s="42">
        <f>L418+O334</f>
        <v>105578.86507074376</v>
      </c>
      <c r="P418" s="46">
        <f>M418+P334</f>
        <v>264832.64507074369</v>
      </c>
      <c r="Q418" s="23"/>
    </row>
    <row r="419" spans="1:17" hidden="1">
      <c r="A419" s="237">
        <v>51150</v>
      </c>
      <c r="B419" s="25">
        <v>73</v>
      </c>
      <c r="C419" s="26" t="s">
        <v>17</v>
      </c>
      <c r="D419" s="47" t="str">
        <f>D407</f>
        <v>'</v>
      </c>
      <c r="E419" s="27">
        <f>E407+365.25</f>
        <v>51332.25</v>
      </c>
      <c r="F419" s="90">
        <f>IF(MAX(F$9:F418)&gt;=L$5,0,IF(B419&gt;=MONTH($N$5),F418+1,0))</f>
        <v>0</v>
      </c>
      <c r="G419" s="28">
        <f t="shared" si="220"/>
        <v>0</v>
      </c>
      <c r="H419" s="29">
        <f t="shared" si="221"/>
        <v>0</v>
      </c>
      <c r="I419" s="29">
        <f t="shared" ref="I419:I466" si="246">G419-H419</f>
        <v>0</v>
      </c>
      <c r="J419" s="30">
        <f t="shared" ref="J419:J466" si="247">J418-I419</f>
        <v>0</v>
      </c>
      <c r="K419" s="31"/>
      <c r="L419" s="32"/>
      <c r="M419" s="32"/>
      <c r="N419" s="32"/>
      <c r="O419" s="32"/>
      <c r="P419" s="48"/>
      <c r="Q419" s="23"/>
    </row>
    <row r="420" spans="1:17" hidden="1">
      <c r="A420" s="237">
        <v>51181</v>
      </c>
      <c r="B420" s="25">
        <v>74</v>
      </c>
      <c r="C420" s="35" t="s">
        <v>19</v>
      </c>
      <c r="D420" s="36" t="str">
        <f t="shared" ref="D420:E420" si="248">D419</f>
        <v>'</v>
      </c>
      <c r="E420" s="37">
        <f t="shared" si="248"/>
        <v>51332.25</v>
      </c>
      <c r="F420" s="6">
        <f>IF(MAX(F$9:F419)&gt;=L$5,0,IF(B420&gt;=MONTH($N$5),F419+1,0))</f>
        <v>0</v>
      </c>
      <c r="G420" s="38">
        <f t="shared" si="220"/>
        <v>0</v>
      </c>
      <c r="H420" s="39">
        <f t="shared" si="221"/>
        <v>0</v>
      </c>
      <c r="I420" s="39">
        <f t="shared" si="246"/>
        <v>0</v>
      </c>
      <c r="J420" s="40">
        <f t="shared" si="247"/>
        <v>0</v>
      </c>
      <c r="K420" s="41"/>
      <c r="L420" s="42"/>
      <c r="M420" s="42"/>
      <c r="N420" s="42"/>
      <c r="O420" s="42"/>
      <c r="P420" s="46"/>
      <c r="Q420" s="23"/>
    </row>
    <row r="421" spans="1:17" hidden="1">
      <c r="A421" s="237">
        <v>51210</v>
      </c>
      <c r="B421" s="25">
        <v>75</v>
      </c>
      <c r="C421" s="35" t="s">
        <v>20</v>
      </c>
      <c r="D421" s="36" t="str">
        <f t="shared" ref="D421:E421" si="249">D420</f>
        <v>'</v>
      </c>
      <c r="E421" s="37">
        <f t="shared" si="249"/>
        <v>51332.25</v>
      </c>
      <c r="F421" s="6">
        <f>IF(MAX(F$9:F420)&gt;=L$5,0,IF(B421&gt;=MONTH($N$5),F420+1,0))</f>
        <v>0</v>
      </c>
      <c r="G421" s="38">
        <f t="shared" si="220"/>
        <v>0</v>
      </c>
      <c r="H421" s="39">
        <f t="shared" si="221"/>
        <v>0</v>
      </c>
      <c r="I421" s="39">
        <f t="shared" si="246"/>
        <v>0</v>
      </c>
      <c r="J421" s="40">
        <f t="shared" si="247"/>
        <v>0</v>
      </c>
      <c r="K421" s="41"/>
      <c r="L421" s="42"/>
      <c r="M421" s="42"/>
      <c r="N421" s="42"/>
      <c r="O421" s="42"/>
      <c r="P421" s="46"/>
      <c r="Q421" s="23"/>
    </row>
    <row r="422" spans="1:17" hidden="1">
      <c r="A422" s="237">
        <v>51241</v>
      </c>
      <c r="B422" s="25">
        <v>76</v>
      </c>
      <c r="C422" s="35" t="s">
        <v>21</v>
      </c>
      <c r="D422" s="36" t="str">
        <f t="shared" ref="D422:E422" si="250">D421</f>
        <v>'</v>
      </c>
      <c r="E422" s="37">
        <f t="shared" si="250"/>
        <v>51332.25</v>
      </c>
      <c r="F422" s="6">
        <f>IF(MAX(F$9:F421)&gt;=L$5,0,IF(B422&gt;=MONTH($N$5),F421+1,0))</f>
        <v>0</v>
      </c>
      <c r="G422" s="38">
        <f t="shared" si="220"/>
        <v>0</v>
      </c>
      <c r="H422" s="39">
        <f t="shared" si="221"/>
        <v>0</v>
      </c>
      <c r="I422" s="39">
        <f t="shared" si="246"/>
        <v>0</v>
      </c>
      <c r="J422" s="40">
        <f t="shared" si="247"/>
        <v>0</v>
      </c>
      <c r="K422" s="41"/>
      <c r="L422" s="42"/>
      <c r="M422" s="42"/>
      <c r="N422" s="42"/>
      <c r="O422" s="42"/>
      <c r="P422" s="46"/>
      <c r="Q422" s="23"/>
    </row>
    <row r="423" spans="1:17" hidden="1">
      <c r="A423" s="237">
        <v>51271</v>
      </c>
      <c r="B423" s="25">
        <v>77</v>
      </c>
      <c r="C423" s="35" t="s">
        <v>22</v>
      </c>
      <c r="D423" s="36" t="str">
        <f t="shared" ref="D423:E423" si="251">D422</f>
        <v>'</v>
      </c>
      <c r="E423" s="37">
        <f t="shared" si="251"/>
        <v>51332.25</v>
      </c>
      <c r="F423" s="6">
        <f>IF(MAX(F$9:F422)&gt;=L$5,0,IF(B423&gt;=MONTH($N$5),F422+1,0))</f>
        <v>0</v>
      </c>
      <c r="G423" s="38">
        <f t="shared" si="220"/>
        <v>0</v>
      </c>
      <c r="H423" s="39">
        <f t="shared" si="221"/>
        <v>0</v>
      </c>
      <c r="I423" s="39">
        <f t="shared" si="246"/>
        <v>0</v>
      </c>
      <c r="J423" s="40">
        <f t="shared" si="247"/>
        <v>0</v>
      </c>
      <c r="K423" s="41"/>
      <c r="L423" s="42"/>
      <c r="M423" s="42"/>
      <c r="N423" s="42"/>
      <c r="O423" s="42"/>
      <c r="P423" s="46"/>
      <c r="Q423" s="23"/>
    </row>
    <row r="424" spans="1:17" hidden="1">
      <c r="A424" s="237">
        <v>51302</v>
      </c>
      <c r="B424" s="25">
        <v>78</v>
      </c>
      <c r="C424" s="35" t="s">
        <v>23</v>
      </c>
      <c r="D424" s="36" t="str">
        <f t="shared" ref="D424:E424" si="252">D423</f>
        <v>'</v>
      </c>
      <c r="E424" s="37">
        <f t="shared" si="252"/>
        <v>51332.25</v>
      </c>
      <c r="F424" s="6">
        <f>IF(MAX(F$9:F423)&gt;=L$5,0,IF(B424&gt;=MONTH($N$5),F423+1,0))</f>
        <v>0</v>
      </c>
      <c r="G424" s="38">
        <f t="shared" si="220"/>
        <v>0</v>
      </c>
      <c r="H424" s="39">
        <f t="shared" si="221"/>
        <v>0</v>
      </c>
      <c r="I424" s="39">
        <f t="shared" si="246"/>
        <v>0</v>
      </c>
      <c r="J424" s="40">
        <f t="shared" si="247"/>
        <v>0</v>
      </c>
      <c r="K424" s="41"/>
      <c r="L424" s="42"/>
      <c r="M424" s="42"/>
      <c r="N424" s="42"/>
      <c r="O424" s="42"/>
      <c r="P424" s="46"/>
      <c r="Q424" s="23"/>
    </row>
    <row r="425" spans="1:17" hidden="1">
      <c r="A425" s="237">
        <v>51332</v>
      </c>
      <c r="B425" s="25">
        <v>79</v>
      </c>
      <c r="C425" s="35" t="s">
        <v>24</v>
      </c>
      <c r="D425" s="36" t="str">
        <f t="shared" ref="D425:E425" si="253">D424</f>
        <v>'</v>
      </c>
      <c r="E425" s="37">
        <f t="shared" si="253"/>
        <v>51332.25</v>
      </c>
      <c r="F425" s="6">
        <f>IF(MAX(F$9:F424)&gt;=L$5,0,IF(B425&gt;=MONTH($N$5),F424+1,0))</f>
        <v>0</v>
      </c>
      <c r="G425" s="38">
        <f t="shared" si="220"/>
        <v>0</v>
      </c>
      <c r="H425" s="39">
        <f t="shared" si="221"/>
        <v>0</v>
      </c>
      <c r="I425" s="39">
        <f t="shared" si="246"/>
        <v>0</v>
      </c>
      <c r="J425" s="40">
        <f t="shared" si="247"/>
        <v>0</v>
      </c>
      <c r="K425" s="41"/>
      <c r="L425" s="42"/>
      <c r="M425" s="42"/>
      <c r="N425" s="42"/>
      <c r="O425" s="42"/>
      <c r="P425" s="46"/>
      <c r="Q425" s="23"/>
    </row>
    <row r="426" spans="1:17" hidden="1">
      <c r="A426" s="237">
        <v>51363</v>
      </c>
      <c r="B426" s="25">
        <v>80</v>
      </c>
      <c r="C426" s="35" t="s">
        <v>25</v>
      </c>
      <c r="D426" s="36" t="str">
        <f t="shared" ref="D426:E426" si="254">D425</f>
        <v>'</v>
      </c>
      <c r="E426" s="37">
        <f t="shared" si="254"/>
        <v>51332.25</v>
      </c>
      <c r="F426" s="6">
        <f>IF(MAX(F$9:F425)&gt;=L$5,0,IF(B426&gt;=MONTH($N$5),F425+1,0))</f>
        <v>0</v>
      </c>
      <c r="G426" s="38">
        <f t="shared" si="220"/>
        <v>0</v>
      </c>
      <c r="H426" s="39">
        <f t="shared" si="221"/>
        <v>0</v>
      </c>
      <c r="I426" s="39">
        <f t="shared" si="246"/>
        <v>0</v>
      </c>
      <c r="J426" s="40">
        <f t="shared" si="247"/>
        <v>0</v>
      </c>
      <c r="K426" s="41"/>
      <c r="L426" s="42"/>
      <c r="M426" s="42"/>
      <c r="N426" s="42"/>
      <c r="O426" s="42"/>
      <c r="P426" s="46"/>
      <c r="Q426" s="23"/>
    </row>
    <row r="427" spans="1:17" hidden="1">
      <c r="A427" s="237">
        <v>51394</v>
      </c>
      <c r="B427" s="25">
        <v>81</v>
      </c>
      <c r="C427" s="35" t="s">
        <v>26</v>
      </c>
      <c r="D427" s="36" t="str">
        <f t="shared" ref="D427:E427" si="255">D426</f>
        <v>'</v>
      </c>
      <c r="E427" s="37">
        <f t="shared" si="255"/>
        <v>51332.25</v>
      </c>
      <c r="F427" s="6">
        <f>IF(MAX(F$9:F426)&gt;=L$5,0,IF(B427&gt;=MONTH($N$5),F426+1,0))</f>
        <v>0</v>
      </c>
      <c r="G427" s="38">
        <f t="shared" si="220"/>
        <v>0</v>
      </c>
      <c r="H427" s="39">
        <f t="shared" si="221"/>
        <v>0</v>
      </c>
      <c r="I427" s="39">
        <f t="shared" si="246"/>
        <v>0</v>
      </c>
      <c r="J427" s="40">
        <f t="shared" si="247"/>
        <v>0</v>
      </c>
      <c r="K427" s="41"/>
      <c r="L427" s="42"/>
      <c r="M427" s="42"/>
      <c r="N427" s="42"/>
      <c r="O427" s="42"/>
      <c r="P427" s="46"/>
      <c r="Q427" s="23"/>
    </row>
    <row r="428" spans="1:17" hidden="1">
      <c r="A428" s="237">
        <v>51424</v>
      </c>
      <c r="B428" s="25">
        <v>82</v>
      </c>
      <c r="C428" s="35" t="s">
        <v>27</v>
      </c>
      <c r="D428" s="36" t="str">
        <f t="shared" ref="D428:E428" si="256">D427</f>
        <v>'</v>
      </c>
      <c r="E428" s="37">
        <f t="shared" si="256"/>
        <v>51332.25</v>
      </c>
      <c r="F428" s="6">
        <f>IF(MAX(F$9:F427)&gt;=L$5,0,IF(B428&gt;=MONTH($N$5),F427+1,0))</f>
        <v>0</v>
      </c>
      <c r="G428" s="38">
        <f t="shared" si="220"/>
        <v>0</v>
      </c>
      <c r="H428" s="39">
        <f t="shared" si="221"/>
        <v>0</v>
      </c>
      <c r="I428" s="39">
        <f t="shared" si="246"/>
        <v>0</v>
      </c>
      <c r="J428" s="40">
        <f t="shared" si="247"/>
        <v>0</v>
      </c>
      <c r="K428" s="41"/>
      <c r="L428" s="42"/>
      <c r="M428" s="42"/>
      <c r="N428" s="42"/>
      <c r="O428" s="42"/>
      <c r="P428" s="46"/>
      <c r="Q428" s="23"/>
    </row>
    <row r="429" spans="1:17" hidden="1">
      <c r="A429" s="237">
        <v>51455</v>
      </c>
      <c r="B429" s="25">
        <v>83</v>
      </c>
      <c r="C429" s="35" t="s">
        <v>28</v>
      </c>
      <c r="D429" s="36" t="str">
        <f t="shared" ref="D429:E429" si="257">D428</f>
        <v>'</v>
      </c>
      <c r="E429" s="37">
        <f t="shared" si="257"/>
        <v>51332.25</v>
      </c>
      <c r="F429" s="6">
        <f>IF(MAX(F$9:F428)&gt;=L$5,0,IF(B429&gt;=MONTH($N$5),F428+1,0))</f>
        <v>0</v>
      </c>
      <c r="G429" s="38">
        <f t="shared" si="220"/>
        <v>0</v>
      </c>
      <c r="H429" s="39">
        <f t="shared" si="221"/>
        <v>0</v>
      </c>
      <c r="I429" s="39">
        <f t="shared" si="246"/>
        <v>0</v>
      </c>
      <c r="J429" s="40">
        <f t="shared" si="247"/>
        <v>0</v>
      </c>
      <c r="K429" s="41"/>
      <c r="L429" s="42"/>
      <c r="M429" s="42"/>
      <c r="N429" s="42"/>
      <c r="O429" s="42"/>
      <c r="P429" s="46"/>
      <c r="Q429" s="23"/>
    </row>
    <row r="430" spans="1:17" hidden="1">
      <c r="A430" s="237">
        <v>51485</v>
      </c>
      <c r="B430" s="25">
        <v>84</v>
      </c>
      <c r="C430" s="35" t="s">
        <v>29</v>
      </c>
      <c r="D430" s="36" t="str">
        <f t="shared" ref="D430:E430" si="258">D429</f>
        <v>'</v>
      </c>
      <c r="E430" s="37">
        <f t="shared" si="258"/>
        <v>51332.25</v>
      </c>
      <c r="F430" s="6">
        <f>IF(MAX(F$9:F429)&gt;=L$5,0,IF(B430&gt;=MONTH($N$5),F429+1,0))</f>
        <v>0</v>
      </c>
      <c r="G430" s="45">
        <f t="shared" si="220"/>
        <v>0</v>
      </c>
      <c r="H430" s="42">
        <f t="shared" si="221"/>
        <v>0</v>
      </c>
      <c r="I430" s="42">
        <f t="shared" si="246"/>
        <v>0</v>
      </c>
      <c r="J430" s="46">
        <f t="shared" si="247"/>
        <v>0</v>
      </c>
      <c r="K430" s="41">
        <f>SUM(H419:H430)</f>
        <v>0</v>
      </c>
      <c r="L430" s="42">
        <f>SUM(I419:I430)</f>
        <v>0</v>
      </c>
      <c r="M430" s="42">
        <f>SUM(G419:G430)</f>
        <v>0</v>
      </c>
      <c r="N430" s="42">
        <f>K430+N418</f>
        <v>159253.77999999997</v>
      </c>
      <c r="O430" s="42">
        <f>L430+O418</f>
        <v>105578.86507074376</v>
      </c>
      <c r="P430" s="46">
        <f>M430+P418</f>
        <v>264832.64507074369</v>
      </c>
      <c r="Q430" s="23"/>
    </row>
    <row r="431" spans="1:17" hidden="1">
      <c r="A431" s="237">
        <v>51516</v>
      </c>
      <c r="B431" s="25">
        <v>73</v>
      </c>
      <c r="C431" s="26" t="s">
        <v>17</v>
      </c>
      <c r="D431" s="47" t="str">
        <f>D419</f>
        <v>'</v>
      </c>
      <c r="E431" s="27">
        <f>E419+365.25</f>
        <v>51697.5</v>
      </c>
      <c r="F431" s="90">
        <f>IF(MAX(F$9:F430)&gt;=L$5,0,IF(B431&gt;=MONTH($N$5),F430+1,0))</f>
        <v>0</v>
      </c>
      <c r="G431" s="28">
        <f t="shared" si="220"/>
        <v>0</v>
      </c>
      <c r="H431" s="29">
        <f t="shared" si="221"/>
        <v>0</v>
      </c>
      <c r="I431" s="29">
        <f t="shared" si="246"/>
        <v>0</v>
      </c>
      <c r="J431" s="30">
        <f t="shared" si="247"/>
        <v>0</v>
      </c>
      <c r="K431" s="31"/>
      <c r="L431" s="32"/>
      <c r="M431" s="32"/>
      <c r="N431" s="32"/>
      <c r="O431" s="32"/>
      <c r="P431" s="48"/>
      <c r="Q431" s="23"/>
    </row>
    <row r="432" spans="1:17" hidden="1">
      <c r="A432" s="237">
        <v>51547</v>
      </c>
      <c r="B432" s="25">
        <v>86</v>
      </c>
      <c r="C432" s="35" t="s">
        <v>19</v>
      </c>
      <c r="D432" s="36" t="str">
        <f t="shared" ref="D432:E432" si="259">D431</f>
        <v>'</v>
      </c>
      <c r="E432" s="37">
        <f t="shared" si="259"/>
        <v>51697.5</v>
      </c>
      <c r="F432" s="6">
        <f>IF(MAX(F$9:F431)&gt;=L$5,0,IF(B432&gt;=MONTH($N$5),F431+1,0))</f>
        <v>0</v>
      </c>
      <c r="G432" s="38">
        <f t="shared" si="220"/>
        <v>0</v>
      </c>
      <c r="H432" s="39">
        <f t="shared" si="221"/>
        <v>0</v>
      </c>
      <c r="I432" s="39">
        <f t="shared" si="246"/>
        <v>0</v>
      </c>
      <c r="J432" s="40">
        <f t="shared" si="247"/>
        <v>0</v>
      </c>
      <c r="K432" s="41"/>
      <c r="L432" s="42"/>
      <c r="M432" s="42"/>
      <c r="N432" s="42"/>
      <c r="O432" s="42"/>
      <c r="P432" s="46"/>
      <c r="Q432" s="23"/>
    </row>
    <row r="433" spans="1:17" hidden="1">
      <c r="A433" s="237">
        <v>51575</v>
      </c>
      <c r="B433" s="25">
        <v>87</v>
      </c>
      <c r="C433" s="35" t="s">
        <v>20</v>
      </c>
      <c r="D433" s="36" t="str">
        <f t="shared" ref="D433:E433" si="260">D432</f>
        <v>'</v>
      </c>
      <c r="E433" s="37">
        <f t="shared" si="260"/>
        <v>51697.5</v>
      </c>
      <c r="F433" s="6">
        <f>IF(MAX(F$9:F432)&gt;=L$5,0,IF(B433&gt;=MONTH($N$5),F432+1,0))</f>
        <v>0</v>
      </c>
      <c r="G433" s="38">
        <f t="shared" si="220"/>
        <v>0</v>
      </c>
      <c r="H433" s="39">
        <f t="shared" si="221"/>
        <v>0</v>
      </c>
      <c r="I433" s="39">
        <f t="shared" si="246"/>
        <v>0</v>
      </c>
      <c r="J433" s="40">
        <f t="shared" si="247"/>
        <v>0</v>
      </c>
      <c r="K433" s="41"/>
      <c r="L433" s="42"/>
      <c r="M433" s="42"/>
      <c r="N433" s="42"/>
      <c r="O433" s="42"/>
      <c r="P433" s="46"/>
      <c r="Q433" s="23"/>
    </row>
    <row r="434" spans="1:17" hidden="1">
      <c r="A434" s="237">
        <v>51606</v>
      </c>
      <c r="B434" s="25">
        <v>88</v>
      </c>
      <c r="C434" s="35" t="s">
        <v>21</v>
      </c>
      <c r="D434" s="36" t="str">
        <f t="shared" ref="D434:E434" si="261">D433</f>
        <v>'</v>
      </c>
      <c r="E434" s="37">
        <f t="shared" si="261"/>
        <v>51697.5</v>
      </c>
      <c r="F434" s="6">
        <f>IF(MAX(F$9:F433)&gt;=L$5,0,IF(B434&gt;=MONTH($N$5),F433+1,0))</f>
        <v>0</v>
      </c>
      <c r="G434" s="38">
        <f t="shared" si="220"/>
        <v>0</v>
      </c>
      <c r="H434" s="39">
        <f t="shared" si="221"/>
        <v>0</v>
      </c>
      <c r="I434" s="39">
        <f t="shared" si="246"/>
        <v>0</v>
      </c>
      <c r="J434" s="40">
        <f t="shared" si="247"/>
        <v>0</v>
      </c>
      <c r="K434" s="41"/>
      <c r="L434" s="42"/>
      <c r="M434" s="42"/>
      <c r="N434" s="42"/>
      <c r="O434" s="42"/>
      <c r="P434" s="46"/>
      <c r="Q434" s="23"/>
    </row>
    <row r="435" spans="1:17" hidden="1">
      <c r="A435" s="237">
        <v>51636</v>
      </c>
      <c r="B435" s="25">
        <v>89</v>
      </c>
      <c r="C435" s="35" t="s">
        <v>22</v>
      </c>
      <c r="D435" s="36" t="str">
        <f t="shared" ref="D435:E435" si="262">D434</f>
        <v>'</v>
      </c>
      <c r="E435" s="37">
        <f t="shared" si="262"/>
        <v>51697.5</v>
      </c>
      <c r="F435" s="6">
        <f>IF(MAX(F$9:F434)&gt;=L$5,0,IF(B435&gt;=MONTH($N$5),F434+1,0))</f>
        <v>0</v>
      </c>
      <c r="G435" s="38">
        <f t="shared" si="220"/>
        <v>0</v>
      </c>
      <c r="H435" s="39">
        <f t="shared" si="221"/>
        <v>0</v>
      </c>
      <c r="I435" s="39">
        <f t="shared" si="246"/>
        <v>0</v>
      </c>
      <c r="J435" s="40">
        <f t="shared" si="247"/>
        <v>0</v>
      </c>
      <c r="K435" s="41"/>
      <c r="L435" s="42"/>
      <c r="M435" s="42"/>
      <c r="N435" s="42"/>
      <c r="O435" s="42"/>
      <c r="P435" s="46"/>
      <c r="Q435" s="23"/>
    </row>
    <row r="436" spans="1:17" hidden="1">
      <c r="A436" s="237">
        <v>51667</v>
      </c>
      <c r="B436" s="25">
        <v>90</v>
      </c>
      <c r="C436" s="35" t="s">
        <v>23</v>
      </c>
      <c r="D436" s="36" t="str">
        <f t="shared" ref="D436:E436" si="263">D435</f>
        <v>'</v>
      </c>
      <c r="E436" s="37">
        <f t="shared" si="263"/>
        <v>51697.5</v>
      </c>
      <c r="F436" s="6">
        <f>IF(MAX(F$9:F435)&gt;=L$5,0,IF(B436&gt;=MONTH($N$5),F435+1,0))</f>
        <v>0</v>
      </c>
      <c r="G436" s="38">
        <f t="shared" si="220"/>
        <v>0</v>
      </c>
      <c r="H436" s="39">
        <f t="shared" si="221"/>
        <v>0</v>
      </c>
      <c r="I436" s="39">
        <f t="shared" si="246"/>
        <v>0</v>
      </c>
      <c r="J436" s="40">
        <f t="shared" si="247"/>
        <v>0</v>
      </c>
      <c r="K436" s="41"/>
      <c r="L436" s="42"/>
      <c r="M436" s="42"/>
      <c r="N436" s="42"/>
      <c r="O436" s="42"/>
      <c r="P436" s="46"/>
      <c r="Q436" s="23"/>
    </row>
    <row r="437" spans="1:17" hidden="1">
      <c r="A437" s="237">
        <v>51697</v>
      </c>
      <c r="B437" s="25">
        <v>91</v>
      </c>
      <c r="C437" s="35" t="s">
        <v>24</v>
      </c>
      <c r="D437" s="36" t="str">
        <f t="shared" ref="D437:E437" si="264">D436</f>
        <v>'</v>
      </c>
      <c r="E437" s="37">
        <f t="shared" si="264"/>
        <v>51697.5</v>
      </c>
      <c r="F437" s="6">
        <f>IF(MAX(F$9:F436)&gt;=L$5,0,IF(B437&gt;=MONTH($N$5),F436+1,0))</f>
        <v>0</v>
      </c>
      <c r="G437" s="38">
        <f t="shared" si="220"/>
        <v>0</v>
      </c>
      <c r="H437" s="39">
        <f t="shared" si="221"/>
        <v>0</v>
      </c>
      <c r="I437" s="39">
        <f t="shared" si="246"/>
        <v>0</v>
      </c>
      <c r="J437" s="40">
        <f t="shared" si="247"/>
        <v>0</v>
      </c>
      <c r="K437" s="41"/>
      <c r="L437" s="42"/>
      <c r="M437" s="42"/>
      <c r="N437" s="42"/>
      <c r="O437" s="42"/>
      <c r="P437" s="46"/>
      <c r="Q437" s="23"/>
    </row>
    <row r="438" spans="1:17" hidden="1">
      <c r="A438" s="237">
        <v>51728</v>
      </c>
      <c r="B438" s="25">
        <v>92</v>
      </c>
      <c r="C438" s="35" t="s">
        <v>25</v>
      </c>
      <c r="D438" s="36" t="str">
        <f t="shared" ref="D438:E438" si="265">D437</f>
        <v>'</v>
      </c>
      <c r="E438" s="37">
        <f t="shared" si="265"/>
        <v>51697.5</v>
      </c>
      <c r="F438" s="6">
        <f>IF(MAX(F$9:F437)&gt;=L$5,0,IF(B438&gt;=MONTH($N$5),F437+1,0))</f>
        <v>0</v>
      </c>
      <c r="G438" s="38">
        <f t="shared" si="220"/>
        <v>0</v>
      </c>
      <c r="H438" s="39">
        <f t="shared" si="221"/>
        <v>0</v>
      </c>
      <c r="I438" s="39">
        <f t="shared" si="246"/>
        <v>0</v>
      </c>
      <c r="J438" s="40">
        <f t="shared" si="247"/>
        <v>0</v>
      </c>
      <c r="K438" s="41"/>
      <c r="L438" s="42"/>
      <c r="M438" s="42"/>
      <c r="N438" s="42"/>
      <c r="O438" s="42"/>
      <c r="P438" s="46"/>
      <c r="Q438" s="23"/>
    </row>
    <row r="439" spans="1:17" hidden="1">
      <c r="A439" s="237">
        <v>51759</v>
      </c>
      <c r="B439" s="25">
        <v>93</v>
      </c>
      <c r="C439" s="35" t="s">
        <v>26</v>
      </c>
      <c r="D439" s="36" t="str">
        <f t="shared" ref="D439:E439" si="266">D438</f>
        <v>'</v>
      </c>
      <c r="E439" s="37">
        <f t="shared" si="266"/>
        <v>51697.5</v>
      </c>
      <c r="F439" s="6">
        <f>IF(MAX(F$9:F438)&gt;=L$5,0,IF(B439&gt;=MONTH($N$5),F438+1,0))</f>
        <v>0</v>
      </c>
      <c r="G439" s="38">
        <f t="shared" si="220"/>
        <v>0</v>
      </c>
      <c r="H439" s="39">
        <f t="shared" si="221"/>
        <v>0</v>
      </c>
      <c r="I439" s="39">
        <f t="shared" si="246"/>
        <v>0</v>
      </c>
      <c r="J439" s="40">
        <f t="shared" si="247"/>
        <v>0</v>
      </c>
      <c r="K439" s="41"/>
      <c r="L439" s="42"/>
      <c r="M439" s="42"/>
      <c r="N439" s="42"/>
      <c r="O439" s="42"/>
      <c r="P439" s="46"/>
      <c r="Q439" s="23"/>
    </row>
    <row r="440" spans="1:17" hidden="1">
      <c r="A440" s="237">
        <v>51789</v>
      </c>
      <c r="B440" s="25">
        <v>94</v>
      </c>
      <c r="C440" s="35" t="s">
        <v>27</v>
      </c>
      <c r="D440" s="36" t="str">
        <f t="shared" ref="D440:E440" si="267">D439</f>
        <v>'</v>
      </c>
      <c r="E440" s="37">
        <f t="shared" si="267"/>
        <v>51697.5</v>
      </c>
      <c r="F440" s="6">
        <f>IF(MAX(F$9:F439)&gt;=L$5,0,IF(B440&gt;=MONTH($N$5),F439+1,0))</f>
        <v>0</v>
      </c>
      <c r="G440" s="38">
        <f t="shared" si="220"/>
        <v>0</v>
      </c>
      <c r="H440" s="39">
        <f t="shared" si="221"/>
        <v>0</v>
      </c>
      <c r="I440" s="39">
        <f t="shared" si="246"/>
        <v>0</v>
      </c>
      <c r="J440" s="40">
        <f t="shared" si="247"/>
        <v>0</v>
      </c>
      <c r="K440" s="41"/>
      <c r="L440" s="42"/>
      <c r="M440" s="42"/>
      <c r="N440" s="42"/>
      <c r="O440" s="42"/>
      <c r="P440" s="46"/>
      <c r="Q440" s="23"/>
    </row>
    <row r="441" spans="1:17" hidden="1">
      <c r="A441" s="237">
        <v>51820</v>
      </c>
      <c r="B441" s="25">
        <v>95</v>
      </c>
      <c r="C441" s="35" t="s">
        <v>28</v>
      </c>
      <c r="D441" s="36" t="str">
        <f t="shared" ref="D441:E441" si="268">D440</f>
        <v>'</v>
      </c>
      <c r="E441" s="37">
        <f t="shared" si="268"/>
        <v>51697.5</v>
      </c>
      <c r="F441" s="6">
        <f>IF(MAX(F$9:F440)&gt;=L$5,0,IF(B441&gt;=MONTH($N$5),F440+1,0))</f>
        <v>0</v>
      </c>
      <c r="G441" s="38">
        <f t="shared" si="220"/>
        <v>0</v>
      </c>
      <c r="H441" s="39">
        <f t="shared" si="221"/>
        <v>0</v>
      </c>
      <c r="I441" s="39">
        <f t="shared" si="246"/>
        <v>0</v>
      </c>
      <c r="J441" s="40">
        <f t="shared" si="247"/>
        <v>0</v>
      </c>
      <c r="K441" s="41"/>
      <c r="L441" s="42"/>
      <c r="M441" s="42"/>
      <c r="N441" s="42"/>
      <c r="O441" s="42"/>
      <c r="P441" s="46"/>
      <c r="Q441" s="23"/>
    </row>
    <row r="442" spans="1:17" hidden="1">
      <c r="A442" s="237">
        <v>51850</v>
      </c>
      <c r="B442" s="25">
        <v>96</v>
      </c>
      <c r="C442" s="35" t="s">
        <v>29</v>
      </c>
      <c r="D442" s="36" t="str">
        <f t="shared" ref="D442:E442" si="269">D441</f>
        <v>'</v>
      </c>
      <c r="E442" s="37">
        <f t="shared" si="269"/>
        <v>51697.5</v>
      </c>
      <c r="F442" s="6">
        <f>IF(MAX(F$9:F441)&gt;=L$5,0,IF(B442&gt;=MONTH($N$5),F441+1,0))</f>
        <v>0</v>
      </c>
      <c r="G442" s="45">
        <f t="shared" si="220"/>
        <v>0</v>
      </c>
      <c r="H442" s="42">
        <f t="shared" si="221"/>
        <v>0</v>
      </c>
      <c r="I442" s="42">
        <f t="shared" si="246"/>
        <v>0</v>
      </c>
      <c r="J442" s="46">
        <f t="shared" si="247"/>
        <v>0</v>
      </c>
      <c r="K442" s="41">
        <f>SUM(H431:H442)</f>
        <v>0</v>
      </c>
      <c r="L442" s="42">
        <f>SUM(I431:I442)</f>
        <v>0</v>
      </c>
      <c r="M442" s="42">
        <f>SUM(G431:G442)</f>
        <v>0</v>
      </c>
      <c r="N442" s="42">
        <f>K442+N406</f>
        <v>159253.77999999997</v>
      </c>
      <c r="O442" s="42">
        <f>L442+O406</f>
        <v>105578.86507074376</v>
      </c>
      <c r="P442" s="46">
        <f>M442+P406</f>
        <v>264832.64507074369</v>
      </c>
      <c r="Q442" s="23"/>
    </row>
    <row r="443" spans="1:17" hidden="1">
      <c r="A443" s="237">
        <v>51881</v>
      </c>
      <c r="B443" s="25">
        <v>97</v>
      </c>
      <c r="C443" s="26" t="s">
        <v>17</v>
      </c>
      <c r="D443" s="47" t="str">
        <f>D431</f>
        <v>'</v>
      </c>
      <c r="E443" s="27">
        <f>E431+365.25</f>
        <v>52062.75</v>
      </c>
      <c r="F443" s="90">
        <f>IF(MAX(F$9:F442)&gt;=L$5,0,IF(B443&gt;=MONTH($N$5),F442+1,0))</f>
        <v>0</v>
      </c>
      <c r="G443" s="28">
        <f t="shared" si="220"/>
        <v>0</v>
      </c>
      <c r="H443" s="29">
        <f t="shared" si="221"/>
        <v>0</v>
      </c>
      <c r="I443" s="29">
        <f t="shared" si="246"/>
        <v>0</v>
      </c>
      <c r="J443" s="30">
        <f t="shared" si="247"/>
        <v>0</v>
      </c>
      <c r="K443" s="31"/>
      <c r="L443" s="32"/>
      <c r="M443" s="32"/>
      <c r="N443" s="32"/>
      <c r="O443" s="32"/>
      <c r="P443" s="48"/>
      <c r="Q443" s="23"/>
    </row>
    <row r="444" spans="1:17" hidden="1">
      <c r="A444" s="237">
        <v>51912</v>
      </c>
      <c r="B444" s="25">
        <v>98</v>
      </c>
      <c r="C444" s="35" t="s">
        <v>19</v>
      </c>
      <c r="D444" s="36" t="str">
        <f t="shared" ref="D444:E444" si="270">D443</f>
        <v>'</v>
      </c>
      <c r="E444" s="37">
        <f t="shared" si="270"/>
        <v>52062.75</v>
      </c>
      <c r="F444" s="6">
        <f>IF(MAX(F$9:F443)&gt;=L$5,0,IF(B444&gt;=MONTH($N$5),F443+1,0))</f>
        <v>0</v>
      </c>
      <c r="G444" s="38">
        <f t="shared" si="220"/>
        <v>0</v>
      </c>
      <c r="H444" s="39">
        <f t="shared" si="221"/>
        <v>0</v>
      </c>
      <c r="I444" s="39">
        <f t="shared" si="246"/>
        <v>0</v>
      </c>
      <c r="J444" s="40">
        <f t="shared" si="247"/>
        <v>0</v>
      </c>
      <c r="K444" s="41"/>
      <c r="L444" s="42"/>
      <c r="M444" s="42"/>
      <c r="N444" s="42"/>
      <c r="O444" s="42"/>
      <c r="P444" s="46"/>
      <c r="Q444" s="23"/>
    </row>
    <row r="445" spans="1:17" hidden="1">
      <c r="A445" s="237">
        <v>51940</v>
      </c>
      <c r="B445" s="25">
        <v>99</v>
      </c>
      <c r="C445" s="35" t="s">
        <v>20</v>
      </c>
      <c r="D445" s="36" t="str">
        <f t="shared" ref="D445:E445" si="271">D444</f>
        <v>'</v>
      </c>
      <c r="E445" s="37">
        <f t="shared" si="271"/>
        <v>52062.75</v>
      </c>
      <c r="F445" s="6">
        <f>IF(MAX(F$9:F444)&gt;=L$5,0,IF(B445&gt;=MONTH($N$5),F444+1,0))</f>
        <v>0</v>
      </c>
      <c r="G445" s="38">
        <f t="shared" si="220"/>
        <v>0</v>
      </c>
      <c r="H445" s="39">
        <f t="shared" si="221"/>
        <v>0</v>
      </c>
      <c r="I445" s="39">
        <f t="shared" si="246"/>
        <v>0</v>
      </c>
      <c r="J445" s="40">
        <f t="shared" si="247"/>
        <v>0</v>
      </c>
      <c r="K445" s="41"/>
      <c r="L445" s="42"/>
      <c r="M445" s="42"/>
      <c r="N445" s="42"/>
      <c r="O445" s="42"/>
      <c r="P445" s="46"/>
      <c r="Q445" s="23"/>
    </row>
    <row r="446" spans="1:17" hidden="1">
      <c r="A446" s="237">
        <v>51971</v>
      </c>
      <c r="B446" s="25">
        <v>100</v>
      </c>
      <c r="C446" s="35" t="s">
        <v>21</v>
      </c>
      <c r="D446" s="36" t="str">
        <f t="shared" ref="D446:E446" si="272">D445</f>
        <v>'</v>
      </c>
      <c r="E446" s="37">
        <f t="shared" si="272"/>
        <v>52062.75</v>
      </c>
      <c r="F446" s="6">
        <f>IF(MAX(F$9:F445)&gt;=L$5,0,IF(B446&gt;=MONTH($N$5),F445+1,0))</f>
        <v>0</v>
      </c>
      <c r="G446" s="38">
        <f t="shared" si="220"/>
        <v>0</v>
      </c>
      <c r="H446" s="39">
        <f t="shared" si="221"/>
        <v>0</v>
      </c>
      <c r="I446" s="39">
        <f t="shared" si="246"/>
        <v>0</v>
      </c>
      <c r="J446" s="40">
        <f t="shared" si="247"/>
        <v>0</v>
      </c>
      <c r="K446" s="41"/>
      <c r="L446" s="42"/>
      <c r="M446" s="42"/>
      <c r="N446" s="42"/>
      <c r="O446" s="42"/>
      <c r="P446" s="46"/>
      <c r="Q446" s="23"/>
    </row>
    <row r="447" spans="1:17" hidden="1">
      <c r="A447" s="237">
        <v>52001</v>
      </c>
      <c r="B447" s="25">
        <v>101</v>
      </c>
      <c r="C447" s="35" t="s">
        <v>22</v>
      </c>
      <c r="D447" s="36" t="str">
        <f t="shared" ref="D447:E447" si="273">D446</f>
        <v>'</v>
      </c>
      <c r="E447" s="37">
        <f t="shared" si="273"/>
        <v>52062.75</v>
      </c>
      <c r="F447" s="6">
        <f>IF(MAX(F$9:F446)&gt;=L$5,0,IF(B447&gt;=MONTH($N$5),F446+1,0))</f>
        <v>0</v>
      </c>
      <c r="G447" s="38">
        <f t="shared" si="220"/>
        <v>0</v>
      </c>
      <c r="H447" s="39">
        <f t="shared" si="221"/>
        <v>0</v>
      </c>
      <c r="I447" s="39">
        <f t="shared" si="246"/>
        <v>0</v>
      </c>
      <c r="J447" s="40">
        <f t="shared" si="247"/>
        <v>0</v>
      </c>
      <c r="K447" s="41"/>
      <c r="L447" s="42"/>
      <c r="M447" s="42"/>
      <c r="N447" s="42"/>
      <c r="O447" s="42"/>
      <c r="P447" s="46"/>
      <c r="Q447" s="23"/>
    </row>
    <row r="448" spans="1:17" hidden="1">
      <c r="A448" s="237">
        <v>52032</v>
      </c>
      <c r="B448" s="25">
        <v>102</v>
      </c>
      <c r="C448" s="35" t="s">
        <v>23</v>
      </c>
      <c r="D448" s="36" t="str">
        <f t="shared" ref="D448:E448" si="274">D447</f>
        <v>'</v>
      </c>
      <c r="E448" s="37">
        <f t="shared" si="274"/>
        <v>52062.75</v>
      </c>
      <c r="F448" s="6">
        <f>IF(MAX(F$9:F447)&gt;=L$5,0,IF(B448&gt;=MONTH($N$5),F447+1,0))</f>
        <v>0</v>
      </c>
      <c r="G448" s="38">
        <f t="shared" si="220"/>
        <v>0</v>
      </c>
      <c r="H448" s="39">
        <f t="shared" si="221"/>
        <v>0</v>
      </c>
      <c r="I448" s="39">
        <f t="shared" si="246"/>
        <v>0</v>
      </c>
      <c r="J448" s="40">
        <f t="shared" si="247"/>
        <v>0</v>
      </c>
      <c r="K448" s="41"/>
      <c r="L448" s="42"/>
      <c r="M448" s="42"/>
      <c r="N448" s="42"/>
      <c r="O448" s="42"/>
      <c r="P448" s="46"/>
      <c r="Q448" s="23"/>
    </row>
    <row r="449" spans="1:17" hidden="1">
      <c r="A449" s="237">
        <v>52062</v>
      </c>
      <c r="B449" s="25">
        <v>103</v>
      </c>
      <c r="C449" s="35" t="s">
        <v>24</v>
      </c>
      <c r="D449" s="36" t="str">
        <f t="shared" ref="D449:E449" si="275">D448</f>
        <v>'</v>
      </c>
      <c r="E449" s="37">
        <f t="shared" si="275"/>
        <v>52062.75</v>
      </c>
      <c r="F449" s="6">
        <f>IF(MAX(F$9:F448)&gt;=L$5,0,IF(B449&gt;=MONTH($N$5),F448+1,0))</f>
        <v>0</v>
      </c>
      <c r="G449" s="38">
        <f t="shared" si="220"/>
        <v>0</v>
      </c>
      <c r="H449" s="39">
        <f t="shared" si="221"/>
        <v>0</v>
      </c>
      <c r="I449" s="39">
        <f t="shared" si="246"/>
        <v>0</v>
      </c>
      <c r="J449" s="40">
        <f t="shared" si="247"/>
        <v>0</v>
      </c>
      <c r="K449" s="41"/>
      <c r="L449" s="42"/>
      <c r="M449" s="42"/>
      <c r="N449" s="42"/>
      <c r="O449" s="42"/>
      <c r="P449" s="46"/>
      <c r="Q449" s="23"/>
    </row>
    <row r="450" spans="1:17" hidden="1">
      <c r="A450" s="237">
        <v>52093</v>
      </c>
      <c r="B450" s="25">
        <v>104</v>
      </c>
      <c r="C450" s="35" t="s">
        <v>25</v>
      </c>
      <c r="D450" s="36" t="str">
        <f t="shared" ref="D450:E450" si="276">D449</f>
        <v>'</v>
      </c>
      <c r="E450" s="37">
        <f t="shared" si="276"/>
        <v>52062.75</v>
      </c>
      <c r="F450" s="6">
        <f>IF(MAX(F$9:F449)&gt;=L$5,0,IF(B450&gt;=MONTH($N$5),F449+1,0))</f>
        <v>0</v>
      </c>
      <c r="G450" s="38">
        <f t="shared" si="220"/>
        <v>0</v>
      </c>
      <c r="H450" s="39">
        <f t="shared" si="221"/>
        <v>0</v>
      </c>
      <c r="I450" s="39">
        <f t="shared" si="246"/>
        <v>0</v>
      </c>
      <c r="J450" s="40">
        <f t="shared" si="247"/>
        <v>0</v>
      </c>
      <c r="K450" s="41"/>
      <c r="L450" s="42"/>
      <c r="M450" s="42"/>
      <c r="N450" s="42"/>
      <c r="O450" s="42"/>
      <c r="P450" s="46"/>
      <c r="Q450" s="23"/>
    </row>
    <row r="451" spans="1:17" hidden="1">
      <c r="A451" s="237">
        <v>52124</v>
      </c>
      <c r="B451" s="25">
        <v>105</v>
      </c>
      <c r="C451" s="35" t="s">
        <v>26</v>
      </c>
      <c r="D451" s="36" t="str">
        <f t="shared" ref="D451:E451" si="277">D450</f>
        <v>'</v>
      </c>
      <c r="E451" s="37">
        <f t="shared" si="277"/>
        <v>52062.75</v>
      </c>
      <c r="F451" s="6">
        <f>IF(MAX(F$9:F450)&gt;=L$5,0,IF(B451&gt;=MONTH($N$5),F450+1,0))</f>
        <v>0</v>
      </c>
      <c r="G451" s="38">
        <f t="shared" si="220"/>
        <v>0</v>
      </c>
      <c r="H451" s="39">
        <f t="shared" si="221"/>
        <v>0</v>
      </c>
      <c r="I451" s="39">
        <f t="shared" si="246"/>
        <v>0</v>
      </c>
      <c r="J451" s="40">
        <f t="shared" si="247"/>
        <v>0</v>
      </c>
      <c r="K451" s="41"/>
      <c r="L451" s="42"/>
      <c r="M451" s="42"/>
      <c r="N451" s="42"/>
      <c r="O451" s="42"/>
      <c r="P451" s="46"/>
      <c r="Q451" s="23"/>
    </row>
    <row r="452" spans="1:17" hidden="1">
      <c r="A452" s="237">
        <v>52154</v>
      </c>
      <c r="B452" s="25">
        <v>106</v>
      </c>
      <c r="C452" s="35" t="s">
        <v>27</v>
      </c>
      <c r="D452" s="36" t="str">
        <f t="shared" ref="D452:E452" si="278">D451</f>
        <v>'</v>
      </c>
      <c r="E452" s="37">
        <f t="shared" si="278"/>
        <v>52062.75</v>
      </c>
      <c r="F452" s="6">
        <f>IF(MAX(F$9:F451)&gt;=L$5,0,IF(B452&gt;=MONTH($N$5),F451+1,0))</f>
        <v>0</v>
      </c>
      <c r="G452" s="38">
        <f t="shared" si="220"/>
        <v>0</v>
      </c>
      <c r="H452" s="39">
        <f t="shared" si="221"/>
        <v>0</v>
      </c>
      <c r="I452" s="39">
        <f t="shared" si="246"/>
        <v>0</v>
      </c>
      <c r="J452" s="40">
        <f t="shared" si="247"/>
        <v>0</v>
      </c>
      <c r="K452" s="41"/>
      <c r="L452" s="42"/>
      <c r="M452" s="42"/>
      <c r="N452" s="42"/>
      <c r="O452" s="42"/>
      <c r="P452" s="46"/>
      <c r="Q452" s="23"/>
    </row>
    <row r="453" spans="1:17" hidden="1">
      <c r="A453" s="237">
        <v>52185</v>
      </c>
      <c r="B453" s="25">
        <v>107</v>
      </c>
      <c r="C453" s="35" t="s">
        <v>28</v>
      </c>
      <c r="D453" s="36" t="str">
        <f t="shared" ref="D453:E453" si="279">D452</f>
        <v>'</v>
      </c>
      <c r="E453" s="37">
        <f t="shared" si="279"/>
        <v>52062.75</v>
      </c>
      <c r="F453" s="6">
        <f>IF(MAX(F$9:F452)&gt;=L$5,0,IF(B453&gt;=MONTH($N$5),F452+1,0))</f>
        <v>0</v>
      </c>
      <c r="G453" s="38">
        <f t="shared" si="220"/>
        <v>0</v>
      </c>
      <c r="H453" s="39">
        <f t="shared" si="221"/>
        <v>0</v>
      </c>
      <c r="I453" s="39">
        <f t="shared" si="246"/>
        <v>0</v>
      </c>
      <c r="J453" s="40">
        <f t="shared" si="247"/>
        <v>0</v>
      </c>
      <c r="K453" s="41"/>
      <c r="L453" s="42"/>
      <c r="M453" s="42"/>
      <c r="N453" s="42"/>
      <c r="O453" s="42"/>
      <c r="P453" s="46"/>
      <c r="Q453" s="23"/>
    </row>
    <row r="454" spans="1:17" hidden="1">
      <c r="A454" s="237">
        <v>52215</v>
      </c>
      <c r="B454" s="25">
        <v>108</v>
      </c>
      <c r="C454" s="35" t="s">
        <v>29</v>
      </c>
      <c r="D454" s="36" t="str">
        <f t="shared" ref="D454:E454" si="280">D453</f>
        <v>'</v>
      </c>
      <c r="E454" s="37">
        <f t="shared" si="280"/>
        <v>52062.75</v>
      </c>
      <c r="F454" s="6">
        <f>IF(MAX(F$9:F453)&gt;=L$5,0,IF(B454&gt;=MONTH($N$5),F453+1,0))</f>
        <v>0</v>
      </c>
      <c r="G454" s="45">
        <f t="shared" si="220"/>
        <v>0</v>
      </c>
      <c r="H454" s="42">
        <f t="shared" si="221"/>
        <v>0</v>
      </c>
      <c r="I454" s="42">
        <f t="shared" si="246"/>
        <v>0</v>
      </c>
      <c r="J454" s="46">
        <f t="shared" si="247"/>
        <v>0</v>
      </c>
      <c r="K454" s="41">
        <f>SUM(H443:H454)</f>
        <v>0</v>
      </c>
      <c r="L454" s="42">
        <f>SUM(I443:I454)</f>
        <v>0</v>
      </c>
      <c r="M454" s="42">
        <f>SUM(G443:G454)</f>
        <v>0</v>
      </c>
      <c r="N454" s="42">
        <f>K454+N442</f>
        <v>159253.77999999997</v>
      </c>
      <c r="O454" s="42">
        <f>L454+O442</f>
        <v>105578.86507074376</v>
      </c>
      <c r="P454" s="46">
        <f>M454+P442</f>
        <v>264832.64507074369</v>
      </c>
      <c r="Q454" s="23"/>
    </row>
    <row r="455" spans="1:17" hidden="1">
      <c r="A455" s="237">
        <v>52246</v>
      </c>
      <c r="B455" s="25">
        <v>109</v>
      </c>
      <c r="C455" s="26" t="s">
        <v>17</v>
      </c>
      <c r="D455" s="47" t="str">
        <f>D443</f>
        <v>'</v>
      </c>
      <c r="E455" s="27">
        <f>E443+365.25</f>
        <v>52428</v>
      </c>
      <c r="F455" s="90">
        <f>IF(MAX(F$9:F454)&gt;=L$5,0,IF(B455&gt;=MONTH($N$5),F454+1,0))</f>
        <v>0</v>
      </c>
      <c r="G455" s="28">
        <f t="shared" si="220"/>
        <v>0</v>
      </c>
      <c r="H455" s="29">
        <f t="shared" si="221"/>
        <v>0</v>
      </c>
      <c r="I455" s="29">
        <f t="shared" si="246"/>
        <v>0</v>
      </c>
      <c r="J455" s="30">
        <f t="shared" si="247"/>
        <v>0</v>
      </c>
      <c r="K455" s="31"/>
      <c r="L455" s="32"/>
      <c r="M455" s="32"/>
      <c r="N455" s="32"/>
      <c r="O455" s="32"/>
      <c r="P455" s="48"/>
      <c r="Q455" s="23"/>
    </row>
    <row r="456" spans="1:17" hidden="1">
      <c r="A456" s="237">
        <v>52277</v>
      </c>
      <c r="B456" s="25">
        <v>110</v>
      </c>
      <c r="C456" s="35" t="s">
        <v>19</v>
      </c>
      <c r="D456" s="36" t="str">
        <f t="shared" ref="D456:E456" si="281">D455</f>
        <v>'</v>
      </c>
      <c r="E456" s="37">
        <f t="shared" si="281"/>
        <v>52428</v>
      </c>
      <c r="F456" s="6">
        <f>IF(MAX(F$9:F455)&gt;=L$5,0,IF(B456&gt;=MONTH($N$5),F455+1,0))</f>
        <v>0</v>
      </c>
      <c r="G456" s="38">
        <f t="shared" ref="G456:G467" si="282">IF((J455+H456)&lt;(M$5+H456),J455+H456,M$5)</f>
        <v>0</v>
      </c>
      <c r="H456" s="39">
        <f t="shared" ref="H456:H467" si="283">IF(F456&gt;0,IF(J455&gt;0,ROUND(-IPMT(K$5/12,F456,L$5,J$5,,),2),0),0)</f>
        <v>0</v>
      </c>
      <c r="I456" s="39">
        <f t="shared" si="246"/>
        <v>0</v>
      </c>
      <c r="J456" s="40">
        <f t="shared" si="247"/>
        <v>0</v>
      </c>
      <c r="K456" s="41"/>
      <c r="L456" s="42"/>
      <c r="M456" s="42"/>
      <c r="N456" s="42"/>
      <c r="O456" s="42"/>
      <c r="P456" s="46"/>
      <c r="Q456" s="23"/>
    </row>
    <row r="457" spans="1:17" hidden="1">
      <c r="A457" s="237">
        <v>52305</v>
      </c>
      <c r="B457" s="25">
        <v>111</v>
      </c>
      <c r="C457" s="35" t="s">
        <v>20</v>
      </c>
      <c r="D457" s="36" t="str">
        <f t="shared" ref="D457:E457" si="284">D456</f>
        <v>'</v>
      </c>
      <c r="E457" s="37">
        <f t="shared" si="284"/>
        <v>52428</v>
      </c>
      <c r="F457" s="6">
        <f>IF(MAX(F$9:F456)&gt;=L$5,0,IF(B457&gt;=MONTH($N$5),F456+1,0))</f>
        <v>0</v>
      </c>
      <c r="G457" s="38">
        <f t="shared" si="282"/>
        <v>0</v>
      </c>
      <c r="H457" s="39">
        <f t="shared" si="283"/>
        <v>0</v>
      </c>
      <c r="I457" s="39">
        <f t="shared" si="246"/>
        <v>0</v>
      </c>
      <c r="J457" s="40">
        <f t="shared" si="247"/>
        <v>0</v>
      </c>
      <c r="K457" s="41"/>
      <c r="L457" s="42"/>
      <c r="M457" s="42"/>
      <c r="N457" s="42"/>
      <c r="O457" s="42"/>
      <c r="P457" s="46"/>
      <c r="Q457" s="23"/>
    </row>
    <row r="458" spans="1:17" hidden="1">
      <c r="A458" s="237">
        <v>52336</v>
      </c>
      <c r="B458" s="25">
        <v>112</v>
      </c>
      <c r="C458" s="35" t="s">
        <v>21</v>
      </c>
      <c r="D458" s="36" t="str">
        <f t="shared" ref="D458:E458" si="285">D457</f>
        <v>'</v>
      </c>
      <c r="E458" s="37">
        <f t="shared" si="285"/>
        <v>52428</v>
      </c>
      <c r="F458" s="6">
        <f>IF(MAX(F$9:F457)&gt;=L$5,0,IF(B458&gt;=MONTH($N$5),F457+1,0))</f>
        <v>0</v>
      </c>
      <c r="G458" s="38">
        <f t="shared" si="282"/>
        <v>0</v>
      </c>
      <c r="H458" s="39">
        <f t="shared" si="283"/>
        <v>0</v>
      </c>
      <c r="I458" s="39">
        <f t="shared" si="246"/>
        <v>0</v>
      </c>
      <c r="J458" s="40">
        <f t="shared" si="247"/>
        <v>0</v>
      </c>
      <c r="K458" s="41"/>
      <c r="L458" s="42"/>
      <c r="M458" s="42"/>
      <c r="N458" s="42"/>
      <c r="O458" s="42"/>
      <c r="P458" s="46"/>
      <c r="Q458" s="23"/>
    </row>
    <row r="459" spans="1:17" hidden="1">
      <c r="A459" s="237">
        <v>52366</v>
      </c>
      <c r="B459" s="25">
        <v>113</v>
      </c>
      <c r="C459" s="35" t="s">
        <v>22</v>
      </c>
      <c r="D459" s="36" t="str">
        <f t="shared" ref="D459:E459" si="286">D458</f>
        <v>'</v>
      </c>
      <c r="E459" s="37">
        <f t="shared" si="286"/>
        <v>52428</v>
      </c>
      <c r="F459" s="6">
        <f>IF(MAX(F$9:F458)&gt;=L$5,0,IF(B459&gt;=MONTH($N$5),F458+1,0))</f>
        <v>0</v>
      </c>
      <c r="G459" s="38">
        <f t="shared" si="282"/>
        <v>0</v>
      </c>
      <c r="H459" s="39">
        <f t="shared" si="283"/>
        <v>0</v>
      </c>
      <c r="I459" s="39">
        <f t="shared" si="246"/>
        <v>0</v>
      </c>
      <c r="J459" s="40">
        <f t="shared" si="247"/>
        <v>0</v>
      </c>
      <c r="K459" s="41"/>
      <c r="L459" s="42"/>
      <c r="M459" s="42"/>
      <c r="N459" s="42"/>
      <c r="O459" s="42"/>
      <c r="P459" s="46"/>
      <c r="Q459" s="23"/>
    </row>
    <row r="460" spans="1:17" hidden="1">
      <c r="A460" s="237">
        <v>52397</v>
      </c>
      <c r="B460" s="25">
        <v>114</v>
      </c>
      <c r="C460" s="35" t="s">
        <v>23</v>
      </c>
      <c r="D460" s="36" t="str">
        <f t="shared" ref="D460:E460" si="287">D459</f>
        <v>'</v>
      </c>
      <c r="E460" s="37">
        <f t="shared" si="287"/>
        <v>52428</v>
      </c>
      <c r="F460" s="6">
        <f>IF(MAX(F$9:F459)&gt;=L$5,0,IF(B460&gt;=MONTH($N$5),F459+1,0))</f>
        <v>0</v>
      </c>
      <c r="G460" s="38">
        <f t="shared" si="282"/>
        <v>0</v>
      </c>
      <c r="H460" s="39">
        <f t="shared" si="283"/>
        <v>0</v>
      </c>
      <c r="I460" s="39">
        <f t="shared" si="246"/>
        <v>0</v>
      </c>
      <c r="J460" s="40">
        <f t="shared" si="247"/>
        <v>0</v>
      </c>
      <c r="K460" s="41"/>
      <c r="L460" s="42"/>
      <c r="M460" s="42"/>
      <c r="N460" s="42"/>
      <c r="O460" s="42"/>
      <c r="P460" s="46"/>
      <c r="Q460" s="23"/>
    </row>
    <row r="461" spans="1:17" hidden="1">
      <c r="A461" s="237">
        <v>52427</v>
      </c>
      <c r="B461" s="25">
        <v>115</v>
      </c>
      <c r="C461" s="35" t="s">
        <v>24</v>
      </c>
      <c r="D461" s="36" t="str">
        <f t="shared" ref="D461:E461" si="288">D460</f>
        <v>'</v>
      </c>
      <c r="E461" s="37">
        <f t="shared" si="288"/>
        <v>52428</v>
      </c>
      <c r="F461" s="6">
        <f>IF(MAX(F$9:F460)&gt;=L$5,0,IF(B461&gt;=MONTH($N$5),F460+1,0))</f>
        <v>0</v>
      </c>
      <c r="G461" s="38">
        <f t="shared" si="282"/>
        <v>0</v>
      </c>
      <c r="H461" s="39">
        <f t="shared" si="283"/>
        <v>0</v>
      </c>
      <c r="I461" s="39">
        <f t="shared" si="246"/>
        <v>0</v>
      </c>
      <c r="J461" s="40">
        <f t="shared" si="247"/>
        <v>0</v>
      </c>
      <c r="K461" s="41"/>
      <c r="L461" s="42"/>
      <c r="M461" s="42"/>
      <c r="N461" s="42"/>
      <c r="O461" s="42"/>
      <c r="P461" s="46"/>
      <c r="Q461" s="23"/>
    </row>
    <row r="462" spans="1:17" hidden="1">
      <c r="A462" s="237">
        <v>52458</v>
      </c>
      <c r="B462" s="25">
        <v>116</v>
      </c>
      <c r="C462" s="35" t="s">
        <v>25</v>
      </c>
      <c r="D462" s="36" t="str">
        <f t="shared" ref="D462:E462" si="289">D461</f>
        <v>'</v>
      </c>
      <c r="E462" s="37">
        <f t="shared" si="289"/>
        <v>52428</v>
      </c>
      <c r="F462" s="6">
        <f>IF(MAX(F$9:F461)&gt;=L$5,0,IF(B462&gt;=MONTH($N$5),F461+1,0))</f>
        <v>0</v>
      </c>
      <c r="G462" s="38">
        <f t="shared" si="282"/>
        <v>0</v>
      </c>
      <c r="H462" s="39">
        <f t="shared" si="283"/>
        <v>0</v>
      </c>
      <c r="I462" s="39">
        <f t="shared" si="246"/>
        <v>0</v>
      </c>
      <c r="J462" s="40">
        <f t="shared" si="247"/>
        <v>0</v>
      </c>
      <c r="K462" s="41"/>
      <c r="L462" s="42"/>
      <c r="M462" s="42"/>
      <c r="N462" s="42"/>
      <c r="O462" s="42"/>
      <c r="P462" s="46"/>
      <c r="Q462" s="23"/>
    </row>
    <row r="463" spans="1:17" hidden="1">
      <c r="A463" s="237">
        <v>52489</v>
      </c>
      <c r="B463" s="25">
        <v>117</v>
      </c>
      <c r="C463" s="35" t="s">
        <v>26</v>
      </c>
      <c r="D463" s="36" t="str">
        <f t="shared" ref="D463:E463" si="290">D462</f>
        <v>'</v>
      </c>
      <c r="E463" s="37">
        <f t="shared" si="290"/>
        <v>52428</v>
      </c>
      <c r="F463" s="6">
        <f>IF(MAX(F$9:F462)&gt;=L$5,0,IF(B463&gt;=MONTH($N$5),F462+1,0))</f>
        <v>0</v>
      </c>
      <c r="G463" s="38">
        <f t="shared" si="282"/>
        <v>0</v>
      </c>
      <c r="H463" s="39">
        <f t="shared" si="283"/>
        <v>0</v>
      </c>
      <c r="I463" s="39">
        <f t="shared" si="246"/>
        <v>0</v>
      </c>
      <c r="J463" s="40">
        <f t="shared" si="247"/>
        <v>0</v>
      </c>
      <c r="K463" s="41"/>
      <c r="L463" s="42"/>
      <c r="M463" s="42"/>
      <c r="N463" s="42"/>
      <c r="O463" s="42"/>
      <c r="P463" s="46"/>
      <c r="Q463" s="23"/>
    </row>
    <row r="464" spans="1:17" hidden="1">
      <c r="A464" s="237">
        <v>52519</v>
      </c>
      <c r="B464" s="25">
        <v>118</v>
      </c>
      <c r="C464" s="35" t="s">
        <v>27</v>
      </c>
      <c r="D464" s="36" t="str">
        <f t="shared" ref="D464:E464" si="291">D463</f>
        <v>'</v>
      </c>
      <c r="E464" s="37">
        <f t="shared" si="291"/>
        <v>52428</v>
      </c>
      <c r="F464" s="6">
        <f>IF(MAX(F$9:F463)&gt;=L$5,0,IF(B464&gt;=MONTH($N$5),F463+1,0))</f>
        <v>0</v>
      </c>
      <c r="G464" s="38">
        <f t="shared" si="282"/>
        <v>0</v>
      </c>
      <c r="H464" s="39">
        <f t="shared" si="283"/>
        <v>0</v>
      </c>
      <c r="I464" s="39">
        <f t="shared" si="246"/>
        <v>0</v>
      </c>
      <c r="J464" s="40">
        <f t="shared" si="247"/>
        <v>0</v>
      </c>
      <c r="K464" s="41"/>
      <c r="L464" s="42"/>
      <c r="M464" s="42"/>
      <c r="N464" s="42"/>
      <c r="O464" s="42"/>
      <c r="P464" s="46"/>
      <c r="Q464" s="23"/>
    </row>
    <row r="465" spans="1:17" hidden="1">
      <c r="A465" s="237">
        <v>52550</v>
      </c>
      <c r="B465" s="25">
        <v>119</v>
      </c>
      <c r="C465" s="35" t="s">
        <v>28</v>
      </c>
      <c r="D465" s="36" t="str">
        <f t="shared" ref="D465:E465" si="292">D464</f>
        <v>'</v>
      </c>
      <c r="E465" s="37">
        <f t="shared" si="292"/>
        <v>52428</v>
      </c>
      <c r="F465" s="6">
        <f>IF(MAX(F$9:F464)&gt;=L$5,0,IF(B465&gt;=MONTH($N$5),F464+1,0))</f>
        <v>0</v>
      </c>
      <c r="G465" s="38">
        <f t="shared" si="282"/>
        <v>0</v>
      </c>
      <c r="H465" s="39">
        <f t="shared" si="283"/>
        <v>0</v>
      </c>
      <c r="I465" s="39">
        <f t="shared" si="246"/>
        <v>0</v>
      </c>
      <c r="J465" s="40">
        <f t="shared" si="247"/>
        <v>0</v>
      </c>
      <c r="K465" s="41"/>
      <c r="L465" s="42"/>
      <c r="M465" s="42"/>
      <c r="N465" s="42"/>
      <c r="O465" s="42"/>
      <c r="P465" s="46"/>
      <c r="Q465" s="23"/>
    </row>
    <row r="466" spans="1:17" hidden="1">
      <c r="A466" s="237">
        <v>52580</v>
      </c>
      <c r="B466" s="25">
        <v>120</v>
      </c>
      <c r="C466" s="35" t="s">
        <v>29</v>
      </c>
      <c r="D466" s="36" t="str">
        <f t="shared" ref="D466:E466" si="293">D465</f>
        <v>'</v>
      </c>
      <c r="E466" s="37">
        <f t="shared" si="293"/>
        <v>52428</v>
      </c>
      <c r="F466" s="6">
        <f>IF(MAX(F$9:F465)&gt;=L$5,0,IF(B466&gt;=MONTH($N$5),F465+1,0))</f>
        <v>0</v>
      </c>
      <c r="G466" s="45">
        <f t="shared" si="282"/>
        <v>0</v>
      </c>
      <c r="H466" s="42">
        <f t="shared" si="283"/>
        <v>0</v>
      </c>
      <c r="I466" s="42">
        <f t="shared" si="246"/>
        <v>0</v>
      </c>
      <c r="J466" s="46">
        <f t="shared" si="247"/>
        <v>0</v>
      </c>
      <c r="K466" s="41">
        <f>SUM(H455:H466)</f>
        <v>0</v>
      </c>
      <c r="L466" s="42">
        <f>SUM(I455:I466)</f>
        <v>0</v>
      </c>
      <c r="M466" s="42">
        <f>SUM(G455:G466)</f>
        <v>0</v>
      </c>
      <c r="N466" s="42">
        <f>K466+N454</f>
        <v>159253.77999999997</v>
      </c>
      <c r="O466" s="42">
        <f>L466+O454</f>
        <v>105578.86507074376</v>
      </c>
      <c r="P466" s="46">
        <f>M466+P454</f>
        <v>264832.64507074369</v>
      </c>
      <c r="Q466" s="23"/>
    </row>
    <row r="467" spans="1:17" hidden="1">
      <c r="A467" s="237">
        <v>52611</v>
      </c>
      <c r="B467" s="25">
        <v>109</v>
      </c>
      <c r="C467" s="26" t="s">
        <v>17</v>
      </c>
      <c r="D467" s="47" t="str">
        <f>D455</f>
        <v>'</v>
      </c>
      <c r="E467" s="27">
        <f>E455+365.25</f>
        <v>52793.25</v>
      </c>
      <c r="F467" s="90">
        <f>IF(MAX(F$9:F466)&gt;=L$5,0,IF(B467&gt;=MONTH($N$5),F466+1,0))</f>
        <v>0</v>
      </c>
      <c r="G467" s="28">
        <f t="shared" si="282"/>
        <v>0</v>
      </c>
      <c r="H467" s="29">
        <f t="shared" si="283"/>
        <v>0</v>
      </c>
      <c r="I467" s="29">
        <f t="shared" ref="I467:I478" si="294">G467-H467</f>
        <v>0</v>
      </c>
      <c r="J467" s="30">
        <f t="shared" ref="J467:J478" si="295">J466-I467</f>
        <v>0</v>
      </c>
      <c r="K467" s="31"/>
      <c r="L467" s="32"/>
      <c r="M467" s="32"/>
      <c r="N467" s="32"/>
      <c r="O467" s="32"/>
      <c r="P467" s="48"/>
      <c r="Q467" s="23"/>
    </row>
    <row r="468" spans="1:17" hidden="1">
      <c r="A468" s="237">
        <v>52642</v>
      </c>
      <c r="B468" s="25">
        <v>110</v>
      </c>
      <c r="C468" s="35" t="s">
        <v>19</v>
      </c>
      <c r="D468" s="36" t="str">
        <f t="shared" ref="D468:E468" si="296">D467</f>
        <v>'</v>
      </c>
      <c r="E468" s="37">
        <f t="shared" si="296"/>
        <v>52793.25</v>
      </c>
      <c r="F468" s="6">
        <f>IF(MAX(F$9:F467)&gt;=L$5,0,IF(B468&gt;=MONTH($N$5),F467+1,0))</f>
        <v>0</v>
      </c>
      <c r="G468" s="38">
        <f t="shared" ref="G468:G478" si="297">IF((J467+H468)&lt;(M$5+H468),J467+H468,M$5)</f>
        <v>0</v>
      </c>
      <c r="H468" s="39">
        <f t="shared" ref="H468:H478" si="298">IF(F468&gt;0,IF(J467&gt;0,ROUND(-IPMT(K$5/12,F468,L$5,J$5,,),2),0),0)</f>
        <v>0</v>
      </c>
      <c r="I468" s="39">
        <f t="shared" si="294"/>
        <v>0</v>
      </c>
      <c r="J468" s="40">
        <f t="shared" si="295"/>
        <v>0</v>
      </c>
      <c r="K468" s="41"/>
      <c r="L468" s="42"/>
      <c r="M468" s="42"/>
      <c r="N468" s="42"/>
      <c r="O468" s="42"/>
      <c r="P468" s="46"/>
      <c r="Q468" s="23"/>
    </row>
    <row r="469" spans="1:17" hidden="1">
      <c r="A469" s="237">
        <v>52671</v>
      </c>
      <c r="B469" s="25">
        <v>111</v>
      </c>
      <c r="C469" s="35" t="s">
        <v>20</v>
      </c>
      <c r="D469" s="36" t="str">
        <f t="shared" ref="D469:E469" si="299">D468</f>
        <v>'</v>
      </c>
      <c r="E469" s="37">
        <f t="shared" si="299"/>
        <v>52793.25</v>
      </c>
      <c r="F469" s="6">
        <f>IF(MAX(F$9:F468)&gt;=L$5,0,IF(B469&gt;=MONTH($N$5),F468+1,0))</f>
        <v>0</v>
      </c>
      <c r="G469" s="38">
        <f t="shared" si="297"/>
        <v>0</v>
      </c>
      <c r="H469" s="39">
        <f t="shared" si="298"/>
        <v>0</v>
      </c>
      <c r="I469" s="39">
        <f t="shared" si="294"/>
        <v>0</v>
      </c>
      <c r="J469" s="40">
        <f t="shared" si="295"/>
        <v>0</v>
      </c>
      <c r="K469" s="41"/>
      <c r="L469" s="42"/>
      <c r="M469" s="42"/>
      <c r="N469" s="42"/>
      <c r="O469" s="42"/>
      <c r="P469" s="46"/>
      <c r="Q469" s="23"/>
    </row>
    <row r="470" spans="1:17" hidden="1">
      <c r="A470" s="237">
        <v>52702</v>
      </c>
      <c r="B470" s="25">
        <v>112</v>
      </c>
      <c r="C470" s="35" t="s">
        <v>21</v>
      </c>
      <c r="D470" s="36" t="str">
        <f t="shared" ref="D470:E470" si="300">D469</f>
        <v>'</v>
      </c>
      <c r="E470" s="37">
        <f t="shared" si="300"/>
        <v>52793.25</v>
      </c>
      <c r="F470" s="6">
        <f>IF(MAX(F$9:F469)&gt;=L$5,0,IF(B470&gt;=MONTH($N$5),F469+1,0))</f>
        <v>0</v>
      </c>
      <c r="G470" s="38">
        <f t="shared" si="297"/>
        <v>0</v>
      </c>
      <c r="H470" s="39">
        <f t="shared" si="298"/>
        <v>0</v>
      </c>
      <c r="I470" s="39">
        <f t="shared" si="294"/>
        <v>0</v>
      </c>
      <c r="J470" s="40">
        <f t="shared" si="295"/>
        <v>0</v>
      </c>
      <c r="K470" s="41"/>
      <c r="L470" s="42"/>
      <c r="M470" s="42"/>
      <c r="N470" s="42"/>
      <c r="O470" s="42"/>
      <c r="P470" s="46"/>
      <c r="Q470" s="23"/>
    </row>
    <row r="471" spans="1:17" hidden="1">
      <c r="A471" s="237">
        <v>52732</v>
      </c>
      <c r="B471" s="25">
        <v>113</v>
      </c>
      <c r="C471" s="35" t="s">
        <v>22</v>
      </c>
      <c r="D471" s="36" t="str">
        <f t="shared" ref="D471:E471" si="301">D470</f>
        <v>'</v>
      </c>
      <c r="E471" s="37">
        <f t="shared" si="301"/>
        <v>52793.25</v>
      </c>
      <c r="F471" s="6">
        <f>IF(MAX(F$9:F470)&gt;=L$5,0,IF(B471&gt;=MONTH($N$5),F470+1,0))</f>
        <v>0</v>
      </c>
      <c r="G471" s="38">
        <f t="shared" si="297"/>
        <v>0</v>
      </c>
      <c r="H471" s="39">
        <f t="shared" si="298"/>
        <v>0</v>
      </c>
      <c r="I471" s="39">
        <f t="shared" si="294"/>
        <v>0</v>
      </c>
      <c r="J471" s="40">
        <f t="shared" si="295"/>
        <v>0</v>
      </c>
      <c r="K471" s="41"/>
      <c r="L471" s="42"/>
      <c r="M471" s="42"/>
      <c r="N471" s="42"/>
      <c r="O471" s="42"/>
      <c r="P471" s="46"/>
      <c r="Q471" s="23"/>
    </row>
    <row r="472" spans="1:17" hidden="1">
      <c r="A472" s="237">
        <v>52763</v>
      </c>
      <c r="B472" s="25">
        <v>114</v>
      </c>
      <c r="C472" s="35" t="s">
        <v>23</v>
      </c>
      <c r="D472" s="36" t="str">
        <f t="shared" ref="D472:E472" si="302">D471</f>
        <v>'</v>
      </c>
      <c r="E472" s="37">
        <f t="shared" si="302"/>
        <v>52793.25</v>
      </c>
      <c r="F472" s="6">
        <f>IF(MAX(F$9:F471)&gt;=L$5,0,IF(B472&gt;=MONTH($N$5),F471+1,0))</f>
        <v>0</v>
      </c>
      <c r="G472" s="38">
        <f t="shared" si="297"/>
        <v>0</v>
      </c>
      <c r="H472" s="39">
        <f t="shared" si="298"/>
        <v>0</v>
      </c>
      <c r="I472" s="39">
        <f t="shared" si="294"/>
        <v>0</v>
      </c>
      <c r="J472" s="40">
        <f t="shared" si="295"/>
        <v>0</v>
      </c>
      <c r="K472" s="41"/>
      <c r="L472" s="42"/>
      <c r="M472" s="42"/>
      <c r="N472" s="42"/>
      <c r="O472" s="42"/>
      <c r="P472" s="46"/>
      <c r="Q472" s="23"/>
    </row>
    <row r="473" spans="1:17" hidden="1">
      <c r="A473" s="237">
        <v>52793</v>
      </c>
      <c r="B473" s="25">
        <v>115</v>
      </c>
      <c r="C473" s="35" t="s">
        <v>24</v>
      </c>
      <c r="D473" s="36" t="str">
        <f t="shared" ref="D473:E473" si="303">D472</f>
        <v>'</v>
      </c>
      <c r="E473" s="37">
        <f t="shared" si="303"/>
        <v>52793.25</v>
      </c>
      <c r="F473" s="6">
        <f>IF(MAX(F$9:F472)&gt;=L$5,0,IF(B473&gt;=MONTH($N$5),F472+1,0))</f>
        <v>0</v>
      </c>
      <c r="G473" s="38">
        <f t="shared" si="297"/>
        <v>0</v>
      </c>
      <c r="H473" s="39">
        <f t="shared" si="298"/>
        <v>0</v>
      </c>
      <c r="I473" s="39">
        <f t="shared" si="294"/>
        <v>0</v>
      </c>
      <c r="J473" s="40">
        <f t="shared" si="295"/>
        <v>0</v>
      </c>
      <c r="K473" s="41"/>
      <c r="L473" s="42"/>
      <c r="M473" s="42"/>
      <c r="N473" s="42"/>
      <c r="O473" s="42"/>
      <c r="P473" s="46"/>
      <c r="Q473" s="23"/>
    </row>
    <row r="474" spans="1:17" hidden="1">
      <c r="A474" s="237">
        <v>52824</v>
      </c>
      <c r="B474" s="25">
        <v>116</v>
      </c>
      <c r="C474" s="35" t="s">
        <v>25</v>
      </c>
      <c r="D474" s="36" t="str">
        <f t="shared" ref="D474:E474" si="304">D473</f>
        <v>'</v>
      </c>
      <c r="E474" s="37">
        <f t="shared" si="304"/>
        <v>52793.25</v>
      </c>
      <c r="F474" s="6">
        <f>IF(MAX(F$9:F473)&gt;=L$5,0,IF(B474&gt;=MONTH($N$5),F473+1,0))</f>
        <v>0</v>
      </c>
      <c r="G474" s="38">
        <f t="shared" si="297"/>
        <v>0</v>
      </c>
      <c r="H474" s="39">
        <f t="shared" si="298"/>
        <v>0</v>
      </c>
      <c r="I474" s="39">
        <f t="shared" si="294"/>
        <v>0</v>
      </c>
      <c r="J474" s="40">
        <f t="shared" si="295"/>
        <v>0</v>
      </c>
      <c r="K474" s="41"/>
      <c r="L474" s="42"/>
      <c r="M474" s="42"/>
      <c r="N474" s="42"/>
      <c r="O474" s="42"/>
      <c r="P474" s="46"/>
      <c r="Q474" s="23"/>
    </row>
    <row r="475" spans="1:17" hidden="1">
      <c r="A475" s="237">
        <v>52855</v>
      </c>
      <c r="B475" s="25">
        <v>117</v>
      </c>
      <c r="C475" s="35" t="s">
        <v>26</v>
      </c>
      <c r="D475" s="36" t="str">
        <f t="shared" ref="D475:E475" si="305">D474</f>
        <v>'</v>
      </c>
      <c r="E475" s="37">
        <f t="shared" si="305"/>
        <v>52793.25</v>
      </c>
      <c r="F475" s="6">
        <f>IF(MAX(F$9:F474)&gt;=L$5,0,IF(B475&gt;=MONTH($N$5),F474+1,0))</f>
        <v>0</v>
      </c>
      <c r="G475" s="38">
        <f t="shared" si="297"/>
        <v>0</v>
      </c>
      <c r="H475" s="39">
        <f t="shared" si="298"/>
        <v>0</v>
      </c>
      <c r="I475" s="39">
        <f t="shared" si="294"/>
        <v>0</v>
      </c>
      <c r="J475" s="40">
        <f t="shared" si="295"/>
        <v>0</v>
      </c>
      <c r="K475" s="41"/>
      <c r="L475" s="42"/>
      <c r="M475" s="42"/>
      <c r="N475" s="42"/>
      <c r="O475" s="42"/>
      <c r="P475" s="46"/>
      <c r="Q475" s="23"/>
    </row>
    <row r="476" spans="1:17" hidden="1">
      <c r="A476" s="237">
        <v>52885</v>
      </c>
      <c r="B476" s="25">
        <v>118</v>
      </c>
      <c r="C476" s="35" t="s">
        <v>27</v>
      </c>
      <c r="D476" s="36" t="str">
        <f t="shared" ref="D476:E476" si="306">D475</f>
        <v>'</v>
      </c>
      <c r="E476" s="37">
        <f t="shared" si="306"/>
        <v>52793.25</v>
      </c>
      <c r="F476" s="6">
        <f>IF(MAX(F$9:F475)&gt;=L$5,0,IF(B476&gt;=MONTH($N$5),F475+1,0))</f>
        <v>0</v>
      </c>
      <c r="G476" s="38">
        <f t="shared" si="297"/>
        <v>0</v>
      </c>
      <c r="H476" s="39">
        <f t="shared" si="298"/>
        <v>0</v>
      </c>
      <c r="I476" s="39">
        <f t="shared" si="294"/>
        <v>0</v>
      </c>
      <c r="J476" s="40">
        <f t="shared" si="295"/>
        <v>0</v>
      </c>
      <c r="K476" s="41"/>
      <c r="L476" s="42"/>
      <c r="M476" s="42"/>
      <c r="N476" s="42"/>
      <c r="O476" s="42"/>
      <c r="P476" s="46"/>
      <c r="Q476" s="23"/>
    </row>
    <row r="477" spans="1:17" hidden="1">
      <c r="A477" s="237">
        <v>52916</v>
      </c>
      <c r="B477" s="25">
        <v>119</v>
      </c>
      <c r="C477" s="35" t="s">
        <v>28</v>
      </c>
      <c r="D477" s="36" t="str">
        <f t="shared" ref="D477:E477" si="307">D476</f>
        <v>'</v>
      </c>
      <c r="E477" s="37">
        <f t="shared" si="307"/>
        <v>52793.25</v>
      </c>
      <c r="F477" s="6">
        <f>IF(MAX(F$9:F476)&gt;=L$5,0,IF(B477&gt;=MONTH($N$5),F476+1,0))</f>
        <v>0</v>
      </c>
      <c r="G477" s="38">
        <f t="shared" si="297"/>
        <v>0</v>
      </c>
      <c r="H477" s="39">
        <f t="shared" si="298"/>
        <v>0</v>
      </c>
      <c r="I477" s="39">
        <f t="shared" si="294"/>
        <v>0</v>
      </c>
      <c r="J477" s="40">
        <f t="shared" si="295"/>
        <v>0</v>
      </c>
      <c r="K477" s="41"/>
      <c r="L477" s="42"/>
      <c r="M477" s="42"/>
      <c r="N477" s="42"/>
      <c r="O477" s="42"/>
      <c r="P477" s="46"/>
      <c r="Q477" s="23"/>
    </row>
    <row r="478" spans="1:17" ht="9" hidden="1" thickBot="1">
      <c r="A478" s="237">
        <v>52946</v>
      </c>
      <c r="B478" s="25">
        <v>120</v>
      </c>
      <c r="C478" s="35" t="s">
        <v>29</v>
      </c>
      <c r="D478" s="36" t="str">
        <f t="shared" ref="D478:E478" si="308">D477</f>
        <v>'</v>
      </c>
      <c r="E478" s="37">
        <f t="shared" si="308"/>
        <v>52793.25</v>
      </c>
      <c r="F478" s="6">
        <f>IF(MAX(F$9:F477)&gt;=L$5,0,IF(B478&gt;=MONTH($N$5),F477+1,0))</f>
        <v>0</v>
      </c>
      <c r="G478" s="45">
        <f t="shared" si="297"/>
        <v>0</v>
      </c>
      <c r="H478" s="42">
        <f t="shared" si="298"/>
        <v>0</v>
      </c>
      <c r="I478" s="42">
        <f t="shared" si="294"/>
        <v>0</v>
      </c>
      <c r="J478" s="46">
        <f t="shared" si="295"/>
        <v>0</v>
      </c>
      <c r="K478" s="41">
        <f>SUM(H467:H478)</f>
        <v>0</v>
      </c>
      <c r="L478" s="42">
        <f>SUM(I467:I478)</f>
        <v>0</v>
      </c>
      <c r="M478" s="42">
        <f>SUM(G467:G478)</f>
        <v>0</v>
      </c>
      <c r="N478" s="42">
        <f>K478+N466</f>
        <v>159253.77999999997</v>
      </c>
      <c r="O478" s="42">
        <f>L478+O466</f>
        <v>105578.86507074376</v>
      </c>
      <c r="P478" s="46">
        <f>M478+P466</f>
        <v>264832.64507074369</v>
      </c>
      <c r="Q478" s="23"/>
    </row>
    <row r="479" spans="1:17" ht="9.75" thickTop="1" thickBot="1">
      <c r="A479" s="237"/>
      <c r="C479" s="58" t="s">
        <v>30</v>
      </c>
      <c r="D479" s="59"/>
      <c r="E479" s="60"/>
      <c r="F479" s="60"/>
      <c r="G479" s="61">
        <f>SUM(G11:G478)</f>
        <v>529665.29000000306</v>
      </c>
      <c r="H479" s="61">
        <f>SUM(H11:H478)</f>
        <v>308613.2900000001</v>
      </c>
      <c r="I479" s="61">
        <f>SUM(I11:I478)</f>
        <v>221052</v>
      </c>
      <c r="J479" s="62">
        <f>J478</f>
        <v>0</v>
      </c>
      <c r="K479" s="63">
        <f>SUM(K11:K478)</f>
        <v>308613.29000000004</v>
      </c>
      <c r="L479" s="64">
        <f>SUM(L11:L478)</f>
        <v>221052</v>
      </c>
      <c r="M479" s="64">
        <f t="shared" ref="M479" si="309">SUM(M11:M226)</f>
        <v>463457.12862619816</v>
      </c>
      <c r="N479" s="64">
        <f>N226</f>
        <v>158857.53999999998</v>
      </c>
      <c r="O479" s="64">
        <f>O226</f>
        <v>92733.472682793392</v>
      </c>
      <c r="P479" s="65">
        <f>P226</f>
        <v>251591.01268279331</v>
      </c>
      <c r="Q479" s="23"/>
    </row>
    <row r="480" spans="1:17" ht="9" thickTop="1">
      <c r="C480" s="66"/>
      <c r="D480" s="66"/>
      <c r="E480" s="66"/>
      <c r="F480" s="67"/>
      <c r="G480" s="68"/>
      <c r="H480" s="68"/>
      <c r="I480" s="68"/>
      <c r="J480" s="68"/>
      <c r="K480" s="68"/>
      <c r="L480" s="68"/>
      <c r="M480" s="68"/>
      <c r="N480" s="68"/>
      <c r="O480" s="66"/>
      <c r="P480" s="66"/>
    </row>
    <row r="481" spans="6:14">
      <c r="F481" s="69"/>
      <c r="G481" s="70"/>
      <c r="H481" s="70"/>
      <c r="I481" s="70"/>
      <c r="J481" s="70"/>
      <c r="K481" s="70"/>
      <c r="L481" s="70"/>
      <c r="M481" s="70"/>
      <c r="N481" s="70"/>
    </row>
    <row r="482" spans="6:14">
      <c r="F482" s="69"/>
      <c r="G482" s="70"/>
      <c r="H482" s="70"/>
      <c r="I482" s="70"/>
      <c r="J482" s="70"/>
      <c r="K482" s="70"/>
      <c r="L482" s="70"/>
      <c r="M482" s="70"/>
      <c r="N482" s="70"/>
    </row>
    <row r="483" spans="6:14">
      <c r="F483" s="69"/>
      <c r="G483" s="70"/>
      <c r="H483" s="70"/>
      <c r="I483" s="70"/>
      <c r="J483" s="70"/>
      <c r="K483" s="70"/>
      <c r="L483" s="70"/>
      <c r="M483" s="70"/>
      <c r="N483" s="70"/>
    </row>
    <row r="484" spans="6:14">
      <c r="F484" s="69"/>
      <c r="G484" s="70"/>
      <c r="H484" s="70"/>
      <c r="I484" s="70"/>
      <c r="J484" s="70"/>
      <c r="K484" s="70"/>
      <c r="L484" s="70"/>
      <c r="M484" s="70"/>
      <c r="N484" s="70"/>
    </row>
    <row r="485" spans="6:14">
      <c r="F485" s="69"/>
      <c r="G485" s="70"/>
      <c r="H485" s="70"/>
      <c r="I485" s="70"/>
      <c r="J485" s="70"/>
      <c r="K485" s="70"/>
      <c r="L485" s="70"/>
      <c r="M485" s="70"/>
      <c r="N485" s="70"/>
    </row>
    <row r="486" spans="6:14">
      <c r="F486" s="69"/>
      <c r="G486" s="70"/>
      <c r="H486" s="70"/>
      <c r="I486" s="70"/>
      <c r="J486" s="70"/>
      <c r="K486" s="70"/>
      <c r="L486" s="70"/>
      <c r="M486" s="70"/>
      <c r="N486" s="70"/>
    </row>
    <row r="487" spans="6:14">
      <c r="F487" s="69"/>
      <c r="G487" s="70"/>
      <c r="H487" s="70"/>
      <c r="I487" s="70"/>
      <c r="J487" s="70"/>
      <c r="K487" s="70"/>
      <c r="L487" s="70"/>
      <c r="M487" s="70"/>
      <c r="N487" s="70"/>
    </row>
    <row r="488" spans="6:14">
      <c r="F488" s="69"/>
      <c r="G488" s="70"/>
      <c r="H488" s="70"/>
      <c r="I488" s="70"/>
      <c r="J488" s="70"/>
      <c r="K488" s="70"/>
      <c r="L488" s="70"/>
      <c r="M488" s="70"/>
      <c r="N488" s="70"/>
    </row>
  </sheetData>
  <conditionalFormatting sqref="J23:J478 G11:I478 G167:P191 G107:J109 G227:P478 G133:P139 K11:P478 G136:J140 G149:J152">
    <cfRule type="cellIs" dxfId="78" priority="12" stopIfTrue="1" operator="equal">
      <formula>0</formula>
    </cfRule>
  </conditionalFormatting>
  <conditionalFormatting sqref="C9:E22">
    <cfRule type="expression" dxfId="77" priority="10" stopIfTrue="1">
      <formula>AND(YEAR($E9)=YEAR($I$5),$B9=MONTH($I$5))</formula>
    </cfRule>
    <cfRule type="expression" dxfId="76" priority="11" stopIfTrue="1">
      <formula>AND(YEAR($E9)=YEAR($N$5),$B9=MONTH($N$5))</formula>
    </cfRule>
  </conditionalFormatting>
  <conditionalFormatting sqref="J11:J22">
    <cfRule type="expression" dxfId="75" priority="8" stopIfTrue="1">
      <formula>AND($J$5&gt;0,$J$5&lt;=$J11)</formula>
    </cfRule>
    <cfRule type="cellIs" dxfId="74" priority="9" stopIfTrue="1" operator="equal">
      <formula>0</formula>
    </cfRule>
  </conditionalFormatting>
  <conditionalFormatting sqref="J9:J10">
    <cfRule type="expression" dxfId="73" priority="7" stopIfTrue="1">
      <formula>AND($J$5&gt;0,$J$5&lt;=$J9)</formula>
    </cfRule>
  </conditionalFormatting>
  <conditionalFormatting sqref="F11:F478">
    <cfRule type="cellIs" dxfId="72" priority="5" stopIfTrue="1" operator="equal">
      <formula>0</formula>
    </cfRule>
    <cfRule type="expression" dxfId="71" priority="6" stopIfTrue="1">
      <formula>($G11=$J$5)</formula>
    </cfRule>
  </conditionalFormatting>
  <conditionalFormatting sqref="T16">
    <cfRule type="cellIs" dxfId="70" priority="4" operator="greaterThan">
      <formula>$T$15</formula>
    </cfRule>
  </conditionalFormatting>
  <conditionalFormatting sqref="T16">
    <cfRule type="cellIs" dxfId="69" priority="3" operator="greaterThan">
      <formula>(NOW()&gt;=$T$15)</formula>
    </cfRule>
  </conditionalFormatting>
  <pageMargins left="0.7" right="0.7" top="0.75" bottom="0.75" header="0.3" footer="0.3"/>
  <pageSetup scale="79" orientation="portrait" verticalDpi="0" r:id="rId1"/>
  <rowBreaks count="1" manualBreakCount="1">
    <brk id="142" min="2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X488"/>
  <sheetViews>
    <sheetView topLeftCell="C2" zoomScale="140" zoomScaleNormal="140" zoomScaleSheetLayoutView="140" workbookViewId="0">
      <pane xSplit="4" ySplit="9" topLeftCell="G11" activePane="bottomRight" state="frozen"/>
      <selection pane="topRight"/>
      <selection pane="bottomLeft"/>
      <selection pane="bottomRight"/>
    </sheetView>
  </sheetViews>
  <sheetFormatPr defaultRowHeight="8.25"/>
  <cols>
    <col min="1" max="1" width="10" style="1" customWidth="1"/>
    <col min="2" max="2" width="2.3984375" style="25" customWidth="1"/>
    <col min="3" max="3" width="4.796875" style="1" customWidth="1"/>
    <col min="4" max="4" width="1" style="1" customWidth="1"/>
    <col min="5" max="5" width="4.796875" style="1" customWidth="1"/>
    <col min="6" max="6" width="9.3984375" style="1" customWidth="1"/>
    <col min="7" max="12" width="12.59765625" style="1" customWidth="1"/>
    <col min="13" max="16" width="12.59765625" style="1" hidden="1" customWidth="1"/>
    <col min="17" max="17" width="1.796875" style="1" customWidth="1"/>
    <col min="18" max="20" width="12.59765625" style="1" customWidth="1"/>
    <col min="21" max="21" width="1.796875" style="1" customWidth="1"/>
    <col min="22" max="22" width="12.3984375" style="1" customWidth="1"/>
    <col min="23" max="23" width="1.796875" style="1" customWidth="1"/>
    <col min="24" max="24" width="12.3984375" style="1" customWidth="1"/>
    <col min="25" max="25" width="1.796875" style="1" customWidth="1"/>
    <col min="26" max="16384" width="9.59765625" style="1"/>
  </cols>
  <sheetData>
    <row r="2" spans="1:24">
      <c r="G2" s="4" t="s">
        <v>49</v>
      </c>
      <c r="H2" s="140" t="s">
        <v>38</v>
      </c>
      <c r="I2" s="136" t="s">
        <v>73</v>
      </c>
      <c r="J2" s="149" t="s">
        <v>73</v>
      </c>
      <c r="K2" s="136" t="s">
        <v>73</v>
      </c>
      <c r="L2" s="136" t="s">
        <v>73</v>
      </c>
      <c r="M2" s="136" t="s">
        <v>73</v>
      </c>
      <c r="N2" s="136" t="s">
        <v>73</v>
      </c>
      <c r="O2" s="9"/>
      <c r="P2" s="7" t="s">
        <v>45</v>
      </c>
      <c r="R2" s="154" t="s">
        <v>78</v>
      </c>
      <c r="S2" s="154" t="s">
        <v>81</v>
      </c>
      <c r="T2" s="154" t="s">
        <v>84</v>
      </c>
    </row>
    <row r="3" spans="1:24" ht="8.25" customHeight="1">
      <c r="G3" s="4" t="s">
        <v>55</v>
      </c>
      <c r="H3" s="141" t="s">
        <v>54</v>
      </c>
      <c r="I3" s="136" t="s">
        <v>50</v>
      </c>
      <c r="J3" s="149" t="s">
        <v>3</v>
      </c>
      <c r="K3" s="136" t="s">
        <v>4</v>
      </c>
      <c r="L3" s="136" t="s">
        <v>5</v>
      </c>
      <c r="M3" s="136" t="s">
        <v>6</v>
      </c>
      <c r="N3" s="136" t="s">
        <v>51</v>
      </c>
      <c r="O3" s="9"/>
      <c r="P3" s="7" t="s">
        <v>46</v>
      </c>
      <c r="R3" s="155" t="s">
        <v>77</v>
      </c>
      <c r="S3" s="155" t="s">
        <v>57</v>
      </c>
      <c r="T3" s="155" t="s">
        <v>58</v>
      </c>
      <c r="U3" s="126"/>
      <c r="V3" s="126"/>
      <c r="W3" s="126"/>
      <c r="X3" s="126"/>
    </row>
    <row r="4" spans="1:24" ht="8.25" customHeight="1">
      <c r="C4" s="98" t="s">
        <v>61</v>
      </c>
      <c r="D4" s="99"/>
      <c r="E4" s="99"/>
      <c r="F4" s="99"/>
      <c r="G4" s="4" t="s">
        <v>47</v>
      </c>
      <c r="H4" s="140" t="s">
        <v>37</v>
      </c>
      <c r="I4" s="136" t="s">
        <v>113</v>
      </c>
      <c r="J4" s="149" t="s">
        <v>7</v>
      </c>
      <c r="K4" s="136" t="s">
        <v>8</v>
      </c>
      <c r="L4" s="136" t="s">
        <v>9</v>
      </c>
      <c r="M4" s="136" t="s">
        <v>10</v>
      </c>
      <c r="N4" s="136" t="s">
        <v>52</v>
      </c>
      <c r="O4" s="9"/>
      <c r="P4" s="8">
        <f ca="1">VALUE(CONCATENATE(YEAR(NOW()),"/",1,"/",1))</f>
        <v>42736</v>
      </c>
      <c r="R4" s="154" t="s">
        <v>79</v>
      </c>
      <c r="S4" s="154" t="s">
        <v>82</v>
      </c>
      <c r="T4" s="158" t="s">
        <v>85</v>
      </c>
      <c r="U4" s="126"/>
      <c r="V4" s="126"/>
      <c r="W4" s="126"/>
      <c r="X4" s="126"/>
    </row>
    <row r="5" spans="1:24" ht="9" customHeight="1" thickBot="1">
      <c r="H5" s="142" t="s">
        <v>53</v>
      </c>
      <c r="I5" s="138">
        <v>38913</v>
      </c>
      <c r="J5" s="212">
        <v>220612</v>
      </c>
      <c r="K5" s="152">
        <v>0.105</v>
      </c>
      <c r="L5" s="213">
        <f>12*20</f>
        <v>240</v>
      </c>
      <c r="M5" s="137">
        <f>PMT(K5/12,L5,-J5)</f>
        <v>2202.5458362411364</v>
      </c>
      <c r="N5" s="143">
        <f>I5+31+IF(DAY(I5)&gt;15,28,0)-IF((MONTH(I5+31+IF(DAY(I5)&gt;15,28,0))-MONTH(I5))&gt;1,10,0)-DAY(I5+31+IF(DAY(I5)&gt;15,28,0)-IF((MONTH(I5+31+IF(DAY(I5)&gt;15,28,0))-MONTH(I5))&gt;1,10,0))+15</f>
        <v>38944</v>
      </c>
      <c r="O5" s="139"/>
      <c r="R5" s="155" t="s">
        <v>59</v>
      </c>
      <c r="S5" s="155" t="s">
        <v>60</v>
      </c>
      <c r="T5" s="159" t="s">
        <v>61</v>
      </c>
      <c r="U5" s="126"/>
      <c r="V5" s="126"/>
      <c r="W5" s="126"/>
      <c r="X5" s="126"/>
    </row>
    <row r="6" spans="1:24" ht="9.75" thickTop="1" thickBot="1">
      <c r="G6" s="13" t="s">
        <v>36</v>
      </c>
      <c r="H6" s="14"/>
      <c r="I6" s="14"/>
      <c r="J6" s="14"/>
      <c r="K6" s="14"/>
      <c r="L6" s="15"/>
      <c r="M6" s="15"/>
      <c r="N6" s="15"/>
      <c r="O6" s="15"/>
      <c r="R6" s="154" t="s">
        <v>80</v>
      </c>
      <c r="S6" s="154" t="s">
        <v>83</v>
      </c>
      <c r="T6" s="154" t="s">
        <v>86</v>
      </c>
      <c r="U6" s="126"/>
      <c r="V6" s="126"/>
      <c r="W6" s="126"/>
      <c r="X6" s="126"/>
    </row>
    <row r="7" spans="1:24" ht="9" thickTop="1">
      <c r="C7" s="17" t="s">
        <v>10</v>
      </c>
      <c r="D7" s="18"/>
      <c r="E7" s="19"/>
      <c r="F7" s="20" t="s">
        <v>10</v>
      </c>
      <c r="G7" s="20" t="s">
        <v>10</v>
      </c>
      <c r="H7" s="20" t="s">
        <v>4</v>
      </c>
      <c r="I7" s="20" t="s">
        <v>12</v>
      </c>
      <c r="J7" s="21" t="s">
        <v>42</v>
      </c>
      <c r="K7" s="22" t="s">
        <v>4</v>
      </c>
      <c r="L7" s="20" t="s">
        <v>12</v>
      </c>
      <c r="M7" s="20" t="s">
        <v>10</v>
      </c>
      <c r="N7" s="20" t="s">
        <v>13</v>
      </c>
      <c r="O7" s="20" t="s">
        <v>13</v>
      </c>
      <c r="P7" s="21" t="s">
        <v>13</v>
      </c>
      <c r="Q7" s="23"/>
      <c r="R7" s="155" t="s">
        <v>62</v>
      </c>
      <c r="S7" s="155" t="s">
        <v>63</v>
      </c>
      <c r="T7" s="155" t="s">
        <v>64</v>
      </c>
      <c r="U7" s="126"/>
      <c r="V7" s="126"/>
      <c r="W7" s="126"/>
      <c r="X7" s="126"/>
    </row>
    <row r="8" spans="1:24">
      <c r="C8" s="71" t="s">
        <v>14</v>
      </c>
      <c r="D8" s="72"/>
      <c r="E8" s="73"/>
      <c r="F8" s="53" t="s">
        <v>15</v>
      </c>
      <c r="G8" s="74" t="s">
        <v>7</v>
      </c>
      <c r="H8" s="74" t="s">
        <v>10</v>
      </c>
      <c r="I8" s="74" t="s">
        <v>10</v>
      </c>
      <c r="J8" s="75" t="s">
        <v>12</v>
      </c>
      <c r="K8" s="76" t="s">
        <v>16</v>
      </c>
      <c r="L8" s="74" t="s">
        <v>16</v>
      </c>
      <c r="M8" s="74" t="s">
        <v>16</v>
      </c>
      <c r="N8" s="74" t="s">
        <v>4</v>
      </c>
      <c r="O8" s="53" t="s">
        <v>12</v>
      </c>
      <c r="P8" s="77" t="s">
        <v>10</v>
      </c>
      <c r="Q8" s="23"/>
    </row>
    <row r="9" spans="1:24" hidden="1">
      <c r="A9" s="237">
        <v>38671</v>
      </c>
      <c r="B9" s="25">
        <v>11</v>
      </c>
      <c r="C9" s="26" t="s">
        <v>28</v>
      </c>
      <c r="D9" s="78" t="s">
        <v>18</v>
      </c>
      <c r="E9" s="80">
        <f>E10</f>
        <v>38578.75</v>
      </c>
      <c r="F9" s="92">
        <v>0</v>
      </c>
      <c r="G9" s="89">
        <v>0</v>
      </c>
      <c r="H9" s="89">
        <v>0</v>
      </c>
      <c r="I9" s="89">
        <v>0</v>
      </c>
      <c r="J9" s="91">
        <f>IF(F10&lt;1,0,IF(F10=1,J$5,J$5-I9))</f>
        <v>0</v>
      </c>
      <c r="K9" s="82"/>
      <c r="L9" s="83"/>
      <c r="M9" s="83"/>
      <c r="N9" s="83"/>
      <c r="O9" s="84"/>
      <c r="P9" s="85"/>
      <c r="Q9" s="23"/>
    </row>
    <row r="10" spans="1:24" hidden="1">
      <c r="A10" s="237">
        <v>38701</v>
      </c>
      <c r="B10" s="25">
        <v>12</v>
      </c>
      <c r="C10" s="50" t="s">
        <v>29</v>
      </c>
      <c r="D10" s="51" t="s">
        <v>18</v>
      </c>
      <c r="E10" s="81">
        <f>E11-365.25</f>
        <v>38578.75</v>
      </c>
      <c r="F10" s="92">
        <v>0</v>
      </c>
      <c r="G10" s="89">
        <v>0</v>
      </c>
      <c r="H10" s="89">
        <v>0</v>
      </c>
      <c r="I10" s="89">
        <v>0</v>
      </c>
      <c r="J10" s="91">
        <f>IF(F11&lt;1,0,IF(F11=1,J$5,J$5-I10))</f>
        <v>0</v>
      </c>
      <c r="K10" s="86"/>
      <c r="L10" s="87"/>
      <c r="M10" s="87"/>
      <c r="N10" s="87"/>
      <c r="O10" s="87"/>
      <c r="P10" s="88"/>
      <c r="Q10" s="23"/>
    </row>
    <row r="11" spans="1:24">
      <c r="A11" s="237">
        <v>38732</v>
      </c>
      <c r="B11" s="25">
        <v>1</v>
      </c>
      <c r="C11" s="26" t="s">
        <v>17</v>
      </c>
      <c r="D11" s="78" t="s">
        <v>18</v>
      </c>
      <c r="E11" s="79">
        <f>N5</f>
        <v>38944</v>
      </c>
      <c r="F11" s="90">
        <f>IF(MAX(F$9:F10)&gt;=L$5,0,IF(B11&gt;=MONTH($N$5),F10+1,0))</f>
        <v>0</v>
      </c>
      <c r="G11" s="28">
        <f>IF(F11&gt;0,$M$5,0)</f>
        <v>0</v>
      </c>
      <c r="H11" s="29">
        <f>IF(F11&gt;0,ROUND(-IPMT(K$5/12,F11,L$5,J$5,,),2),0)</f>
        <v>0</v>
      </c>
      <c r="I11" s="29">
        <f>G11-H11</f>
        <v>0</v>
      </c>
      <c r="J11" s="30">
        <f>IF(F12&lt;1,0,IF(F12=1,J$5,J$5-I11))</f>
        <v>0</v>
      </c>
      <c r="K11" s="31"/>
      <c r="L11" s="32"/>
      <c r="M11" s="32"/>
      <c r="N11" s="32"/>
      <c r="O11" s="33"/>
      <c r="P11" s="34"/>
      <c r="Q11" s="23"/>
    </row>
    <row r="12" spans="1:24">
      <c r="A12" s="237">
        <v>38763</v>
      </c>
      <c r="B12" s="25">
        <v>2</v>
      </c>
      <c r="C12" s="35" t="s">
        <v>19</v>
      </c>
      <c r="D12" s="36" t="str">
        <f t="shared" ref="D12:E22" si="0">D11</f>
        <v>'</v>
      </c>
      <c r="E12" s="37">
        <f t="shared" si="0"/>
        <v>38944</v>
      </c>
      <c r="F12" s="6">
        <f>IF(MAX(F$9:F11)&gt;=L$5,0,IF(B12&gt;=MONTH($N$5),F11+1,0))</f>
        <v>0</v>
      </c>
      <c r="G12" s="38">
        <f t="shared" ref="G12:G75" si="1">IF((J11+H12)&lt;(M$5+H12),J11+H12,M$5)</f>
        <v>0</v>
      </c>
      <c r="H12" s="39">
        <f t="shared" ref="H12:H75" si="2">IF(F12&gt;0,IF(J11&gt;0,ROUND(-IPMT(K$5/12,F12,L$5,J$5,,),2),0),0)</f>
        <v>0</v>
      </c>
      <c r="I12" s="39">
        <f t="shared" ref="I12:I147" si="3">G12-H12</f>
        <v>0</v>
      </c>
      <c r="J12" s="40">
        <f t="shared" ref="J12:J22" si="4">IF(F13&lt;1,0,IF(F13=1,J$5,J11-I12))</f>
        <v>0</v>
      </c>
      <c r="K12" s="41"/>
      <c r="L12" s="42"/>
      <c r="M12" s="42"/>
      <c r="N12" s="42"/>
      <c r="O12" s="43"/>
      <c r="P12" s="44"/>
      <c r="Q12" s="23"/>
    </row>
    <row r="13" spans="1:24">
      <c r="A13" s="237">
        <v>38791</v>
      </c>
      <c r="B13" s="25">
        <v>3</v>
      </c>
      <c r="C13" s="35" t="s">
        <v>20</v>
      </c>
      <c r="D13" s="36" t="str">
        <f t="shared" si="0"/>
        <v>'</v>
      </c>
      <c r="E13" s="37">
        <f t="shared" si="0"/>
        <v>38944</v>
      </c>
      <c r="F13" s="6">
        <f>IF(MAX(F$9:F12)&gt;=L$5,0,IF(B13&gt;=MONTH($N$5),F12+1,0))</f>
        <v>0</v>
      </c>
      <c r="G13" s="38">
        <f t="shared" si="1"/>
        <v>0</v>
      </c>
      <c r="H13" s="39">
        <f t="shared" si="2"/>
        <v>0</v>
      </c>
      <c r="I13" s="39">
        <f t="shared" si="3"/>
        <v>0</v>
      </c>
      <c r="J13" s="40">
        <f t="shared" si="4"/>
        <v>0</v>
      </c>
      <c r="K13" s="41"/>
      <c r="L13" s="42"/>
      <c r="M13" s="42"/>
      <c r="N13" s="42"/>
      <c r="O13" s="43"/>
      <c r="P13" s="44"/>
      <c r="Q13" s="23"/>
      <c r="T13" s="177" t="s">
        <v>127</v>
      </c>
    </row>
    <row r="14" spans="1:24">
      <c r="A14" s="237">
        <v>38822</v>
      </c>
      <c r="B14" s="25">
        <v>4</v>
      </c>
      <c r="C14" s="35" t="s">
        <v>21</v>
      </c>
      <c r="D14" s="36" t="str">
        <f t="shared" si="0"/>
        <v>'</v>
      </c>
      <c r="E14" s="37">
        <f t="shared" si="0"/>
        <v>38944</v>
      </c>
      <c r="F14" s="6">
        <f>IF(MAX(F$9:F13)&gt;=L$5,0,IF(B14&gt;=MONTH($N$5),F13+1,0))</f>
        <v>0</v>
      </c>
      <c r="G14" s="38">
        <f t="shared" si="1"/>
        <v>0</v>
      </c>
      <c r="H14" s="39">
        <f t="shared" si="2"/>
        <v>0</v>
      </c>
      <c r="I14" s="39">
        <f t="shared" si="3"/>
        <v>0</v>
      </c>
      <c r="J14" s="40">
        <f t="shared" si="4"/>
        <v>0</v>
      </c>
      <c r="K14" s="41"/>
      <c r="L14" s="42"/>
      <c r="M14" s="42"/>
      <c r="N14" s="42"/>
      <c r="O14" s="43"/>
      <c r="P14" s="44"/>
      <c r="Q14" s="23"/>
      <c r="T14" s="179" t="s">
        <v>126</v>
      </c>
    </row>
    <row r="15" spans="1:24">
      <c r="A15" s="237">
        <v>38852</v>
      </c>
      <c r="B15" s="25">
        <v>5</v>
      </c>
      <c r="C15" s="35" t="s">
        <v>22</v>
      </c>
      <c r="D15" s="36" t="str">
        <f t="shared" si="0"/>
        <v>'</v>
      </c>
      <c r="E15" s="37">
        <f t="shared" si="0"/>
        <v>38944</v>
      </c>
      <c r="F15" s="6">
        <f>IF(MAX(F$9:F14)&gt;=L$5,0,IF(B15&gt;=MONTH($N$5),F14+1,0))</f>
        <v>0</v>
      </c>
      <c r="G15" s="38">
        <f t="shared" si="1"/>
        <v>0</v>
      </c>
      <c r="H15" s="39">
        <f t="shared" si="2"/>
        <v>0</v>
      </c>
      <c r="I15" s="39">
        <f t="shared" si="3"/>
        <v>0</v>
      </c>
      <c r="J15" s="40">
        <f t="shared" si="4"/>
        <v>0</v>
      </c>
      <c r="K15" s="41"/>
      <c r="L15" s="42"/>
      <c r="M15" s="42"/>
      <c r="N15" s="42"/>
      <c r="O15" s="43"/>
      <c r="P15" s="44"/>
      <c r="Q15" s="23"/>
      <c r="T15" s="225">
        <f>N5+(365.3*10)</f>
        <v>42597</v>
      </c>
    </row>
    <row r="16" spans="1:24">
      <c r="A16" s="237">
        <v>38883</v>
      </c>
      <c r="B16" s="25">
        <v>6</v>
      </c>
      <c r="C16" s="35" t="s">
        <v>23</v>
      </c>
      <c r="D16" s="36" t="str">
        <f t="shared" si="0"/>
        <v>'</v>
      </c>
      <c r="E16" s="37">
        <f t="shared" si="0"/>
        <v>38944</v>
      </c>
      <c r="F16" s="6">
        <f>IF(MAX(F$9:F15)&gt;=L$5,0,IF(B16&gt;=MONTH($N$5),F15+1,0))</f>
        <v>0</v>
      </c>
      <c r="G16" s="38">
        <f t="shared" si="1"/>
        <v>0</v>
      </c>
      <c r="H16" s="39">
        <f t="shared" si="2"/>
        <v>0</v>
      </c>
      <c r="I16" s="39">
        <f t="shared" si="3"/>
        <v>0</v>
      </c>
      <c r="J16" s="40">
        <f t="shared" si="4"/>
        <v>0</v>
      </c>
      <c r="K16" s="41"/>
      <c r="L16" s="42"/>
      <c r="M16" s="42"/>
      <c r="N16" s="42"/>
      <c r="O16" s="43"/>
      <c r="P16" s="44"/>
      <c r="Q16" s="23"/>
      <c r="T16" s="220" t="str">
        <f ca="1">IF(NOW()&gt;=T15,"ELIGIBLE","Not Eligible")</f>
        <v>ELIGIBLE</v>
      </c>
      <c r="U16" s="253" t="s">
        <v>120</v>
      </c>
    </row>
    <row r="17" spans="1:20">
      <c r="A17" s="237">
        <v>38913</v>
      </c>
      <c r="B17" s="25">
        <v>7</v>
      </c>
      <c r="C17" s="35" t="s">
        <v>24</v>
      </c>
      <c r="D17" s="36" t="str">
        <f t="shared" si="0"/>
        <v>'</v>
      </c>
      <c r="E17" s="37">
        <f t="shared" si="0"/>
        <v>38944</v>
      </c>
      <c r="F17" s="6">
        <f>IF(MAX(F$9:F16)&gt;=L$5,0,IF(B17&gt;=MONTH($N$5),F16+1,0))</f>
        <v>0</v>
      </c>
      <c r="G17" s="38">
        <f t="shared" si="1"/>
        <v>0</v>
      </c>
      <c r="H17" s="39">
        <f t="shared" si="2"/>
        <v>0</v>
      </c>
      <c r="I17" s="39">
        <f t="shared" si="3"/>
        <v>0</v>
      </c>
      <c r="J17" s="40">
        <f t="shared" si="4"/>
        <v>220612</v>
      </c>
      <c r="K17" s="41"/>
      <c r="L17" s="42"/>
      <c r="M17" s="42"/>
      <c r="N17" s="42"/>
      <c r="O17" s="43"/>
      <c r="P17" s="44"/>
      <c r="Q17" s="23"/>
      <c r="T17" s="177" t="s">
        <v>105</v>
      </c>
    </row>
    <row r="18" spans="1:20">
      <c r="A18" s="237">
        <v>38944</v>
      </c>
      <c r="B18" s="25">
        <v>8</v>
      </c>
      <c r="C18" s="35" t="s">
        <v>25</v>
      </c>
      <c r="D18" s="36" t="str">
        <f t="shared" si="0"/>
        <v>'</v>
      </c>
      <c r="E18" s="37">
        <f t="shared" si="0"/>
        <v>38944</v>
      </c>
      <c r="F18" s="6">
        <f>IF(MAX(F$9:F17)&gt;=L$5,0,IF(B18&gt;=MONTH($N$5),F17+1,0))</f>
        <v>1</v>
      </c>
      <c r="G18" s="38">
        <f t="shared" si="1"/>
        <v>2202.5458362411364</v>
      </c>
      <c r="H18" s="39">
        <f t="shared" si="2"/>
        <v>1930.36</v>
      </c>
      <c r="I18" s="39">
        <f t="shared" si="3"/>
        <v>272.18583624113649</v>
      </c>
      <c r="J18" s="40">
        <f t="shared" si="4"/>
        <v>220339.81416375886</v>
      </c>
      <c r="K18" s="41"/>
      <c r="L18" s="42"/>
      <c r="M18" s="42"/>
      <c r="N18" s="42"/>
      <c r="O18" s="43"/>
      <c r="P18" s="44"/>
      <c r="Q18" s="23"/>
    </row>
    <row r="19" spans="1:20">
      <c r="A19" s="237">
        <v>38975</v>
      </c>
      <c r="B19" s="25">
        <v>9</v>
      </c>
      <c r="C19" s="35" t="s">
        <v>26</v>
      </c>
      <c r="D19" s="36" t="str">
        <f t="shared" si="0"/>
        <v>'</v>
      </c>
      <c r="E19" s="37">
        <f t="shared" si="0"/>
        <v>38944</v>
      </c>
      <c r="F19" s="6">
        <f>IF(MAX(F$9:F18)&gt;=L$5,0,IF(B19&gt;=MONTH($N$5),F18+1,0))</f>
        <v>2</v>
      </c>
      <c r="G19" s="38">
        <f t="shared" si="1"/>
        <v>2202.5458362411364</v>
      </c>
      <c r="H19" s="39">
        <f t="shared" si="2"/>
        <v>1927.97</v>
      </c>
      <c r="I19" s="39">
        <f t="shared" si="3"/>
        <v>274.57583624113636</v>
      </c>
      <c r="J19" s="40">
        <f t="shared" si="4"/>
        <v>220065.23832751773</v>
      </c>
      <c r="K19" s="41"/>
      <c r="L19" s="42"/>
      <c r="M19" s="42"/>
      <c r="N19" s="42"/>
      <c r="O19" s="43"/>
      <c r="P19" s="44"/>
      <c r="Q19" s="23"/>
    </row>
    <row r="20" spans="1:20">
      <c r="A20" s="237">
        <v>39005</v>
      </c>
      <c r="B20" s="25">
        <v>10</v>
      </c>
      <c r="C20" s="35" t="s">
        <v>27</v>
      </c>
      <c r="D20" s="36" t="str">
        <f t="shared" si="0"/>
        <v>'</v>
      </c>
      <c r="E20" s="37">
        <f t="shared" si="0"/>
        <v>38944</v>
      </c>
      <c r="F20" s="6">
        <f>IF(MAX(F$9:F19)&gt;=L$5,0,IF(B20&gt;=MONTH($N$5),F19+1,0))</f>
        <v>3</v>
      </c>
      <c r="G20" s="38">
        <f t="shared" si="1"/>
        <v>2202.5458362411364</v>
      </c>
      <c r="H20" s="39">
        <f t="shared" si="2"/>
        <v>1925.57</v>
      </c>
      <c r="I20" s="39">
        <f t="shared" si="3"/>
        <v>276.97583624113645</v>
      </c>
      <c r="J20" s="40">
        <f t="shared" si="4"/>
        <v>219788.2624912766</v>
      </c>
      <c r="K20" s="41"/>
      <c r="L20" s="42"/>
      <c r="M20" s="42"/>
      <c r="N20" s="42"/>
      <c r="O20" s="43"/>
      <c r="P20" s="44"/>
      <c r="Q20" s="23"/>
    </row>
    <row r="21" spans="1:20">
      <c r="A21" s="237">
        <v>39036</v>
      </c>
      <c r="B21" s="25">
        <v>11</v>
      </c>
      <c r="C21" s="35" t="s">
        <v>28</v>
      </c>
      <c r="D21" s="36" t="str">
        <f t="shared" si="0"/>
        <v>'</v>
      </c>
      <c r="E21" s="37">
        <f t="shared" si="0"/>
        <v>38944</v>
      </c>
      <c r="F21" s="6">
        <f>IF(MAX(F$9:F20)&gt;=L$5,0,IF(B21&gt;=MONTH($N$5),F20+1,0))</f>
        <v>4</v>
      </c>
      <c r="G21" s="38">
        <f t="shared" si="1"/>
        <v>2202.5458362411364</v>
      </c>
      <c r="H21" s="39">
        <f t="shared" si="2"/>
        <v>1923.15</v>
      </c>
      <c r="I21" s="39">
        <f t="shared" si="3"/>
        <v>279.39583624113629</v>
      </c>
      <c r="J21" s="40">
        <f t="shared" si="4"/>
        <v>219508.86665503547</v>
      </c>
      <c r="K21" s="41"/>
      <c r="L21" s="42"/>
      <c r="M21" s="42"/>
      <c r="N21" s="42"/>
      <c r="O21" s="43"/>
      <c r="P21" s="44"/>
      <c r="Q21" s="23"/>
    </row>
    <row r="22" spans="1:20">
      <c r="A22" s="237">
        <v>39066</v>
      </c>
      <c r="B22" s="25">
        <v>12</v>
      </c>
      <c r="C22" s="50" t="s">
        <v>29</v>
      </c>
      <c r="D22" s="51" t="str">
        <f t="shared" si="0"/>
        <v>'</v>
      </c>
      <c r="E22" s="52">
        <f t="shared" si="0"/>
        <v>38944</v>
      </c>
      <c r="F22" s="53">
        <f>IF(MAX(F$9:F21)&gt;=L$5,0,IF(B22&gt;=MONTH($N$5),F21+1,0))</f>
        <v>5</v>
      </c>
      <c r="G22" s="45">
        <f t="shared" si="1"/>
        <v>2202.5458362411364</v>
      </c>
      <c r="H22" s="42">
        <f t="shared" si="2"/>
        <v>1920.7</v>
      </c>
      <c r="I22" s="42">
        <f t="shared" si="3"/>
        <v>281.84583624113634</v>
      </c>
      <c r="J22" s="56">
        <f t="shared" si="4"/>
        <v>219227.02081879432</v>
      </c>
      <c r="K22" s="41">
        <f>SUM(H11:H22)</f>
        <v>9627.75</v>
      </c>
      <c r="L22" s="42">
        <f>SUM(I11:I22)</f>
        <v>1384.9791812056819</v>
      </c>
      <c r="M22" s="42">
        <f>SUM(G11:G22)</f>
        <v>11012.729181205683</v>
      </c>
      <c r="N22" s="42">
        <f>K22</f>
        <v>9627.75</v>
      </c>
      <c r="O22" s="42">
        <f>L22</f>
        <v>1384.9791812056819</v>
      </c>
      <c r="P22" s="46">
        <f>M22</f>
        <v>11012.729181205683</v>
      </c>
      <c r="Q22" s="23"/>
    </row>
    <row r="23" spans="1:20" hidden="1">
      <c r="A23" s="237">
        <v>39097</v>
      </c>
      <c r="B23" s="25">
        <v>13</v>
      </c>
      <c r="C23" s="26" t="s">
        <v>17</v>
      </c>
      <c r="D23" s="47" t="str">
        <f>D11</f>
        <v>'</v>
      </c>
      <c r="E23" s="27">
        <f>E11+366</f>
        <v>39310</v>
      </c>
      <c r="F23" s="90">
        <f>IF(MAX(F$9:F22)&gt;=L$5,0,IF(B23&gt;=MONTH($N$5),F22+1,0))</f>
        <v>6</v>
      </c>
      <c r="G23" s="28">
        <f t="shared" si="1"/>
        <v>2202.5458362411364</v>
      </c>
      <c r="H23" s="29">
        <f t="shared" si="2"/>
        <v>1918.24</v>
      </c>
      <c r="I23" s="29">
        <f t="shared" si="3"/>
        <v>284.30583624113638</v>
      </c>
      <c r="J23" s="30">
        <f t="shared" ref="J23:J29" si="5">J22-I23</f>
        <v>218942.71498255318</v>
      </c>
      <c r="K23" s="31"/>
      <c r="L23" s="32"/>
      <c r="M23" s="32"/>
      <c r="N23" s="32"/>
      <c r="O23" s="32"/>
      <c r="P23" s="48"/>
      <c r="Q23" s="23"/>
    </row>
    <row r="24" spans="1:20" hidden="1">
      <c r="A24" s="237">
        <v>39128</v>
      </c>
      <c r="B24" s="25">
        <v>14</v>
      </c>
      <c r="C24" s="35" t="s">
        <v>19</v>
      </c>
      <c r="D24" s="36" t="str">
        <f t="shared" ref="D24:E34" si="6">D23</f>
        <v>'</v>
      </c>
      <c r="E24" s="37">
        <f t="shared" si="6"/>
        <v>39310</v>
      </c>
      <c r="F24" s="6">
        <f>IF(MAX(F$9:F23)&gt;=L$5,0,IF(B24&gt;=MONTH($N$5),F23+1,0))</f>
        <v>7</v>
      </c>
      <c r="G24" s="38">
        <f t="shared" si="1"/>
        <v>2202.5458362411364</v>
      </c>
      <c r="H24" s="39">
        <f t="shared" si="2"/>
        <v>1915.75</v>
      </c>
      <c r="I24" s="39">
        <f t="shared" si="3"/>
        <v>286.79583624113639</v>
      </c>
      <c r="J24" s="40">
        <f t="shared" si="5"/>
        <v>218655.91914631205</v>
      </c>
      <c r="K24" s="41"/>
      <c r="L24" s="42"/>
      <c r="M24" s="42"/>
      <c r="N24" s="42"/>
      <c r="O24" s="42"/>
      <c r="P24" s="46"/>
      <c r="Q24" s="23"/>
    </row>
    <row r="25" spans="1:20" hidden="1">
      <c r="A25" s="237">
        <v>39156</v>
      </c>
      <c r="B25" s="25">
        <v>15</v>
      </c>
      <c r="C25" s="35" t="s">
        <v>20</v>
      </c>
      <c r="D25" s="36" t="str">
        <f t="shared" si="6"/>
        <v>'</v>
      </c>
      <c r="E25" s="37">
        <f t="shared" si="6"/>
        <v>39310</v>
      </c>
      <c r="F25" s="6">
        <f>IF(MAX(F$9:F24)&gt;=L$5,0,IF(B25&gt;=MONTH($N$5),F24+1,0))</f>
        <v>8</v>
      </c>
      <c r="G25" s="38">
        <f t="shared" si="1"/>
        <v>2202.5458362411364</v>
      </c>
      <c r="H25" s="39">
        <f t="shared" si="2"/>
        <v>1913.24</v>
      </c>
      <c r="I25" s="39">
        <f t="shared" si="3"/>
        <v>289.30583624113638</v>
      </c>
      <c r="J25" s="40">
        <f t="shared" si="5"/>
        <v>218366.61331007091</v>
      </c>
      <c r="K25" s="41"/>
      <c r="L25" s="42"/>
      <c r="M25" s="42"/>
      <c r="N25" s="42"/>
      <c r="O25" s="42"/>
      <c r="P25" s="46"/>
      <c r="Q25" s="23"/>
    </row>
    <row r="26" spans="1:20" hidden="1">
      <c r="A26" s="237">
        <v>39187</v>
      </c>
      <c r="B26" s="25">
        <v>16</v>
      </c>
      <c r="C26" s="35" t="s">
        <v>21</v>
      </c>
      <c r="D26" s="36" t="str">
        <f t="shared" si="6"/>
        <v>'</v>
      </c>
      <c r="E26" s="37">
        <f t="shared" si="6"/>
        <v>39310</v>
      </c>
      <c r="F26" s="6">
        <f>IF(MAX(F$9:F25)&gt;=L$5,0,IF(B26&gt;=MONTH($N$5),F25+1,0))</f>
        <v>9</v>
      </c>
      <c r="G26" s="38">
        <f t="shared" si="1"/>
        <v>2202.5458362411364</v>
      </c>
      <c r="H26" s="39">
        <f t="shared" si="2"/>
        <v>1910.71</v>
      </c>
      <c r="I26" s="39">
        <f t="shared" si="3"/>
        <v>291.83583624113635</v>
      </c>
      <c r="J26" s="40">
        <f t="shared" si="5"/>
        <v>218074.77747382977</v>
      </c>
      <c r="K26" s="41"/>
      <c r="L26" s="42"/>
      <c r="M26" s="42"/>
      <c r="N26" s="42"/>
      <c r="O26" s="42"/>
      <c r="P26" s="46"/>
      <c r="Q26" s="23"/>
    </row>
    <row r="27" spans="1:20" hidden="1">
      <c r="A27" s="237">
        <v>39217</v>
      </c>
      <c r="B27" s="25">
        <v>17</v>
      </c>
      <c r="C27" s="35" t="s">
        <v>22</v>
      </c>
      <c r="D27" s="36" t="str">
        <f t="shared" si="6"/>
        <v>'</v>
      </c>
      <c r="E27" s="37">
        <f t="shared" si="6"/>
        <v>39310</v>
      </c>
      <c r="F27" s="6">
        <f>IF(MAX(F$9:F26)&gt;=L$5,0,IF(B27&gt;=MONTH($N$5),F26+1,0))</f>
        <v>10</v>
      </c>
      <c r="G27" s="38">
        <f t="shared" si="1"/>
        <v>2202.5458362411364</v>
      </c>
      <c r="H27" s="39">
        <f t="shared" si="2"/>
        <v>1908.15</v>
      </c>
      <c r="I27" s="39">
        <f t="shared" si="3"/>
        <v>294.39583624113629</v>
      </c>
      <c r="J27" s="40">
        <f t="shared" si="5"/>
        <v>217780.38163758864</v>
      </c>
      <c r="K27" s="41"/>
      <c r="L27" s="42"/>
      <c r="M27" s="42"/>
      <c r="N27" s="42"/>
      <c r="O27" s="42"/>
      <c r="P27" s="46"/>
      <c r="Q27" s="23"/>
    </row>
    <row r="28" spans="1:20" hidden="1">
      <c r="A28" s="237">
        <v>39248</v>
      </c>
      <c r="B28" s="25">
        <v>18</v>
      </c>
      <c r="C28" s="35" t="s">
        <v>23</v>
      </c>
      <c r="D28" s="36" t="str">
        <f t="shared" si="6"/>
        <v>'</v>
      </c>
      <c r="E28" s="37">
        <f t="shared" si="6"/>
        <v>39310</v>
      </c>
      <c r="F28" s="6">
        <f>IF(MAX(F$9:F27)&gt;=L$5,0,IF(B28&gt;=MONTH($N$5),F27+1,0))</f>
        <v>11</v>
      </c>
      <c r="G28" s="38">
        <f t="shared" si="1"/>
        <v>2202.5458362411364</v>
      </c>
      <c r="H28" s="39">
        <f t="shared" si="2"/>
        <v>1905.58</v>
      </c>
      <c r="I28" s="39">
        <f t="shared" si="3"/>
        <v>296.96583624113646</v>
      </c>
      <c r="J28" s="40">
        <f t="shared" si="5"/>
        <v>217483.4158013475</v>
      </c>
      <c r="K28" s="41"/>
      <c r="L28" s="42"/>
      <c r="M28" s="42"/>
      <c r="N28" s="42"/>
      <c r="O28" s="42"/>
      <c r="P28" s="46"/>
      <c r="Q28" s="23"/>
    </row>
    <row r="29" spans="1:20" hidden="1">
      <c r="A29" s="237">
        <v>39278</v>
      </c>
      <c r="B29" s="25">
        <v>19</v>
      </c>
      <c r="C29" s="35" t="s">
        <v>24</v>
      </c>
      <c r="D29" s="36" t="str">
        <f t="shared" si="6"/>
        <v>'</v>
      </c>
      <c r="E29" s="37">
        <f t="shared" si="6"/>
        <v>39310</v>
      </c>
      <c r="F29" s="6">
        <f>IF(MAX(F$9:F28)&gt;=L$5,0,IF(B29&gt;=MONTH($N$5),F28+1,0))</f>
        <v>12</v>
      </c>
      <c r="G29" s="38">
        <f t="shared" si="1"/>
        <v>2202.5458362411364</v>
      </c>
      <c r="H29" s="39">
        <f t="shared" si="2"/>
        <v>1902.98</v>
      </c>
      <c r="I29" s="39">
        <f t="shared" si="3"/>
        <v>299.56583624113637</v>
      </c>
      <c r="J29" s="40">
        <f t="shared" si="5"/>
        <v>217183.84996510635</v>
      </c>
      <c r="K29" s="41"/>
      <c r="L29" s="42"/>
      <c r="M29" s="42"/>
      <c r="N29" s="42"/>
      <c r="O29" s="42"/>
      <c r="P29" s="46"/>
      <c r="Q29" s="23"/>
    </row>
    <row r="30" spans="1:20" hidden="1">
      <c r="A30" s="237">
        <v>39309</v>
      </c>
      <c r="B30" s="25">
        <v>20</v>
      </c>
      <c r="C30" s="35" t="s">
        <v>25</v>
      </c>
      <c r="D30" s="36" t="str">
        <f t="shared" si="6"/>
        <v>'</v>
      </c>
      <c r="E30" s="37">
        <f t="shared" si="6"/>
        <v>39310</v>
      </c>
      <c r="F30" s="6">
        <f>IF(MAX(F$9:F29)&gt;=L$5,0,IF(B30&gt;=MONTH($N$5),F29+1,0))</f>
        <v>13</v>
      </c>
      <c r="G30" s="38">
        <f t="shared" si="1"/>
        <v>2202.5458362411364</v>
      </c>
      <c r="H30" s="39">
        <f t="shared" si="2"/>
        <v>1900.36</v>
      </c>
      <c r="I30" s="39">
        <f t="shared" si="3"/>
        <v>302.18583624113649</v>
      </c>
      <c r="J30" s="40">
        <f>J29-I30</f>
        <v>216881.6641288652</v>
      </c>
      <c r="K30" s="41"/>
      <c r="L30" s="42"/>
      <c r="M30" s="42"/>
      <c r="N30" s="42"/>
      <c r="O30" s="42"/>
      <c r="P30" s="46"/>
      <c r="Q30" s="23"/>
    </row>
    <row r="31" spans="1:20" hidden="1">
      <c r="A31" s="237">
        <v>39340</v>
      </c>
      <c r="B31" s="25">
        <v>21</v>
      </c>
      <c r="C31" s="35" t="s">
        <v>26</v>
      </c>
      <c r="D31" s="36" t="str">
        <f t="shared" si="6"/>
        <v>'</v>
      </c>
      <c r="E31" s="37">
        <f t="shared" si="6"/>
        <v>39310</v>
      </c>
      <c r="F31" s="6">
        <f>IF(MAX(F$9:F30)&gt;=L$5,0,IF(B31&gt;=MONTH($N$5),F30+1,0))</f>
        <v>14</v>
      </c>
      <c r="G31" s="38">
        <f t="shared" si="1"/>
        <v>2202.5458362411364</v>
      </c>
      <c r="H31" s="39">
        <f t="shared" si="2"/>
        <v>1897.71</v>
      </c>
      <c r="I31" s="39">
        <f t="shared" si="3"/>
        <v>304.83583624113635</v>
      </c>
      <c r="J31" s="40">
        <f t="shared" ref="J31:J94" si="7">J30-I31</f>
        <v>216576.82829262406</v>
      </c>
      <c r="K31" s="41"/>
      <c r="L31" s="42"/>
      <c r="M31" s="42"/>
      <c r="N31" s="42"/>
      <c r="O31" s="42"/>
      <c r="P31" s="46"/>
      <c r="Q31" s="23"/>
    </row>
    <row r="32" spans="1:20" hidden="1">
      <c r="A32" s="237">
        <v>39370</v>
      </c>
      <c r="B32" s="25">
        <v>22</v>
      </c>
      <c r="C32" s="35" t="s">
        <v>27</v>
      </c>
      <c r="D32" s="36" t="str">
        <f t="shared" si="6"/>
        <v>'</v>
      </c>
      <c r="E32" s="37">
        <f t="shared" si="6"/>
        <v>39310</v>
      </c>
      <c r="F32" s="6">
        <f>IF(MAX(F$9:F31)&gt;=L$5,0,IF(B32&gt;=MONTH($N$5),F31+1,0))</f>
        <v>15</v>
      </c>
      <c r="G32" s="38">
        <f t="shared" si="1"/>
        <v>2202.5458362411364</v>
      </c>
      <c r="H32" s="39">
        <f t="shared" si="2"/>
        <v>1895.05</v>
      </c>
      <c r="I32" s="39">
        <f t="shared" si="3"/>
        <v>307.49583624113643</v>
      </c>
      <c r="J32" s="40">
        <f t="shared" si="7"/>
        <v>216269.33245638292</v>
      </c>
      <c r="K32" s="41"/>
      <c r="L32" s="42"/>
      <c r="M32" s="42"/>
      <c r="N32" s="42"/>
      <c r="O32" s="42"/>
      <c r="P32" s="46"/>
      <c r="Q32" s="23"/>
    </row>
    <row r="33" spans="1:17" hidden="1">
      <c r="A33" s="237">
        <v>39401</v>
      </c>
      <c r="B33" s="25">
        <v>23</v>
      </c>
      <c r="C33" s="35" t="s">
        <v>28</v>
      </c>
      <c r="D33" s="36" t="str">
        <f t="shared" si="6"/>
        <v>'</v>
      </c>
      <c r="E33" s="37">
        <f t="shared" si="6"/>
        <v>39310</v>
      </c>
      <c r="F33" s="6">
        <f>IF(MAX(F$9:F32)&gt;=L$5,0,IF(B33&gt;=MONTH($N$5),F32+1,0))</f>
        <v>16</v>
      </c>
      <c r="G33" s="38">
        <f t="shared" si="1"/>
        <v>2202.5458362411364</v>
      </c>
      <c r="H33" s="39">
        <f t="shared" si="2"/>
        <v>1892.36</v>
      </c>
      <c r="I33" s="39">
        <f t="shared" si="3"/>
        <v>310.18583624113649</v>
      </c>
      <c r="J33" s="40">
        <f t="shared" si="7"/>
        <v>215959.14662014178</v>
      </c>
      <c r="K33" s="41"/>
      <c r="L33" s="42"/>
      <c r="M33" s="42"/>
      <c r="N33" s="42"/>
      <c r="O33" s="42"/>
      <c r="P33" s="46"/>
      <c r="Q33" s="23"/>
    </row>
    <row r="34" spans="1:17" hidden="1">
      <c r="A34" s="237">
        <v>39431</v>
      </c>
      <c r="B34" s="25">
        <v>24</v>
      </c>
      <c r="C34" s="35" t="s">
        <v>29</v>
      </c>
      <c r="D34" s="36" t="str">
        <f t="shared" si="6"/>
        <v>'</v>
      </c>
      <c r="E34" s="37">
        <f t="shared" si="6"/>
        <v>39310</v>
      </c>
      <c r="F34" s="53">
        <f>IF(MAX(F$9:F33)&gt;=L$5,0,IF(B34&gt;=MONTH($N$5),F33+1,0))</f>
        <v>17</v>
      </c>
      <c r="G34" s="45">
        <f t="shared" si="1"/>
        <v>2202.5458362411364</v>
      </c>
      <c r="H34" s="42">
        <f t="shared" si="2"/>
        <v>1889.64</v>
      </c>
      <c r="I34" s="42">
        <f t="shared" si="3"/>
        <v>312.90583624113629</v>
      </c>
      <c r="J34" s="46">
        <f t="shared" si="7"/>
        <v>215646.24078390063</v>
      </c>
      <c r="K34" s="41">
        <f>SUM(H23:H34)</f>
        <v>22849.77</v>
      </c>
      <c r="L34" s="42">
        <f>SUM(I23:I34)</f>
        <v>3580.7800348936362</v>
      </c>
      <c r="M34" s="42">
        <f>SUM(G23:G34)</f>
        <v>26430.550034893644</v>
      </c>
      <c r="N34" s="42">
        <f>K34+N22</f>
        <v>32477.52</v>
      </c>
      <c r="O34" s="42">
        <f>L34+O22</f>
        <v>4965.7592160993181</v>
      </c>
      <c r="P34" s="46">
        <f>M34+P22</f>
        <v>37443.279216099327</v>
      </c>
      <c r="Q34" s="23"/>
    </row>
    <row r="35" spans="1:17" hidden="1">
      <c r="A35" s="237">
        <v>39462</v>
      </c>
      <c r="B35" s="25">
        <v>25</v>
      </c>
      <c r="C35" s="26" t="s">
        <v>17</v>
      </c>
      <c r="D35" s="47" t="str">
        <f>D23</f>
        <v>'</v>
      </c>
      <c r="E35" s="27">
        <f>E23+365.25</f>
        <v>39675.25</v>
      </c>
      <c r="F35" s="90">
        <f>IF(MAX(F$9:F34)&gt;=L$5,0,IF(B35&gt;=MONTH($N$5),F34+1,0))</f>
        <v>18</v>
      </c>
      <c r="G35" s="28">
        <f t="shared" si="1"/>
        <v>2202.5458362411364</v>
      </c>
      <c r="H35" s="29">
        <f t="shared" si="2"/>
        <v>1886.9</v>
      </c>
      <c r="I35" s="29">
        <f t="shared" si="3"/>
        <v>315.64583624113629</v>
      </c>
      <c r="J35" s="30">
        <f t="shared" si="7"/>
        <v>215330.5949476595</v>
      </c>
      <c r="K35" s="31"/>
      <c r="L35" s="32"/>
      <c r="M35" s="32"/>
      <c r="N35" s="32"/>
      <c r="O35" s="32"/>
      <c r="P35" s="48"/>
      <c r="Q35" s="23"/>
    </row>
    <row r="36" spans="1:17" hidden="1">
      <c r="A36" s="237">
        <v>39493</v>
      </c>
      <c r="B36" s="25">
        <v>26</v>
      </c>
      <c r="C36" s="35" t="s">
        <v>19</v>
      </c>
      <c r="D36" s="36" t="str">
        <f t="shared" ref="D36:E46" si="8">D35</f>
        <v>'</v>
      </c>
      <c r="E36" s="37">
        <f t="shared" si="8"/>
        <v>39675.25</v>
      </c>
      <c r="F36" s="6">
        <f>IF(MAX(F$9:F35)&gt;=L$5,0,IF(B36&gt;=MONTH($N$5),F35+1,0))</f>
        <v>19</v>
      </c>
      <c r="G36" s="38">
        <f t="shared" si="1"/>
        <v>2202.5458362411364</v>
      </c>
      <c r="H36" s="39">
        <f t="shared" si="2"/>
        <v>1884.14</v>
      </c>
      <c r="I36" s="39">
        <f t="shared" si="3"/>
        <v>318.40583624113629</v>
      </c>
      <c r="J36" s="40">
        <f t="shared" si="7"/>
        <v>215012.18911141835</v>
      </c>
      <c r="K36" s="41"/>
      <c r="L36" s="42"/>
      <c r="M36" s="42"/>
      <c r="N36" s="42"/>
      <c r="O36" s="42"/>
      <c r="P36" s="46"/>
      <c r="Q36" s="23"/>
    </row>
    <row r="37" spans="1:17" hidden="1">
      <c r="A37" s="237">
        <v>39522</v>
      </c>
      <c r="B37" s="25">
        <v>27</v>
      </c>
      <c r="C37" s="35" t="s">
        <v>20</v>
      </c>
      <c r="D37" s="36" t="str">
        <f t="shared" si="8"/>
        <v>'</v>
      </c>
      <c r="E37" s="37">
        <f t="shared" si="8"/>
        <v>39675.25</v>
      </c>
      <c r="F37" s="6">
        <f>IF(MAX(F$9:F36)&gt;=L$5,0,IF(B37&gt;=MONTH($N$5),F36+1,0))</f>
        <v>20</v>
      </c>
      <c r="G37" s="38">
        <f t="shared" si="1"/>
        <v>2202.5458362411364</v>
      </c>
      <c r="H37" s="39">
        <f t="shared" si="2"/>
        <v>1881.36</v>
      </c>
      <c r="I37" s="39">
        <f t="shared" si="3"/>
        <v>321.18583624113649</v>
      </c>
      <c r="J37" s="40">
        <f t="shared" si="7"/>
        <v>214691.00327517721</v>
      </c>
      <c r="K37" s="41"/>
      <c r="L37" s="42"/>
      <c r="M37" s="42"/>
      <c r="N37" s="42"/>
      <c r="O37" s="42"/>
      <c r="P37" s="46"/>
      <c r="Q37" s="23"/>
    </row>
    <row r="38" spans="1:17" hidden="1">
      <c r="A38" s="237">
        <v>39553</v>
      </c>
      <c r="B38" s="25">
        <v>28</v>
      </c>
      <c r="C38" s="35" t="s">
        <v>21</v>
      </c>
      <c r="D38" s="36" t="str">
        <f t="shared" si="8"/>
        <v>'</v>
      </c>
      <c r="E38" s="37">
        <f t="shared" si="8"/>
        <v>39675.25</v>
      </c>
      <c r="F38" s="6">
        <f>IF(MAX(F$9:F37)&gt;=L$5,0,IF(B38&gt;=MONTH($N$5),F37+1,0))</f>
        <v>21</v>
      </c>
      <c r="G38" s="38">
        <f t="shared" si="1"/>
        <v>2202.5458362411364</v>
      </c>
      <c r="H38" s="39">
        <f t="shared" si="2"/>
        <v>1878.55</v>
      </c>
      <c r="I38" s="39">
        <f t="shared" si="3"/>
        <v>323.99583624113643</v>
      </c>
      <c r="J38" s="40">
        <f t="shared" si="7"/>
        <v>214367.00743893607</v>
      </c>
      <c r="K38" s="41"/>
      <c r="L38" s="42"/>
      <c r="M38" s="42"/>
      <c r="N38" s="42"/>
      <c r="O38" s="42"/>
      <c r="P38" s="46"/>
      <c r="Q38" s="23"/>
    </row>
    <row r="39" spans="1:17" hidden="1">
      <c r="A39" s="237">
        <v>39583</v>
      </c>
      <c r="B39" s="25">
        <v>29</v>
      </c>
      <c r="C39" s="35" t="s">
        <v>22</v>
      </c>
      <c r="D39" s="36" t="str">
        <f t="shared" si="8"/>
        <v>'</v>
      </c>
      <c r="E39" s="37">
        <f t="shared" si="8"/>
        <v>39675.25</v>
      </c>
      <c r="F39" s="6">
        <f>IF(MAX(F$9:F38)&gt;=L$5,0,IF(B39&gt;=MONTH($N$5),F38+1,0))</f>
        <v>22</v>
      </c>
      <c r="G39" s="38">
        <f t="shared" si="1"/>
        <v>2202.5458362411364</v>
      </c>
      <c r="H39" s="39">
        <f t="shared" si="2"/>
        <v>1875.71</v>
      </c>
      <c r="I39" s="39">
        <f t="shared" si="3"/>
        <v>326.83583624113635</v>
      </c>
      <c r="J39" s="40">
        <f t="shared" si="7"/>
        <v>214040.17160269493</v>
      </c>
      <c r="K39" s="41"/>
      <c r="L39" s="42"/>
      <c r="M39" s="42"/>
      <c r="N39" s="42"/>
      <c r="O39" s="42"/>
      <c r="P39" s="46"/>
      <c r="Q39" s="23"/>
    </row>
    <row r="40" spans="1:17" hidden="1">
      <c r="A40" s="237">
        <v>39614</v>
      </c>
      <c r="B40" s="25">
        <v>30</v>
      </c>
      <c r="C40" s="35" t="s">
        <v>23</v>
      </c>
      <c r="D40" s="36" t="str">
        <f t="shared" si="8"/>
        <v>'</v>
      </c>
      <c r="E40" s="37">
        <f t="shared" si="8"/>
        <v>39675.25</v>
      </c>
      <c r="F40" s="6">
        <f>IF(MAX(F$9:F39)&gt;=L$5,0,IF(B40&gt;=MONTH($N$5),F39+1,0))</f>
        <v>23</v>
      </c>
      <c r="G40" s="38">
        <f t="shared" si="1"/>
        <v>2202.5458362411364</v>
      </c>
      <c r="H40" s="39">
        <f t="shared" si="2"/>
        <v>1872.85</v>
      </c>
      <c r="I40" s="39">
        <f t="shared" si="3"/>
        <v>329.69583624113648</v>
      </c>
      <c r="J40" s="40">
        <f t="shared" si="7"/>
        <v>213710.4757664538</v>
      </c>
      <c r="K40" s="41"/>
      <c r="L40" s="42"/>
      <c r="M40" s="42"/>
      <c r="N40" s="42"/>
      <c r="O40" s="42"/>
      <c r="P40" s="46"/>
      <c r="Q40" s="23"/>
    </row>
    <row r="41" spans="1:17" hidden="1">
      <c r="A41" s="237">
        <v>39644</v>
      </c>
      <c r="B41" s="25">
        <v>31</v>
      </c>
      <c r="C41" s="35" t="s">
        <v>24</v>
      </c>
      <c r="D41" s="36" t="str">
        <f t="shared" si="8"/>
        <v>'</v>
      </c>
      <c r="E41" s="37">
        <f t="shared" si="8"/>
        <v>39675.25</v>
      </c>
      <c r="F41" s="6">
        <f>IF(MAX(F$9:F40)&gt;=L$5,0,IF(B41&gt;=MONTH($N$5),F40+1,0))</f>
        <v>24</v>
      </c>
      <c r="G41" s="38">
        <f t="shared" si="1"/>
        <v>2202.5458362411364</v>
      </c>
      <c r="H41" s="39">
        <f t="shared" si="2"/>
        <v>1869.97</v>
      </c>
      <c r="I41" s="39">
        <f t="shared" si="3"/>
        <v>332.57583624113636</v>
      </c>
      <c r="J41" s="40">
        <f t="shared" si="7"/>
        <v>213377.89993021268</v>
      </c>
      <c r="K41" s="41"/>
      <c r="L41" s="42"/>
      <c r="M41" s="42"/>
      <c r="N41" s="42"/>
      <c r="O41" s="42"/>
      <c r="P41" s="46"/>
      <c r="Q41" s="23"/>
    </row>
    <row r="42" spans="1:17" hidden="1">
      <c r="A42" s="237">
        <v>39675</v>
      </c>
      <c r="B42" s="25">
        <v>32</v>
      </c>
      <c r="C42" s="35" t="s">
        <v>25</v>
      </c>
      <c r="D42" s="36" t="str">
        <f t="shared" si="8"/>
        <v>'</v>
      </c>
      <c r="E42" s="37">
        <f t="shared" si="8"/>
        <v>39675.25</v>
      </c>
      <c r="F42" s="6">
        <f>IF(MAX(F$9:F41)&gt;=L$5,0,IF(B42&gt;=MONTH($N$5),F41+1,0))</f>
        <v>25</v>
      </c>
      <c r="G42" s="38">
        <f t="shared" si="1"/>
        <v>2202.5458362411364</v>
      </c>
      <c r="H42" s="39">
        <f t="shared" si="2"/>
        <v>1867.06</v>
      </c>
      <c r="I42" s="39">
        <f t="shared" si="3"/>
        <v>335.48583624113644</v>
      </c>
      <c r="J42" s="40">
        <f t="shared" si="7"/>
        <v>213042.41409397154</v>
      </c>
      <c r="K42" s="41"/>
      <c r="L42" s="42"/>
      <c r="M42" s="42"/>
      <c r="N42" s="42"/>
      <c r="O42" s="42"/>
      <c r="P42" s="46"/>
      <c r="Q42" s="23"/>
    </row>
    <row r="43" spans="1:17" hidden="1">
      <c r="A43" s="237">
        <v>39706</v>
      </c>
      <c r="B43" s="25">
        <v>33</v>
      </c>
      <c r="C43" s="35" t="s">
        <v>26</v>
      </c>
      <c r="D43" s="36" t="str">
        <f t="shared" si="8"/>
        <v>'</v>
      </c>
      <c r="E43" s="37">
        <f t="shared" si="8"/>
        <v>39675.25</v>
      </c>
      <c r="F43" s="6">
        <f>IF(MAX(F$9:F42)&gt;=L$5,0,IF(B43&gt;=MONTH($N$5),F42+1,0))</f>
        <v>26</v>
      </c>
      <c r="G43" s="38">
        <f t="shared" si="1"/>
        <v>2202.5458362411364</v>
      </c>
      <c r="H43" s="39">
        <f t="shared" si="2"/>
        <v>1864.12</v>
      </c>
      <c r="I43" s="39">
        <f t="shared" si="3"/>
        <v>338.42583624113649</v>
      </c>
      <c r="J43" s="40">
        <f t="shared" si="7"/>
        <v>212703.98825773041</v>
      </c>
      <c r="K43" s="41"/>
      <c r="L43" s="42"/>
      <c r="M43" s="42"/>
      <c r="N43" s="42"/>
      <c r="O43" s="42"/>
      <c r="P43" s="46"/>
      <c r="Q43" s="23"/>
    </row>
    <row r="44" spans="1:17" hidden="1">
      <c r="A44" s="237">
        <v>39736</v>
      </c>
      <c r="B44" s="25">
        <v>34</v>
      </c>
      <c r="C44" s="35" t="s">
        <v>27</v>
      </c>
      <c r="D44" s="36" t="str">
        <f t="shared" si="8"/>
        <v>'</v>
      </c>
      <c r="E44" s="37">
        <f t="shared" si="8"/>
        <v>39675.25</v>
      </c>
      <c r="F44" s="6">
        <f>IF(MAX(F$9:F43)&gt;=L$5,0,IF(B44&gt;=MONTH($N$5),F43+1,0))</f>
        <v>27</v>
      </c>
      <c r="G44" s="38">
        <f t="shared" si="1"/>
        <v>2202.5458362411364</v>
      </c>
      <c r="H44" s="39">
        <f t="shared" si="2"/>
        <v>1861.16</v>
      </c>
      <c r="I44" s="39">
        <f t="shared" si="3"/>
        <v>341.3858362411363</v>
      </c>
      <c r="J44" s="40">
        <f t="shared" si="7"/>
        <v>212362.60242148928</v>
      </c>
      <c r="K44" s="41"/>
      <c r="L44" s="42"/>
      <c r="M44" s="42"/>
      <c r="N44" s="42"/>
      <c r="O44" s="42"/>
      <c r="P44" s="46"/>
      <c r="Q44" s="23"/>
    </row>
    <row r="45" spans="1:17" hidden="1">
      <c r="A45" s="237">
        <v>39767</v>
      </c>
      <c r="B45" s="25">
        <v>35</v>
      </c>
      <c r="C45" s="35" t="s">
        <v>28</v>
      </c>
      <c r="D45" s="36" t="str">
        <f t="shared" si="8"/>
        <v>'</v>
      </c>
      <c r="E45" s="37">
        <f t="shared" si="8"/>
        <v>39675.25</v>
      </c>
      <c r="F45" s="6">
        <f>IF(MAX(F$9:F44)&gt;=L$5,0,IF(B45&gt;=MONTH($N$5),F44+1,0))</f>
        <v>28</v>
      </c>
      <c r="G45" s="38">
        <f t="shared" si="1"/>
        <v>2202.5458362411364</v>
      </c>
      <c r="H45" s="39">
        <f t="shared" si="2"/>
        <v>1858.17</v>
      </c>
      <c r="I45" s="39">
        <f t="shared" si="3"/>
        <v>344.37583624113631</v>
      </c>
      <c r="J45" s="40">
        <f t="shared" si="7"/>
        <v>212018.22658524814</v>
      </c>
      <c r="K45" s="41"/>
      <c r="L45" s="42"/>
      <c r="M45" s="42"/>
      <c r="N45" s="42"/>
      <c r="O45" s="42"/>
      <c r="P45" s="46"/>
      <c r="Q45" s="23"/>
    </row>
    <row r="46" spans="1:17" hidden="1">
      <c r="A46" s="237">
        <v>39797</v>
      </c>
      <c r="B46" s="25">
        <v>36</v>
      </c>
      <c r="C46" s="35" t="s">
        <v>29</v>
      </c>
      <c r="D46" s="36" t="str">
        <f t="shared" si="8"/>
        <v>'</v>
      </c>
      <c r="E46" s="37">
        <f t="shared" si="8"/>
        <v>39675.25</v>
      </c>
      <c r="F46" s="53">
        <f>IF(MAX(F$9:F45)&gt;=L$5,0,IF(B46&gt;=MONTH($N$5),F45+1,0))</f>
        <v>29</v>
      </c>
      <c r="G46" s="45">
        <f t="shared" si="1"/>
        <v>2202.5458362411364</v>
      </c>
      <c r="H46" s="42">
        <f t="shared" si="2"/>
        <v>1855.16</v>
      </c>
      <c r="I46" s="42">
        <f t="shared" si="3"/>
        <v>347.3858362411363</v>
      </c>
      <c r="J46" s="46">
        <f t="shared" si="7"/>
        <v>211670.84074900701</v>
      </c>
      <c r="K46" s="41">
        <f>SUM(H35:H46)</f>
        <v>22455.149999999998</v>
      </c>
      <c r="L46" s="42">
        <f>SUM(I35:I46)</f>
        <v>3975.400034893637</v>
      </c>
      <c r="M46" s="42">
        <f>SUM(G35:G46)</f>
        <v>26430.550034893644</v>
      </c>
      <c r="N46" s="42">
        <f>K46+N34</f>
        <v>54932.67</v>
      </c>
      <c r="O46" s="42">
        <f>L46+O34</f>
        <v>8941.1592509929542</v>
      </c>
      <c r="P46" s="46">
        <f>M46+P34</f>
        <v>63873.829250992974</v>
      </c>
      <c r="Q46" s="23"/>
    </row>
    <row r="47" spans="1:17" hidden="1">
      <c r="A47" s="237">
        <v>39828</v>
      </c>
      <c r="B47" s="25">
        <v>37</v>
      </c>
      <c r="C47" s="26" t="s">
        <v>17</v>
      </c>
      <c r="D47" s="47" t="str">
        <f>D35</f>
        <v>'</v>
      </c>
      <c r="E47" s="27">
        <f>E35+365.25</f>
        <v>40040.5</v>
      </c>
      <c r="F47" s="90">
        <f>IF(MAX(F$9:F46)&gt;=L$5,0,IF(B47&gt;=MONTH($N$5),F46+1,0))</f>
        <v>30</v>
      </c>
      <c r="G47" s="28">
        <f t="shared" si="1"/>
        <v>2202.5458362411364</v>
      </c>
      <c r="H47" s="29">
        <f t="shared" si="2"/>
        <v>1852.12</v>
      </c>
      <c r="I47" s="29">
        <f t="shared" si="3"/>
        <v>350.42583624113649</v>
      </c>
      <c r="J47" s="30">
        <f t="shared" si="7"/>
        <v>211320.41491276587</v>
      </c>
      <c r="K47" s="31"/>
      <c r="L47" s="32"/>
      <c r="M47" s="32"/>
      <c r="N47" s="32"/>
      <c r="O47" s="32"/>
      <c r="P47" s="48"/>
      <c r="Q47" s="23"/>
    </row>
    <row r="48" spans="1:17" hidden="1">
      <c r="A48" s="237">
        <v>39859</v>
      </c>
      <c r="B48" s="25">
        <v>38</v>
      </c>
      <c r="C48" s="35" t="s">
        <v>19</v>
      </c>
      <c r="D48" s="36" t="str">
        <f t="shared" ref="D48:E58" si="9">D47</f>
        <v>'</v>
      </c>
      <c r="E48" s="37">
        <f t="shared" si="9"/>
        <v>40040.5</v>
      </c>
      <c r="F48" s="6">
        <f>IF(MAX(F$9:F47)&gt;=L$5,0,IF(B48&gt;=MONTH($N$5),F47+1,0))</f>
        <v>31</v>
      </c>
      <c r="G48" s="38">
        <f t="shared" si="1"/>
        <v>2202.5458362411364</v>
      </c>
      <c r="H48" s="39">
        <f t="shared" si="2"/>
        <v>1849.05</v>
      </c>
      <c r="I48" s="39">
        <f t="shared" si="3"/>
        <v>353.49583624113643</v>
      </c>
      <c r="J48" s="40">
        <f t="shared" si="7"/>
        <v>210966.91907652473</v>
      </c>
      <c r="K48" s="41"/>
      <c r="L48" s="42"/>
      <c r="M48" s="42"/>
      <c r="N48" s="42"/>
      <c r="O48" s="42"/>
      <c r="P48" s="46"/>
      <c r="Q48" s="23"/>
    </row>
    <row r="49" spans="1:17" hidden="1">
      <c r="A49" s="237">
        <v>39887</v>
      </c>
      <c r="B49" s="25">
        <v>39</v>
      </c>
      <c r="C49" s="35" t="s">
        <v>20</v>
      </c>
      <c r="D49" s="36" t="str">
        <f t="shared" si="9"/>
        <v>'</v>
      </c>
      <c r="E49" s="37">
        <f t="shared" si="9"/>
        <v>40040.5</v>
      </c>
      <c r="F49" s="6">
        <f>IF(MAX(F$9:F48)&gt;=L$5,0,IF(B49&gt;=MONTH($N$5),F48+1,0))</f>
        <v>32</v>
      </c>
      <c r="G49" s="38">
        <f t="shared" si="1"/>
        <v>2202.5458362411364</v>
      </c>
      <c r="H49" s="39">
        <f t="shared" si="2"/>
        <v>1845.96</v>
      </c>
      <c r="I49" s="39">
        <f t="shared" si="3"/>
        <v>356.58583624113635</v>
      </c>
      <c r="J49" s="40">
        <f t="shared" si="7"/>
        <v>210610.33324028359</v>
      </c>
      <c r="K49" s="41"/>
      <c r="L49" s="42"/>
      <c r="M49" s="42"/>
      <c r="N49" s="42"/>
      <c r="O49" s="42"/>
      <c r="P49" s="46"/>
      <c r="Q49" s="23"/>
    </row>
    <row r="50" spans="1:17" hidden="1">
      <c r="A50" s="237">
        <v>39918</v>
      </c>
      <c r="B50" s="25">
        <v>40</v>
      </c>
      <c r="C50" s="35" t="s">
        <v>21</v>
      </c>
      <c r="D50" s="36" t="str">
        <f t="shared" si="9"/>
        <v>'</v>
      </c>
      <c r="E50" s="37">
        <f t="shared" si="9"/>
        <v>40040.5</v>
      </c>
      <c r="F50" s="6">
        <f>IF(MAX(F$9:F49)&gt;=L$5,0,IF(B50&gt;=MONTH($N$5),F49+1,0))</f>
        <v>33</v>
      </c>
      <c r="G50" s="38">
        <f t="shared" si="1"/>
        <v>2202.5458362411364</v>
      </c>
      <c r="H50" s="39">
        <f t="shared" si="2"/>
        <v>1842.84</v>
      </c>
      <c r="I50" s="39">
        <f t="shared" si="3"/>
        <v>359.70583624113647</v>
      </c>
      <c r="J50" s="40">
        <f t="shared" si="7"/>
        <v>210250.62740404246</v>
      </c>
      <c r="K50" s="41"/>
      <c r="L50" s="42"/>
      <c r="M50" s="42"/>
      <c r="N50" s="42"/>
      <c r="O50" s="42"/>
      <c r="P50" s="46"/>
      <c r="Q50" s="23"/>
    </row>
    <row r="51" spans="1:17" hidden="1">
      <c r="A51" s="237">
        <v>39948</v>
      </c>
      <c r="B51" s="25">
        <v>41</v>
      </c>
      <c r="C51" s="35" t="s">
        <v>22</v>
      </c>
      <c r="D51" s="36" t="str">
        <f t="shared" si="9"/>
        <v>'</v>
      </c>
      <c r="E51" s="37">
        <f t="shared" si="9"/>
        <v>40040.5</v>
      </c>
      <c r="F51" s="6">
        <f>IF(MAX(F$9:F50)&gt;=L$5,0,IF(B51&gt;=MONTH($N$5),F50+1,0))</f>
        <v>34</v>
      </c>
      <c r="G51" s="38">
        <f t="shared" si="1"/>
        <v>2202.5458362411364</v>
      </c>
      <c r="H51" s="39">
        <f t="shared" si="2"/>
        <v>1839.69</v>
      </c>
      <c r="I51" s="39">
        <f t="shared" si="3"/>
        <v>362.85583624113633</v>
      </c>
      <c r="J51" s="40">
        <f t="shared" si="7"/>
        <v>209887.77156780133</v>
      </c>
      <c r="K51" s="41"/>
      <c r="L51" s="42"/>
      <c r="M51" s="42"/>
      <c r="N51" s="42"/>
      <c r="O51" s="42"/>
      <c r="P51" s="46"/>
      <c r="Q51" s="23"/>
    </row>
    <row r="52" spans="1:17" hidden="1">
      <c r="A52" s="237">
        <v>39979</v>
      </c>
      <c r="B52" s="25">
        <v>42</v>
      </c>
      <c r="C52" s="35" t="s">
        <v>23</v>
      </c>
      <c r="D52" s="36" t="str">
        <f t="shared" si="9"/>
        <v>'</v>
      </c>
      <c r="E52" s="37">
        <f t="shared" si="9"/>
        <v>40040.5</v>
      </c>
      <c r="F52" s="6">
        <f>IF(MAX(F$9:F51)&gt;=L$5,0,IF(B52&gt;=MONTH($N$5),F51+1,0))</f>
        <v>35</v>
      </c>
      <c r="G52" s="38">
        <f t="shared" si="1"/>
        <v>2202.5458362411364</v>
      </c>
      <c r="H52" s="39">
        <f t="shared" si="2"/>
        <v>1836.52</v>
      </c>
      <c r="I52" s="39">
        <f t="shared" si="3"/>
        <v>366.0258362411364</v>
      </c>
      <c r="J52" s="40">
        <f t="shared" si="7"/>
        <v>209521.74573156019</v>
      </c>
      <c r="K52" s="41"/>
      <c r="L52" s="42"/>
      <c r="M52" s="42"/>
      <c r="N52" s="42"/>
      <c r="O52" s="42"/>
      <c r="P52" s="46"/>
      <c r="Q52" s="23"/>
    </row>
    <row r="53" spans="1:17" hidden="1">
      <c r="A53" s="237">
        <v>40009</v>
      </c>
      <c r="B53" s="25">
        <v>43</v>
      </c>
      <c r="C53" s="35" t="s">
        <v>24</v>
      </c>
      <c r="D53" s="36" t="str">
        <f t="shared" si="9"/>
        <v>'</v>
      </c>
      <c r="E53" s="37">
        <f t="shared" si="9"/>
        <v>40040.5</v>
      </c>
      <c r="F53" s="6">
        <f>IF(MAX(F$9:F52)&gt;=L$5,0,IF(B53&gt;=MONTH($N$5),F52+1,0))</f>
        <v>36</v>
      </c>
      <c r="G53" s="38">
        <f t="shared" si="1"/>
        <v>2202.5458362411364</v>
      </c>
      <c r="H53" s="39">
        <f t="shared" si="2"/>
        <v>1833.32</v>
      </c>
      <c r="I53" s="39">
        <f t="shared" si="3"/>
        <v>369.22583624113645</v>
      </c>
      <c r="J53" s="40">
        <f t="shared" si="7"/>
        <v>209152.51989531907</v>
      </c>
      <c r="K53" s="41"/>
      <c r="L53" s="42"/>
      <c r="M53" s="42"/>
      <c r="N53" s="42"/>
      <c r="O53" s="42"/>
      <c r="P53" s="46"/>
      <c r="Q53" s="23"/>
    </row>
    <row r="54" spans="1:17" hidden="1">
      <c r="A54" s="237">
        <v>40040</v>
      </c>
      <c r="B54" s="25">
        <v>44</v>
      </c>
      <c r="C54" s="35" t="s">
        <v>25</v>
      </c>
      <c r="D54" s="36" t="str">
        <f t="shared" si="9"/>
        <v>'</v>
      </c>
      <c r="E54" s="37">
        <f t="shared" si="9"/>
        <v>40040.5</v>
      </c>
      <c r="F54" s="6">
        <f>IF(MAX(F$9:F53)&gt;=L$5,0,IF(B54&gt;=MONTH($N$5),F53+1,0))</f>
        <v>37</v>
      </c>
      <c r="G54" s="38">
        <f t="shared" si="1"/>
        <v>2202.5458362411364</v>
      </c>
      <c r="H54" s="39">
        <f t="shared" si="2"/>
        <v>1830.08</v>
      </c>
      <c r="I54" s="39">
        <f t="shared" si="3"/>
        <v>372.46583624113646</v>
      </c>
      <c r="J54" s="40">
        <f t="shared" si="7"/>
        <v>208780.05405907793</v>
      </c>
      <c r="K54" s="41"/>
      <c r="L54" s="42"/>
      <c r="M54" s="42"/>
      <c r="N54" s="42"/>
      <c r="O54" s="42"/>
      <c r="P54" s="46"/>
      <c r="Q54" s="23"/>
    </row>
    <row r="55" spans="1:17" hidden="1">
      <c r="A55" s="237">
        <v>40071</v>
      </c>
      <c r="B55" s="25">
        <v>45</v>
      </c>
      <c r="C55" s="35" t="s">
        <v>26</v>
      </c>
      <c r="D55" s="36" t="str">
        <f t="shared" si="9"/>
        <v>'</v>
      </c>
      <c r="E55" s="37">
        <f t="shared" si="9"/>
        <v>40040.5</v>
      </c>
      <c r="F55" s="6">
        <f>IF(MAX(F$9:F54)&gt;=L$5,0,IF(B55&gt;=MONTH($N$5),F54+1,0))</f>
        <v>38</v>
      </c>
      <c r="G55" s="38">
        <f t="shared" si="1"/>
        <v>2202.5458362411364</v>
      </c>
      <c r="H55" s="39">
        <f t="shared" si="2"/>
        <v>1826.83</v>
      </c>
      <c r="I55" s="39">
        <f t="shared" si="3"/>
        <v>375.71583624113646</v>
      </c>
      <c r="J55" s="40">
        <f t="shared" si="7"/>
        <v>208404.33822283678</v>
      </c>
      <c r="K55" s="41"/>
      <c r="L55" s="42"/>
      <c r="M55" s="42"/>
      <c r="N55" s="42"/>
      <c r="O55" s="42"/>
      <c r="P55" s="46"/>
      <c r="Q55" s="23"/>
    </row>
    <row r="56" spans="1:17" hidden="1">
      <c r="A56" s="237">
        <v>40101</v>
      </c>
      <c r="B56" s="25">
        <v>46</v>
      </c>
      <c r="C56" s="35" t="s">
        <v>27</v>
      </c>
      <c r="D56" s="36" t="str">
        <f t="shared" si="9"/>
        <v>'</v>
      </c>
      <c r="E56" s="37">
        <f t="shared" si="9"/>
        <v>40040.5</v>
      </c>
      <c r="F56" s="6">
        <f>IF(MAX(F$9:F55)&gt;=L$5,0,IF(B56&gt;=MONTH($N$5),F55+1,0))</f>
        <v>39</v>
      </c>
      <c r="G56" s="38">
        <f t="shared" si="1"/>
        <v>2202.5458362411364</v>
      </c>
      <c r="H56" s="39">
        <f t="shared" si="2"/>
        <v>1823.54</v>
      </c>
      <c r="I56" s="39">
        <f t="shared" si="3"/>
        <v>379.00583624113642</v>
      </c>
      <c r="J56" s="40">
        <f t="shared" si="7"/>
        <v>208025.33238659566</v>
      </c>
      <c r="K56" s="41"/>
      <c r="L56" s="42"/>
      <c r="M56" s="42"/>
      <c r="N56" s="42"/>
      <c r="O56" s="42"/>
      <c r="P56" s="46"/>
      <c r="Q56" s="23"/>
    </row>
    <row r="57" spans="1:17" hidden="1">
      <c r="A57" s="237">
        <v>40132</v>
      </c>
      <c r="B57" s="25">
        <v>47</v>
      </c>
      <c r="C57" s="35" t="s">
        <v>28</v>
      </c>
      <c r="D57" s="36" t="str">
        <f t="shared" si="9"/>
        <v>'</v>
      </c>
      <c r="E57" s="37">
        <f t="shared" si="9"/>
        <v>40040.5</v>
      </c>
      <c r="F57" s="6">
        <f>IF(MAX(F$9:F56)&gt;=L$5,0,IF(B57&gt;=MONTH($N$5),F56+1,0))</f>
        <v>40</v>
      </c>
      <c r="G57" s="38">
        <f t="shared" si="1"/>
        <v>2202.5458362411364</v>
      </c>
      <c r="H57" s="39">
        <f t="shared" si="2"/>
        <v>1820.22</v>
      </c>
      <c r="I57" s="39">
        <f t="shared" si="3"/>
        <v>382.32583624113636</v>
      </c>
      <c r="J57" s="40">
        <f t="shared" si="7"/>
        <v>207643.00655035453</v>
      </c>
      <c r="K57" s="41"/>
      <c r="L57" s="42"/>
      <c r="M57" s="42"/>
      <c r="N57" s="42"/>
      <c r="O57" s="42"/>
      <c r="P57" s="46"/>
      <c r="Q57" s="23"/>
    </row>
    <row r="58" spans="1:17" hidden="1">
      <c r="A58" s="237">
        <v>40162</v>
      </c>
      <c r="B58" s="25">
        <v>48</v>
      </c>
      <c r="C58" s="35" t="s">
        <v>29</v>
      </c>
      <c r="D58" s="36" t="str">
        <f t="shared" si="9"/>
        <v>'</v>
      </c>
      <c r="E58" s="37">
        <f t="shared" si="9"/>
        <v>40040.5</v>
      </c>
      <c r="F58" s="53">
        <f>IF(MAX(F$9:F57)&gt;=L$5,0,IF(B58&gt;=MONTH($N$5),F57+1,0))</f>
        <v>41</v>
      </c>
      <c r="G58" s="45">
        <f t="shared" si="1"/>
        <v>2202.5458362411364</v>
      </c>
      <c r="H58" s="42">
        <f t="shared" si="2"/>
        <v>1816.88</v>
      </c>
      <c r="I58" s="42">
        <f t="shared" si="3"/>
        <v>385.66583624113628</v>
      </c>
      <c r="J58" s="46">
        <f t="shared" si="7"/>
        <v>207257.34071411341</v>
      </c>
      <c r="K58" s="41">
        <f>SUM(H47:H58)</f>
        <v>22017.050000000003</v>
      </c>
      <c r="L58" s="42">
        <f>SUM(I47:I58)</f>
        <v>4413.5000348936364</v>
      </c>
      <c r="M58" s="42">
        <f>SUM(G47:G58)</f>
        <v>26430.550034893644</v>
      </c>
      <c r="N58" s="42">
        <f>K58+N46</f>
        <v>76949.72</v>
      </c>
      <c r="O58" s="42">
        <f>L58+O46</f>
        <v>13354.659285886592</v>
      </c>
      <c r="P58" s="46">
        <f>M58+P46</f>
        <v>90304.379285886622</v>
      </c>
      <c r="Q58" s="23"/>
    </row>
    <row r="59" spans="1:17" hidden="1">
      <c r="A59" s="237">
        <v>40193</v>
      </c>
      <c r="B59" s="25">
        <v>49</v>
      </c>
      <c r="C59" s="26" t="s">
        <v>17</v>
      </c>
      <c r="D59" s="47" t="str">
        <f>D47</f>
        <v>'</v>
      </c>
      <c r="E59" s="27">
        <f>E47+365.25</f>
        <v>40405.75</v>
      </c>
      <c r="F59" s="90">
        <f>IF(MAX(F$9:F58)&gt;=L$5,0,IF(B59&gt;=MONTH($N$5),F58+1,0))</f>
        <v>42</v>
      </c>
      <c r="G59" s="28">
        <f t="shared" si="1"/>
        <v>2202.5458362411364</v>
      </c>
      <c r="H59" s="29">
        <f t="shared" si="2"/>
        <v>1813.5</v>
      </c>
      <c r="I59" s="29">
        <f t="shared" si="3"/>
        <v>389.04583624113639</v>
      </c>
      <c r="J59" s="30">
        <f t="shared" si="7"/>
        <v>206868.29487787228</v>
      </c>
      <c r="K59" s="31"/>
      <c r="L59" s="32"/>
      <c r="M59" s="32"/>
      <c r="N59" s="32"/>
      <c r="O59" s="32"/>
      <c r="P59" s="48"/>
      <c r="Q59" s="23"/>
    </row>
    <row r="60" spans="1:17" hidden="1">
      <c r="A60" s="237">
        <v>40224</v>
      </c>
      <c r="B60" s="25">
        <v>50</v>
      </c>
      <c r="C60" s="35" t="s">
        <v>19</v>
      </c>
      <c r="D60" s="36" t="str">
        <f t="shared" ref="D60:E70" si="10">D59</f>
        <v>'</v>
      </c>
      <c r="E60" s="37">
        <f t="shared" si="10"/>
        <v>40405.75</v>
      </c>
      <c r="F60" s="6">
        <f>IF(MAX(F$9:F59)&gt;=L$5,0,IF(B60&gt;=MONTH($N$5),F59+1,0))</f>
        <v>43</v>
      </c>
      <c r="G60" s="38">
        <f t="shared" si="1"/>
        <v>2202.5458362411364</v>
      </c>
      <c r="H60" s="39">
        <f t="shared" si="2"/>
        <v>1810.1</v>
      </c>
      <c r="I60" s="39">
        <f t="shared" si="3"/>
        <v>392.44583624113648</v>
      </c>
      <c r="J60" s="40">
        <f t="shared" si="7"/>
        <v>206475.84904163115</v>
      </c>
      <c r="K60" s="41"/>
      <c r="L60" s="42"/>
      <c r="M60" s="42"/>
      <c r="N60" s="42"/>
      <c r="O60" s="42"/>
      <c r="P60" s="46"/>
      <c r="Q60" s="23"/>
    </row>
    <row r="61" spans="1:17" hidden="1">
      <c r="A61" s="237">
        <v>40252</v>
      </c>
      <c r="B61" s="25">
        <v>51</v>
      </c>
      <c r="C61" s="35" t="s">
        <v>20</v>
      </c>
      <c r="D61" s="36" t="str">
        <f t="shared" si="10"/>
        <v>'</v>
      </c>
      <c r="E61" s="37">
        <f t="shared" si="10"/>
        <v>40405.75</v>
      </c>
      <c r="F61" s="6">
        <f>IF(MAX(F$9:F60)&gt;=L$5,0,IF(B61&gt;=MONTH($N$5),F60+1,0))</f>
        <v>44</v>
      </c>
      <c r="G61" s="38">
        <f t="shared" si="1"/>
        <v>2202.5458362411364</v>
      </c>
      <c r="H61" s="39">
        <f t="shared" si="2"/>
        <v>1806.66</v>
      </c>
      <c r="I61" s="39">
        <f t="shared" si="3"/>
        <v>395.8858362411363</v>
      </c>
      <c r="J61" s="40">
        <f t="shared" si="7"/>
        <v>206079.96320539003</v>
      </c>
      <c r="K61" s="41"/>
      <c r="L61" s="42"/>
      <c r="M61" s="42"/>
      <c r="N61" s="42"/>
      <c r="O61" s="42"/>
      <c r="P61" s="46"/>
      <c r="Q61" s="23"/>
    </row>
    <row r="62" spans="1:17" hidden="1">
      <c r="A62" s="237">
        <v>40283</v>
      </c>
      <c r="B62" s="25">
        <v>52</v>
      </c>
      <c r="C62" s="35" t="s">
        <v>21</v>
      </c>
      <c r="D62" s="36" t="str">
        <f t="shared" si="10"/>
        <v>'</v>
      </c>
      <c r="E62" s="37">
        <f t="shared" si="10"/>
        <v>40405.75</v>
      </c>
      <c r="F62" s="6">
        <f>IF(MAX(F$9:F61)&gt;=L$5,0,IF(B62&gt;=MONTH($N$5),F61+1,0))</f>
        <v>45</v>
      </c>
      <c r="G62" s="38">
        <f t="shared" si="1"/>
        <v>2202.5458362411364</v>
      </c>
      <c r="H62" s="39">
        <f t="shared" si="2"/>
        <v>1803.2</v>
      </c>
      <c r="I62" s="39">
        <f t="shared" si="3"/>
        <v>399.34583624113634</v>
      </c>
      <c r="J62" s="40">
        <f t="shared" si="7"/>
        <v>205680.61736914888</v>
      </c>
      <c r="K62" s="41"/>
      <c r="L62" s="42"/>
      <c r="M62" s="42"/>
      <c r="N62" s="42"/>
      <c r="O62" s="42"/>
      <c r="P62" s="46"/>
      <c r="Q62" s="23"/>
    </row>
    <row r="63" spans="1:17" hidden="1">
      <c r="A63" s="237">
        <v>40313</v>
      </c>
      <c r="B63" s="25">
        <v>53</v>
      </c>
      <c r="C63" s="35" t="s">
        <v>22</v>
      </c>
      <c r="D63" s="36" t="str">
        <f t="shared" si="10"/>
        <v>'</v>
      </c>
      <c r="E63" s="37">
        <f t="shared" si="10"/>
        <v>40405.75</v>
      </c>
      <c r="F63" s="6">
        <f>IF(MAX(F$9:F62)&gt;=L$5,0,IF(B63&gt;=MONTH($N$5),F62+1,0))</f>
        <v>46</v>
      </c>
      <c r="G63" s="38">
        <f t="shared" si="1"/>
        <v>2202.5458362411364</v>
      </c>
      <c r="H63" s="39">
        <f t="shared" si="2"/>
        <v>1799.71</v>
      </c>
      <c r="I63" s="39">
        <f t="shared" si="3"/>
        <v>402.83583624113635</v>
      </c>
      <c r="J63" s="40">
        <f t="shared" si="7"/>
        <v>205277.78153290774</v>
      </c>
      <c r="K63" s="41"/>
      <c r="L63" s="42"/>
      <c r="M63" s="42"/>
      <c r="N63" s="42"/>
      <c r="O63" s="42"/>
      <c r="P63" s="46"/>
      <c r="Q63" s="23"/>
    </row>
    <row r="64" spans="1:17" hidden="1">
      <c r="A64" s="237">
        <v>40344</v>
      </c>
      <c r="B64" s="25">
        <v>54</v>
      </c>
      <c r="C64" s="35" t="s">
        <v>23</v>
      </c>
      <c r="D64" s="36" t="str">
        <f t="shared" si="10"/>
        <v>'</v>
      </c>
      <c r="E64" s="37">
        <f t="shared" si="10"/>
        <v>40405.75</v>
      </c>
      <c r="F64" s="6">
        <f>IF(MAX(F$9:F63)&gt;=L$5,0,IF(B64&gt;=MONTH($N$5),F63+1,0))</f>
        <v>47</v>
      </c>
      <c r="G64" s="38">
        <f t="shared" si="1"/>
        <v>2202.5458362411364</v>
      </c>
      <c r="H64" s="39">
        <f t="shared" si="2"/>
        <v>1796.18</v>
      </c>
      <c r="I64" s="39">
        <f t="shared" si="3"/>
        <v>406.36583624113632</v>
      </c>
      <c r="J64" s="40">
        <f t="shared" si="7"/>
        <v>204871.41569666661</v>
      </c>
      <c r="K64" s="41"/>
      <c r="L64" s="42"/>
      <c r="M64" s="42"/>
      <c r="N64" s="42"/>
      <c r="O64" s="42"/>
      <c r="P64" s="46"/>
      <c r="Q64" s="23"/>
    </row>
    <row r="65" spans="1:17" hidden="1">
      <c r="A65" s="237">
        <v>40374</v>
      </c>
      <c r="B65" s="25">
        <v>55</v>
      </c>
      <c r="C65" s="35" t="s">
        <v>24</v>
      </c>
      <c r="D65" s="36" t="str">
        <f t="shared" si="10"/>
        <v>'</v>
      </c>
      <c r="E65" s="37">
        <f t="shared" si="10"/>
        <v>40405.75</v>
      </c>
      <c r="F65" s="6">
        <f>IF(MAX(F$9:F64)&gt;=L$5,0,IF(B65&gt;=MONTH($N$5),F64+1,0))</f>
        <v>48</v>
      </c>
      <c r="G65" s="38">
        <f t="shared" si="1"/>
        <v>2202.5458362411364</v>
      </c>
      <c r="H65" s="39">
        <f t="shared" si="2"/>
        <v>1792.62</v>
      </c>
      <c r="I65" s="39">
        <f t="shared" si="3"/>
        <v>409.92583624113649</v>
      </c>
      <c r="J65" s="40">
        <f t="shared" si="7"/>
        <v>204461.48986042547</v>
      </c>
      <c r="K65" s="41"/>
      <c r="L65" s="42"/>
      <c r="M65" s="42"/>
      <c r="N65" s="42"/>
      <c r="O65" s="42"/>
      <c r="P65" s="46"/>
      <c r="Q65" s="23"/>
    </row>
    <row r="66" spans="1:17" hidden="1">
      <c r="A66" s="237">
        <v>40405</v>
      </c>
      <c r="B66" s="25">
        <v>56</v>
      </c>
      <c r="C66" s="35" t="s">
        <v>25</v>
      </c>
      <c r="D66" s="36" t="str">
        <f t="shared" si="10"/>
        <v>'</v>
      </c>
      <c r="E66" s="37">
        <f t="shared" si="10"/>
        <v>40405.75</v>
      </c>
      <c r="F66" s="6">
        <f>IF(MAX(F$9:F65)&gt;=L$5,0,IF(B66&gt;=MONTH($N$5),F65+1,0))</f>
        <v>49</v>
      </c>
      <c r="G66" s="38">
        <f t="shared" si="1"/>
        <v>2202.5458362411364</v>
      </c>
      <c r="H66" s="39">
        <f t="shared" si="2"/>
        <v>1789.04</v>
      </c>
      <c r="I66" s="39">
        <f t="shared" si="3"/>
        <v>413.50583624113642</v>
      </c>
      <c r="J66" s="40">
        <f t="shared" si="7"/>
        <v>204047.98402418435</v>
      </c>
      <c r="K66" s="41"/>
      <c r="L66" s="42"/>
      <c r="M66" s="42"/>
      <c r="N66" s="42"/>
      <c r="O66" s="42"/>
      <c r="P66" s="46"/>
      <c r="Q66" s="23"/>
    </row>
    <row r="67" spans="1:17" hidden="1">
      <c r="A67" s="237">
        <v>40436</v>
      </c>
      <c r="B67" s="25">
        <v>57</v>
      </c>
      <c r="C67" s="35" t="s">
        <v>26</v>
      </c>
      <c r="D67" s="36" t="str">
        <f t="shared" si="10"/>
        <v>'</v>
      </c>
      <c r="E67" s="37">
        <f t="shared" si="10"/>
        <v>40405.75</v>
      </c>
      <c r="F67" s="6">
        <f>IF(MAX(F$9:F66)&gt;=L$5,0,IF(B67&gt;=MONTH($N$5),F66+1,0))</f>
        <v>50</v>
      </c>
      <c r="G67" s="38">
        <f t="shared" si="1"/>
        <v>2202.5458362411364</v>
      </c>
      <c r="H67" s="39">
        <f t="shared" si="2"/>
        <v>1785.42</v>
      </c>
      <c r="I67" s="39">
        <f t="shared" si="3"/>
        <v>417.12583624113631</v>
      </c>
      <c r="J67" s="40">
        <f t="shared" si="7"/>
        <v>203630.8581879432</v>
      </c>
      <c r="K67" s="41"/>
      <c r="L67" s="42"/>
      <c r="M67" s="42"/>
      <c r="N67" s="42"/>
      <c r="O67" s="42"/>
      <c r="P67" s="46"/>
      <c r="Q67" s="23"/>
    </row>
    <row r="68" spans="1:17" hidden="1">
      <c r="A68" s="237">
        <v>40466</v>
      </c>
      <c r="B68" s="25">
        <v>58</v>
      </c>
      <c r="C68" s="35" t="s">
        <v>27</v>
      </c>
      <c r="D68" s="36" t="str">
        <f t="shared" si="10"/>
        <v>'</v>
      </c>
      <c r="E68" s="37">
        <f t="shared" si="10"/>
        <v>40405.75</v>
      </c>
      <c r="F68" s="6">
        <f>IF(MAX(F$9:F67)&gt;=L$5,0,IF(B68&gt;=MONTH($N$5),F67+1,0))</f>
        <v>51</v>
      </c>
      <c r="G68" s="38">
        <f t="shared" si="1"/>
        <v>2202.5458362411364</v>
      </c>
      <c r="H68" s="39">
        <f t="shared" si="2"/>
        <v>1781.77</v>
      </c>
      <c r="I68" s="39">
        <f t="shared" si="3"/>
        <v>420.7758362411364</v>
      </c>
      <c r="J68" s="40">
        <f t="shared" si="7"/>
        <v>203210.08235170206</v>
      </c>
      <c r="K68" s="41"/>
      <c r="L68" s="42"/>
      <c r="M68" s="42"/>
      <c r="N68" s="42"/>
      <c r="O68" s="42"/>
      <c r="P68" s="46"/>
      <c r="Q68" s="23"/>
    </row>
    <row r="69" spans="1:17" hidden="1">
      <c r="A69" s="237">
        <v>40497</v>
      </c>
      <c r="B69" s="25">
        <v>59</v>
      </c>
      <c r="C69" s="35" t="s">
        <v>28</v>
      </c>
      <c r="D69" s="36" t="str">
        <f t="shared" si="10"/>
        <v>'</v>
      </c>
      <c r="E69" s="37">
        <f t="shared" si="10"/>
        <v>40405.75</v>
      </c>
      <c r="F69" s="6">
        <f>IF(MAX(F$9:F68)&gt;=L$5,0,IF(B69&gt;=MONTH($N$5),F68+1,0))</f>
        <v>52</v>
      </c>
      <c r="G69" s="38">
        <f t="shared" si="1"/>
        <v>2202.5458362411364</v>
      </c>
      <c r="H69" s="39">
        <f t="shared" si="2"/>
        <v>1778.09</v>
      </c>
      <c r="I69" s="39">
        <f t="shared" si="3"/>
        <v>424.45583624113647</v>
      </c>
      <c r="J69" s="40">
        <f t="shared" si="7"/>
        <v>202785.62651546093</v>
      </c>
      <c r="K69" s="41"/>
      <c r="L69" s="42"/>
      <c r="M69" s="42"/>
      <c r="N69" s="42"/>
      <c r="O69" s="42"/>
      <c r="P69" s="46"/>
      <c r="Q69" s="23"/>
    </row>
    <row r="70" spans="1:17" hidden="1">
      <c r="A70" s="237">
        <v>40527</v>
      </c>
      <c r="B70" s="25">
        <v>60</v>
      </c>
      <c r="C70" s="50" t="s">
        <v>29</v>
      </c>
      <c r="D70" s="51" t="str">
        <f t="shared" si="10"/>
        <v>'</v>
      </c>
      <c r="E70" s="52">
        <f t="shared" si="10"/>
        <v>40405.75</v>
      </c>
      <c r="F70" s="53">
        <f>IF(MAX(F$9:F69)&gt;=L$5,0,IF(B70&gt;=MONTH($N$5),F69+1,0))</f>
        <v>53</v>
      </c>
      <c r="G70" s="54">
        <f t="shared" si="1"/>
        <v>2202.5458362411364</v>
      </c>
      <c r="H70" s="55">
        <f t="shared" si="2"/>
        <v>1774.37</v>
      </c>
      <c r="I70" s="55">
        <f t="shared" si="3"/>
        <v>428.17583624113649</v>
      </c>
      <c r="J70" s="56">
        <f t="shared" si="7"/>
        <v>202357.45067921979</v>
      </c>
      <c r="K70" s="57">
        <f>SUM(H59:H70)</f>
        <v>21530.66</v>
      </c>
      <c r="L70" s="55">
        <f>SUM(I59:I70)</f>
        <v>4899.8900348936368</v>
      </c>
      <c r="M70" s="55">
        <f>SUM(G59:G70)</f>
        <v>26430.550034893644</v>
      </c>
      <c r="N70" s="55">
        <f>K70+N58</f>
        <v>98480.38</v>
      </c>
      <c r="O70" s="55">
        <f>L70+O58</f>
        <v>18254.549320780228</v>
      </c>
      <c r="P70" s="56">
        <f>M70+P58</f>
        <v>116734.92932078027</v>
      </c>
      <c r="Q70" s="23"/>
    </row>
    <row r="71" spans="1:17" hidden="1">
      <c r="A71" s="237">
        <v>40558</v>
      </c>
      <c r="B71" s="25">
        <v>25</v>
      </c>
      <c r="C71" s="26" t="s">
        <v>17</v>
      </c>
      <c r="D71" s="47" t="str">
        <f>D59</f>
        <v>'</v>
      </c>
      <c r="E71" s="27">
        <f>E59+365.25</f>
        <v>40771</v>
      </c>
      <c r="F71" s="90">
        <f>IF(MAX(F$9:F70)&gt;=L$5,0,IF(B71&gt;=MONTH($N$5),F70+1,0))</f>
        <v>54</v>
      </c>
      <c r="G71" s="28">
        <f t="shared" si="1"/>
        <v>2202.5458362411364</v>
      </c>
      <c r="H71" s="29">
        <f t="shared" si="2"/>
        <v>1770.63</v>
      </c>
      <c r="I71" s="29">
        <f t="shared" si="3"/>
        <v>431.91583624113628</v>
      </c>
      <c r="J71" s="30">
        <f t="shared" si="7"/>
        <v>201925.53484297867</v>
      </c>
      <c r="K71" s="31"/>
      <c r="L71" s="32"/>
      <c r="M71" s="32"/>
      <c r="N71" s="32"/>
      <c r="O71" s="32"/>
      <c r="P71" s="48"/>
      <c r="Q71" s="23"/>
    </row>
    <row r="72" spans="1:17" hidden="1">
      <c r="A72" s="237">
        <v>40589</v>
      </c>
      <c r="B72" s="25">
        <v>26</v>
      </c>
      <c r="C72" s="35" t="s">
        <v>19</v>
      </c>
      <c r="D72" s="36" t="str">
        <f t="shared" ref="D72:E82" si="11">D71</f>
        <v>'</v>
      </c>
      <c r="E72" s="37">
        <f t="shared" si="11"/>
        <v>40771</v>
      </c>
      <c r="F72" s="6">
        <f>IF(MAX(F$9:F71)&gt;=L$5,0,IF(B72&gt;=MONTH($N$5),F71+1,0))</f>
        <v>55</v>
      </c>
      <c r="G72" s="38">
        <f t="shared" si="1"/>
        <v>2202.5458362411364</v>
      </c>
      <c r="H72" s="39">
        <f t="shared" si="2"/>
        <v>1766.85</v>
      </c>
      <c r="I72" s="39">
        <f t="shared" si="3"/>
        <v>435.69583624113648</v>
      </c>
      <c r="J72" s="40">
        <f t="shared" si="7"/>
        <v>201489.83900673754</v>
      </c>
      <c r="K72" s="41"/>
      <c r="L72" s="42"/>
      <c r="M72" s="42"/>
      <c r="N72" s="42"/>
      <c r="O72" s="42"/>
      <c r="P72" s="46"/>
      <c r="Q72" s="23"/>
    </row>
    <row r="73" spans="1:17" hidden="1">
      <c r="A73" s="237">
        <v>40617</v>
      </c>
      <c r="B73" s="25">
        <v>27</v>
      </c>
      <c r="C73" s="35" t="s">
        <v>20</v>
      </c>
      <c r="D73" s="36" t="str">
        <f t="shared" si="11"/>
        <v>'</v>
      </c>
      <c r="E73" s="37">
        <f t="shared" si="11"/>
        <v>40771</v>
      </c>
      <c r="F73" s="6">
        <f>IF(MAX(F$9:F72)&gt;=L$5,0,IF(B73&gt;=MONTH($N$5),F72+1,0))</f>
        <v>56</v>
      </c>
      <c r="G73" s="38">
        <f t="shared" si="1"/>
        <v>2202.5458362411364</v>
      </c>
      <c r="H73" s="39">
        <f t="shared" si="2"/>
        <v>1763.04</v>
      </c>
      <c r="I73" s="39">
        <f t="shared" si="3"/>
        <v>439.50583624113642</v>
      </c>
      <c r="J73" s="40">
        <f t="shared" si="7"/>
        <v>201050.33317049639</v>
      </c>
      <c r="K73" s="41"/>
      <c r="L73" s="42"/>
      <c r="M73" s="42"/>
      <c r="N73" s="42"/>
      <c r="O73" s="42"/>
      <c r="P73" s="46"/>
      <c r="Q73" s="23"/>
    </row>
    <row r="74" spans="1:17" hidden="1">
      <c r="A74" s="237">
        <v>40648</v>
      </c>
      <c r="B74" s="25">
        <v>28</v>
      </c>
      <c r="C74" s="35" t="s">
        <v>21</v>
      </c>
      <c r="D74" s="36" t="str">
        <f t="shared" si="11"/>
        <v>'</v>
      </c>
      <c r="E74" s="37">
        <f t="shared" si="11"/>
        <v>40771</v>
      </c>
      <c r="F74" s="6">
        <f>IF(MAX(F$9:F73)&gt;=L$5,0,IF(B74&gt;=MONTH($N$5),F73+1,0))</f>
        <v>57</v>
      </c>
      <c r="G74" s="38">
        <f t="shared" si="1"/>
        <v>2202.5458362411364</v>
      </c>
      <c r="H74" s="39">
        <f t="shared" si="2"/>
        <v>1759.19</v>
      </c>
      <c r="I74" s="39">
        <f t="shared" si="3"/>
        <v>443.35583624113633</v>
      </c>
      <c r="J74" s="40">
        <f t="shared" si="7"/>
        <v>200606.97733425527</v>
      </c>
      <c r="K74" s="41"/>
      <c r="L74" s="42"/>
      <c r="M74" s="42"/>
      <c r="N74" s="42"/>
      <c r="O74" s="42"/>
      <c r="P74" s="46"/>
      <c r="Q74" s="23"/>
    </row>
    <row r="75" spans="1:17" hidden="1">
      <c r="A75" s="237">
        <v>40678</v>
      </c>
      <c r="B75" s="25">
        <v>29</v>
      </c>
      <c r="C75" s="35" t="s">
        <v>22</v>
      </c>
      <c r="D75" s="36" t="str">
        <f t="shared" si="11"/>
        <v>'</v>
      </c>
      <c r="E75" s="37">
        <f t="shared" si="11"/>
        <v>40771</v>
      </c>
      <c r="F75" s="6">
        <f>IF(MAX(F$9:F74)&gt;=L$5,0,IF(B75&gt;=MONTH($N$5),F74+1,0))</f>
        <v>58</v>
      </c>
      <c r="G75" s="38">
        <f t="shared" si="1"/>
        <v>2202.5458362411364</v>
      </c>
      <c r="H75" s="39">
        <f t="shared" si="2"/>
        <v>1755.31</v>
      </c>
      <c r="I75" s="39">
        <f t="shared" si="3"/>
        <v>447.23583624113644</v>
      </c>
      <c r="J75" s="40">
        <f t="shared" si="7"/>
        <v>200159.74149801413</v>
      </c>
      <c r="K75" s="41"/>
      <c r="L75" s="42"/>
      <c r="M75" s="42"/>
      <c r="N75" s="42"/>
      <c r="O75" s="42"/>
      <c r="P75" s="46"/>
      <c r="Q75" s="23"/>
    </row>
    <row r="76" spans="1:17" hidden="1">
      <c r="A76" s="237">
        <v>40709</v>
      </c>
      <c r="B76" s="25">
        <v>30</v>
      </c>
      <c r="C76" s="35" t="s">
        <v>23</v>
      </c>
      <c r="D76" s="36" t="str">
        <f t="shared" si="11"/>
        <v>'</v>
      </c>
      <c r="E76" s="37">
        <f t="shared" si="11"/>
        <v>40771</v>
      </c>
      <c r="F76" s="6">
        <f>IF(MAX(F$9:F75)&gt;=L$5,0,IF(B76&gt;=MONTH($N$5),F75+1,0))</f>
        <v>59</v>
      </c>
      <c r="G76" s="38">
        <f t="shared" ref="G76:G203" si="12">IF((J75+H76)&lt;(M$5+H76),J75+H76,M$5)</f>
        <v>2202.5458362411364</v>
      </c>
      <c r="H76" s="39">
        <f t="shared" ref="H76:H203" si="13">IF(F76&gt;0,IF(J75&gt;0,ROUND(-IPMT(K$5/12,F76,L$5,J$5,,),2),0),0)</f>
        <v>1751.4</v>
      </c>
      <c r="I76" s="39">
        <f t="shared" si="3"/>
        <v>451.14583624113629</v>
      </c>
      <c r="J76" s="40">
        <f t="shared" si="7"/>
        <v>199708.595661773</v>
      </c>
      <c r="K76" s="41"/>
      <c r="L76" s="42"/>
      <c r="M76" s="42"/>
      <c r="N76" s="42"/>
      <c r="O76" s="42"/>
      <c r="P76" s="46"/>
      <c r="Q76" s="23"/>
    </row>
    <row r="77" spans="1:17" hidden="1">
      <c r="A77" s="237">
        <v>40739</v>
      </c>
      <c r="B77" s="25">
        <v>31</v>
      </c>
      <c r="C77" s="35" t="s">
        <v>24</v>
      </c>
      <c r="D77" s="36" t="str">
        <f t="shared" si="11"/>
        <v>'</v>
      </c>
      <c r="E77" s="37">
        <f t="shared" si="11"/>
        <v>40771</v>
      </c>
      <c r="F77" s="6">
        <f>IF(MAX(F$9:F76)&gt;=L$5,0,IF(B77&gt;=MONTH($N$5),F76+1,0))</f>
        <v>60</v>
      </c>
      <c r="G77" s="38">
        <f t="shared" si="12"/>
        <v>2202.5458362411364</v>
      </c>
      <c r="H77" s="39">
        <f t="shared" si="13"/>
        <v>1747.45</v>
      </c>
      <c r="I77" s="39">
        <f t="shared" si="3"/>
        <v>455.09583624113634</v>
      </c>
      <c r="J77" s="40">
        <f t="shared" si="7"/>
        <v>199253.49982553185</v>
      </c>
      <c r="K77" s="41"/>
      <c r="L77" s="42"/>
      <c r="M77" s="42"/>
      <c r="N77" s="42"/>
      <c r="O77" s="42"/>
      <c r="P77" s="46"/>
      <c r="Q77" s="23"/>
    </row>
    <row r="78" spans="1:17" hidden="1">
      <c r="A78" s="237">
        <v>40770</v>
      </c>
      <c r="B78" s="25">
        <v>32</v>
      </c>
      <c r="C78" s="35" t="s">
        <v>25</v>
      </c>
      <c r="D78" s="36" t="str">
        <f t="shared" si="11"/>
        <v>'</v>
      </c>
      <c r="E78" s="37">
        <f t="shared" si="11"/>
        <v>40771</v>
      </c>
      <c r="F78" s="6">
        <f>IF(MAX(F$9:F77)&gt;=L$5,0,IF(B78&gt;=MONTH($N$5),F77+1,0))</f>
        <v>61</v>
      </c>
      <c r="G78" s="38">
        <f t="shared" si="12"/>
        <v>2202.5458362411364</v>
      </c>
      <c r="H78" s="39">
        <f t="shared" si="13"/>
        <v>1743.47</v>
      </c>
      <c r="I78" s="39">
        <f t="shared" si="3"/>
        <v>459.07583624113636</v>
      </c>
      <c r="J78" s="40">
        <f t="shared" si="7"/>
        <v>198794.42398929072</v>
      </c>
      <c r="K78" s="41"/>
      <c r="L78" s="42"/>
      <c r="M78" s="42"/>
      <c r="N78" s="42"/>
      <c r="O78" s="42"/>
      <c r="P78" s="46"/>
      <c r="Q78" s="23"/>
    </row>
    <row r="79" spans="1:17" hidden="1">
      <c r="A79" s="237">
        <v>40801</v>
      </c>
      <c r="B79" s="25">
        <v>33</v>
      </c>
      <c r="C79" s="35" t="s">
        <v>26</v>
      </c>
      <c r="D79" s="36" t="str">
        <f t="shared" si="11"/>
        <v>'</v>
      </c>
      <c r="E79" s="37">
        <f t="shared" si="11"/>
        <v>40771</v>
      </c>
      <c r="F79" s="6">
        <f>IF(MAX(F$9:F78)&gt;=L$5,0,IF(B79&gt;=MONTH($N$5),F78+1,0))</f>
        <v>62</v>
      </c>
      <c r="G79" s="38">
        <f t="shared" si="12"/>
        <v>2202.5458362411364</v>
      </c>
      <c r="H79" s="39">
        <f t="shared" si="13"/>
        <v>1739.45</v>
      </c>
      <c r="I79" s="39">
        <f t="shared" si="3"/>
        <v>463.09583624113634</v>
      </c>
      <c r="J79" s="40">
        <f t="shared" si="7"/>
        <v>198331.32815304957</v>
      </c>
      <c r="K79" s="41"/>
      <c r="L79" s="42"/>
      <c r="M79" s="42"/>
      <c r="N79" s="42"/>
      <c r="O79" s="42"/>
      <c r="P79" s="46"/>
      <c r="Q79" s="23"/>
    </row>
    <row r="80" spans="1:17" hidden="1">
      <c r="A80" s="237">
        <v>40831</v>
      </c>
      <c r="B80" s="25">
        <v>34</v>
      </c>
      <c r="C80" s="35" t="s">
        <v>27</v>
      </c>
      <c r="D80" s="36" t="str">
        <f t="shared" si="11"/>
        <v>'</v>
      </c>
      <c r="E80" s="37">
        <f t="shared" si="11"/>
        <v>40771</v>
      </c>
      <c r="F80" s="6">
        <f>IF(MAX(F$9:F79)&gt;=L$5,0,IF(B80&gt;=MONTH($N$5),F79+1,0))</f>
        <v>63</v>
      </c>
      <c r="G80" s="38">
        <f t="shared" si="12"/>
        <v>2202.5458362411364</v>
      </c>
      <c r="H80" s="39">
        <f t="shared" si="13"/>
        <v>1735.4</v>
      </c>
      <c r="I80" s="39">
        <f t="shared" si="3"/>
        <v>467.14583624113629</v>
      </c>
      <c r="J80" s="40">
        <f t="shared" si="7"/>
        <v>197864.18231680844</v>
      </c>
      <c r="K80" s="41"/>
      <c r="L80" s="42"/>
      <c r="M80" s="42"/>
      <c r="N80" s="42"/>
      <c r="O80" s="42"/>
      <c r="P80" s="46"/>
      <c r="Q80" s="23"/>
    </row>
    <row r="81" spans="1:17" hidden="1">
      <c r="A81" s="237">
        <v>40862</v>
      </c>
      <c r="B81" s="25">
        <v>35</v>
      </c>
      <c r="C81" s="35" t="s">
        <v>28</v>
      </c>
      <c r="D81" s="36" t="str">
        <f t="shared" si="11"/>
        <v>'</v>
      </c>
      <c r="E81" s="37">
        <f t="shared" si="11"/>
        <v>40771</v>
      </c>
      <c r="F81" s="6">
        <f>IF(MAX(F$9:F80)&gt;=L$5,0,IF(B81&gt;=MONTH($N$5),F80+1,0))</f>
        <v>64</v>
      </c>
      <c r="G81" s="38">
        <f t="shared" si="12"/>
        <v>2202.5458362411364</v>
      </c>
      <c r="H81" s="39">
        <f t="shared" si="13"/>
        <v>1731.31</v>
      </c>
      <c r="I81" s="39">
        <f t="shared" si="3"/>
        <v>471.23583624113644</v>
      </c>
      <c r="J81" s="40">
        <f t="shared" si="7"/>
        <v>197392.94648056731</v>
      </c>
      <c r="K81" s="41"/>
      <c r="L81" s="42"/>
      <c r="M81" s="42"/>
      <c r="N81" s="42"/>
      <c r="O81" s="42"/>
      <c r="P81" s="46"/>
      <c r="Q81" s="23"/>
    </row>
    <row r="82" spans="1:17" hidden="1">
      <c r="A82" s="237">
        <v>40892</v>
      </c>
      <c r="B82" s="25">
        <v>36</v>
      </c>
      <c r="C82" s="35" t="s">
        <v>29</v>
      </c>
      <c r="D82" s="36" t="str">
        <f t="shared" si="11"/>
        <v>'</v>
      </c>
      <c r="E82" s="37">
        <f t="shared" si="11"/>
        <v>40771</v>
      </c>
      <c r="F82" s="53">
        <f>IF(MAX(F$9:F81)&gt;=L$5,0,IF(B82&gt;=MONTH($N$5),F81+1,0))</f>
        <v>65</v>
      </c>
      <c r="G82" s="45">
        <f t="shared" si="12"/>
        <v>2202.5458362411364</v>
      </c>
      <c r="H82" s="42">
        <f t="shared" si="13"/>
        <v>1727.19</v>
      </c>
      <c r="I82" s="42">
        <f t="shared" si="3"/>
        <v>475.35583624113633</v>
      </c>
      <c r="J82" s="46">
        <f t="shared" si="7"/>
        <v>196917.59064432618</v>
      </c>
      <c r="K82" s="41">
        <f>SUM(H71:H82)</f>
        <v>20990.690000000002</v>
      </c>
      <c r="L82" s="42">
        <f>SUM(I71:I82)</f>
        <v>5439.8600348936361</v>
      </c>
      <c r="M82" s="42">
        <f>SUM(G71:G82)</f>
        <v>26430.550034893644</v>
      </c>
      <c r="N82" s="42">
        <f>K82+N70</f>
        <v>119471.07</v>
      </c>
      <c r="O82" s="42">
        <f>L82+O70</f>
        <v>23694.409355673866</v>
      </c>
      <c r="P82" s="46">
        <f>M82+P70</f>
        <v>143165.47935567392</v>
      </c>
      <c r="Q82" s="23"/>
    </row>
    <row r="83" spans="1:17" hidden="1">
      <c r="A83" s="237">
        <v>40923</v>
      </c>
      <c r="B83" s="25">
        <v>37</v>
      </c>
      <c r="C83" s="26" t="s">
        <v>17</v>
      </c>
      <c r="D83" s="47" t="str">
        <f>D71</f>
        <v>'</v>
      </c>
      <c r="E83" s="27">
        <f>E71+365.25</f>
        <v>41136.25</v>
      </c>
      <c r="F83" s="90">
        <f>IF(MAX(F$9:F82)&gt;=L$5,0,IF(B83&gt;=MONTH($N$5),F82+1,0))</f>
        <v>66</v>
      </c>
      <c r="G83" s="28">
        <f t="shared" si="12"/>
        <v>2202.5458362411364</v>
      </c>
      <c r="H83" s="29">
        <f t="shared" si="13"/>
        <v>1723.03</v>
      </c>
      <c r="I83" s="29">
        <f t="shared" si="3"/>
        <v>479.51583624113641</v>
      </c>
      <c r="J83" s="30">
        <f t="shared" si="7"/>
        <v>196438.07480808505</v>
      </c>
      <c r="K83" s="31"/>
      <c r="L83" s="32"/>
      <c r="M83" s="32"/>
      <c r="N83" s="32"/>
      <c r="O83" s="32"/>
      <c r="P83" s="48"/>
      <c r="Q83" s="23"/>
    </row>
    <row r="84" spans="1:17" hidden="1">
      <c r="A84" s="237">
        <v>40954</v>
      </c>
      <c r="B84" s="25">
        <v>38</v>
      </c>
      <c r="C84" s="35" t="s">
        <v>19</v>
      </c>
      <c r="D84" s="36" t="str">
        <f t="shared" ref="D84:E94" si="14">D83</f>
        <v>'</v>
      </c>
      <c r="E84" s="37">
        <f t="shared" si="14"/>
        <v>41136.25</v>
      </c>
      <c r="F84" s="6">
        <f>IF(MAX(F$9:F83)&gt;=L$5,0,IF(B84&gt;=MONTH($N$5),F83+1,0))</f>
        <v>67</v>
      </c>
      <c r="G84" s="38">
        <f t="shared" si="12"/>
        <v>2202.5458362411364</v>
      </c>
      <c r="H84" s="39">
        <f t="shared" si="13"/>
        <v>1718.83</v>
      </c>
      <c r="I84" s="39">
        <f t="shared" si="3"/>
        <v>483.71583624113646</v>
      </c>
      <c r="J84" s="40">
        <f t="shared" si="7"/>
        <v>195954.3589718439</v>
      </c>
      <c r="K84" s="41"/>
      <c r="L84" s="42"/>
      <c r="M84" s="42"/>
      <c r="N84" s="42"/>
      <c r="O84" s="42"/>
      <c r="P84" s="46"/>
      <c r="Q84" s="23"/>
    </row>
    <row r="85" spans="1:17" hidden="1">
      <c r="A85" s="237">
        <v>40983</v>
      </c>
      <c r="B85" s="25">
        <v>39</v>
      </c>
      <c r="C85" s="35" t="s">
        <v>20</v>
      </c>
      <c r="D85" s="36" t="str">
        <f t="shared" si="14"/>
        <v>'</v>
      </c>
      <c r="E85" s="37">
        <f t="shared" si="14"/>
        <v>41136.25</v>
      </c>
      <c r="F85" s="6">
        <f>IF(MAX(F$9:F84)&gt;=L$5,0,IF(B85&gt;=MONTH($N$5),F84+1,0))</f>
        <v>68</v>
      </c>
      <c r="G85" s="38">
        <f t="shared" si="12"/>
        <v>2202.5458362411364</v>
      </c>
      <c r="H85" s="39">
        <f t="shared" si="13"/>
        <v>1714.6</v>
      </c>
      <c r="I85" s="39">
        <f t="shared" si="3"/>
        <v>487.94583624113648</v>
      </c>
      <c r="J85" s="40">
        <f t="shared" si="7"/>
        <v>195466.41313560278</v>
      </c>
      <c r="K85" s="41"/>
      <c r="L85" s="42"/>
      <c r="M85" s="42"/>
      <c r="N85" s="42"/>
      <c r="O85" s="42"/>
      <c r="P85" s="46"/>
      <c r="Q85" s="23"/>
    </row>
    <row r="86" spans="1:17" hidden="1">
      <c r="A86" s="237">
        <v>41014</v>
      </c>
      <c r="B86" s="25">
        <v>40</v>
      </c>
      <c r="C86" s="35" t="s">
        <v>21</v>
      </c>
      <c r="D86" s="36" t="str">
        <f t="shared" si="14"/>
        <v>'</v>
      </c>
      <c r="E86" s="37">
        <f t="shared" si="14"/>
        <v>41136.25</v>
      </c>
      <c r="F86" s="6">
        <f>IF(MAX(F$9:F85)&gt;=L$5,0,IF(B86&gt;=MONTH($N$5),F85+1,0))</f>
        <v>69</v>
      </c>
      <c r="G86" s="38">
        <f t="shared" si="12"/>
        <v>2202.5458362411364</v>
      </c>
      <c r="H86" s="39">
        <f t="shared" si="13"/>
        <v>1710.33</v>
      </c>
      <c r="I86" s="39">
        <f t="shared" si="3"/>
        <v>492.21583624113646</v>
      </c>
      <c r="J86" s="40">
        <f t="shared" si="7"/>
        <v>194974.19729936164</v>
      </c>
      <c r="K86" s="41"/>
      <c r="L86" s="42"/>
      <c r="M86" s="42"/>
      <c r="N86" s="42"/>
      <c r="O86" s="42"/>
      <c r="P86" s="46"/>
      <c r="Q86" s="23"/>
    </row>
    <row r="87" spans="1:17" hidden="1">
      <c r="A87" s="237">
        <v>41044</v>
      </c>
      <c r="B87" s="25">
        <v>41</v>
      </c>
      <c r="C87" s="35" t="s">
        <v>22</v>
      </c>
      <c r="D87" s="36" t="str">
        <f t="shared" si="14"/>
        <v>'</v>
      </c>
      <c r="E87" s="37">
        <f t="shared" si="14"/>
        <v>41136.25</v>
      </c>
      <c r="F87" s="6">
        <f>IF(MAX(F$9:F86)&gt;=L$5,0,IF(B87&gt;=MONTH($N$5),F86+1,0))</f>
        <v>70</v>
      </c>
      <c r="G87" s="38">
        <f t="shared" si="12"/>
        <v>2202.5458362411364</v>
      </c>
      <c r="H87" s="39">
        <f t="shared" si="13"/>
        <v>1706.02</v>
      </c>
      <c r="I87" s="39">
        <f t="shared" si="3"/>
        <v>496.5258362411364</v>
      </c>
      <c r="J87" s="40">
        <f t="shared" si="7"/>
        <v>194477.6714631205</v>
      </c>
      <c r="K87" s="41"/>
      <c r="L87" s="42"/>
      <c r="M87" s="42"/>
      <c r="N87" s="42"/>
      <c r="O87" s="42"/>
      <c r="P87" s="46"/>
      <c r="Q87" s="23"/>
    </row>
    <row r="88" spans="1:17" hidden="1">
      <c r="A88" s="237">
        <v>41075</v>
      </c>
      <c r="B88" s="25">
        <v>42</v>
      </c>
      <c r="C88" s="35" t="s">
        <v>23</v>
      </c>
      <c r="D88" s="36" t="str">
        <f t="shared" si="14"/>
        <v>'</v>
      </c>
      <c r="E88" s="37">
        <f t="shared" si="14"/>
        <v>41136.25</v>
      </c>
      <c r="F88" s="6">
        <f>IF(MAX(F$9:F87)&gt;=L$5,0,IF(B88&gt;=MONTH($N$5),F87+1,0))</f>
        <v>71</v>
      </c>
      <c r="G88" s="38">
        <f t="shared" si="12"/>
        <v>2202.5458362411364</v>
      </c>
      <c r="H88" s="39">
        <f t="shared" si="13"/>
        <v>1701.68</v>
      </c>
      <c r="I88" s="39">
        <f t="shared" si="3"/>
        <v>500.86583624113632</v>
      </c>
      <c r="J88" s="40">
        <f t="shared" si="7"/>
        <v>193976.80562687936</v>
      </c>
      <c r="K88" s="41"/>
      <c r="L88" s="42"/>
      <c r="M88" s="42"/>
      <c r="N88" s="42"/>
      <c r="O88" s="42"/>
      <c r="P88" s="46"/>
      <c r="Q88" s="23"/>
    </row>
    <row r="89" spans="1:17" hidden="1">
      <c r="A89" s="237">
        <v>41105</v>
      </c>
      <c r="B89" s="25">
        <v>43</v>
      </c>
      <c r="C89" s="35" t="s">
        <v>24</v>
      </c>
      <c r="D89" s="36" t="str">
        <f t="shared" si="14"/>
        <v>'</v>
      </c>
      <c r="E89" s="37">
        <f t="shared" si="14"/>
        <v>41136.25</v>
      </c>
      <c r="F89" s="6">
        <f>IF(MAX(F$9:F88)&gt;=L$5,0,IF(B89&gt;=MONTH($N$5),F88+1,0))</f>
        <v>72</v>
      </c>
      <c r="G89" s="38">
        <f t="shared" si="12"/>
        <v>2202.5458362411364</v>
      </c>
      <c r="H89" s="39">
        <f t="shared" si="13"/>
        <v>1697.3</v>
      </c>
      <c r="I89" s="39">
        <f t="shared" si="3"/>
        <v>505.24583624113643</v>
      </c>
      <c r="J89" s="40">
        <f t="shared" si="7"/>
        <v>193471.55979063822</v>
      </c>
      <c r="K89" s="41"/>
      <c r="L89" s="42"/>
      <c r="M89" s="42"/>
      <c r="N89" s="42"/>
      <c r="O89" s="42"/>
      <c r="P89" s="46"/>
      <c r="Q89" s="23"/>
    </row>
    <row r="90" spans="1:17" hidden="1">
      <c r="A90" s="237">
        <v>41136</v>
      </c>
      <c r="B90" s="25">
        <v>44</v>
      </c>
      <c r="C90" s="35" t="s">
        <v>25</v>
      </c>
      <c r="D90" s="36" t="str">
        <f t="shared" si="14"/>
        <v>'</v>
      </c>
      <c r="E90" s="37">
        <f t="shared" si="14"/>
        <v>41136.25</v>
      </c>
      <c r="F90" s="6">
        <f>IF(MAX(F$9:F89)&gt;=L$5,0,IF(B90&gt;=MONTH($N$5),F89+1,0))</f>
        <v>73</v>
      </c>
      <c r="G90" s="38">
        <f t="shared" si="12"/>
        <v>2202.5458362411364</v>
      </c>
      <c r="H90" s="39">
        <f t="shared" si="13"/>
        <v>1692.88</v>
      </c>
      <c r="I90" s="39">
        <f t="shared" si="3"/>
        <v>509.66583624113628</v>
      </c>
      <c r="J90" s="40">
        <f t="shared" si="7"/>
        <v>192961.89395439709</v>
      </c>
      <c r="K90" s="41"/>
      <c r="L90" s="42"/>
      <c r="M90" s="42"/>
      <c r="N90" s="42"/>
      <c r="O90" s="42"/>
      <c r="P90" s="46"/>
      <c r="Q90" s="23"/>
    </row>
    <row r="91" spans="1:17" hidden="1">
      <c r="A91" s="237">
        <v>41167</v>
      </c>
      <c r="B91" s="25">
        <v>45</v>
      </c>
      <c r="C91" s="35" t="s">
        <v>26</v>
      </c>
      <c r="D91" s="36" t="str">
        <f t="shared" si="14"/>
        <v>'</v>
      </c>
      <c r="E91" s="37">
        <f t="shared" si="14"/>
        <v>41136.25</v>
      </c>
      <c r="F91" s="6">
        <f>IF(MAX(F$9:F90)&gt;=L$5,0,IF(B91&gt;=MONTH($N$5),F90+1,0))</f>
        <v>74</v>
      </c>
      <c r="G91" s="38">
        <f t="shared" si="12"/>
        <v>2202.5458362411364</v>
      </c>
      <c r="H91" s="39">
        <f t="shared" si="13"/>
        <v>1688.42</v>
      </c>
      <c r="I91" s="39">
        <f t="shared" si="3"/>
        <v>514.12583624113631</v>
      </c>
      <c r="J91" s="40">
        <f t="shared" si="7"/>
        <v>192447.76811815595</v>
      </c>
      <c r="K91" s="41"/>
      <c r="L91" s="42"/>
      <c r="M91" s="42"/>
      <c r="N91" s="42"/>
      <c r="O91" s="42"/>
      <c r="P91" s="46"/>
      <c r="Q91" s="23"/>
    </row>
    <row r="92" spans="1:17" hidden="1">
      <c r="A92" s="237">
        <v>41197</v>
      </c>
      <c r="B92" s="25">
        <v>46</v>
      </c>
      <c r="C92" s="35" t="s">
        <v>27</v>
      </c>
      <c r="D92" s="36" t="str">
        <f t="shared" si="14"/>
        <v>'</v>
      </c>
      <c r="E92" s="37">
        <f t="shared" si="14"/>
        <v>41136.25</v>
      </c>
      <c r="F92" s="6">
        <f>IF(MAX(F$9:F91)&gt;=L$5,0,IF(B92&gt;=MONTH($N$5),F91+1,0))</f>
        <v>75</v>
      </c>
      <c r="G92" s="38">
        <f t="shared" si="12"/>
        <v>2202.5458362411364</v>
      </c>
      <c r="H92" s="39">
        <f t="shared" si="13"/>
        <v>1683.92</v>
      </c>
      <c r="I92" s="39">
        <f t="shared" si="3"/>
        <v>518.62583624113631</v>
      </c>
      <c r="J92" s="40">
        <f t="shared" si="7"/>
        <v>191929.1422819148</v>
      </c>
      <c r="K92" s="41"/>
      <c r="L92" s="42"/>
      <c r="M92" s="42"/>
      <c r="N92" s="42"/>
      <c r="O92" s="42"/>
      <c r="P92" s="46"/>
      <c r="Q92" s="23"/>
    </row>
    <row r="93" spans="1:17" hidden="1">
      <c r="A93" s="237">
        <v>41228</v>
      </c>
      <c r="B93" s="25">
        <v>47</v>
      </c>
      <c r="C93" s="35" t="s">
        <v>28</v>
      </c>
      <c r="D93" s="36" t="str">
        <f t="shared" si="14"/>
        <v>'</v>
      </c>
      <c r="E93" s="37">
        <f t="shared" si="14"/>
        <v>41136.25</v>
      </c>
      <c r="F93" s="6">
        <f>IF(MAX(F$9:F92)&gt;=L$5,0,IF(B93&gt;=MONTH($N$5),F92+1,0))</f>
        <v>76</v>
      </c>
      <c r="G93" s="38">
        <f t="shared" si="12"/>
        <v>2202.5458362411364</v>
      </c>
      <c r="H93" s="39">
        <f t="shared" si="13"/>
        <v>1679.38</v>
      </c>
      <c r="I93" s="39">
        <f t="shared" si="3"/>
        <v>523.16583624113628</v>
      </c>
      <c r="J93" s="40">
        <f t="shared" si="7"/>
        <v>191405.97644567367</v>
      </c>
      <c r="K93" s="41"/>
      <c r="L93" s="42"/>
      <c r="M93" s="42"/>
      <c r="N93" s="42"/>
      <c r="O93" s="42"/>
      <c r="P93" s="46"/>
      <c r="Q93" s="23"/>
    </row>
    <row r="94" spans="1:17" hidden="1">
      <c r="A94" s="237">
        <v>41258</v>
      </c>
      <c r="B94" s="25">
        <v>48</v>
      </c>
      <c r="C94" s="35" t="s">
        <v>29</v>
      </c>
      <c r="D94" s="36" t="str">
        <f t="shared" si="14"/>
        <v>'</v>
      </c>
      <c r="E94" s="37">
        <f t="shared" si="14"/>
        <v>41136.25</v>
      </c>
      <c r="F94" s="53">
        <f>IF(MAX(F$9:F93)&gt;=L$5,0,IF(B94&gt;=MONTH($N$5),F93+1,0))</f>
        <v>77</v>
      </c>
      <c r="G94" s="45">
        <f t="shared" si="12"/>
        <v>2202.5458362411364</v>
      </c>
      <c r="H94" s="42">
        <f t="shared" si="13"/>
        <v>1674.8</v>
      </c>
      <c r="I94" s="42">
        <f t="shared" si="3"/>
        <v>527.74583624113643</v>
      </c>
      <c r="J94" s="46">
        <f t="shared" si="7"/>
        <v>190878.23060943253</v>
      </c>
      <c r="K94" s="41">
        <f>SUM(H83:H94)</f>
        <v>20391.189999999999</v>
      </c>
      <c r="L94" s="42">
        <f>SUM(I83:I94)</f>
        <v>6039.3600348936361</v>
      </c>
      <c r="M94" s="42">
        <f>SUM(G83:G94)</f>
        <v>26430.550034893644</v>
      </c>
      <c r="N94" s="42">
        <f>K94+N82</f>
        <v>139862.26</v>
      </c>
      <c r="O94" s="42">
        <f>L94+O82</f>
        <v>29733.769390567504</v>
      </c>
      <c r="P94" s="46">
        <f>M94+P82</f>
        <v>169596.02939056756</v>
      </c>
      <c r="Q94" s="23"/>
    </row>
    <row r="95" spans="1:17" hidden="1">
      <c r="A95" s="237">
        <v>41289</v>
      </c>
      <c r="B95" s="25">
        <v>49</v>
      </c>
      <c r="C95" s="26" t="s">
        <v>17</v>
      </c>
      <c r="D95" s="47" t="str">
        <f>D83</f>
        <v>'</v>
      </c>
      <c r="E95" s="27">
        <f>E83+365.25</f>
        <v>41501.5</v>
      </c>
      <c r="F95" s="90">
        <f>IF(MAX(F$9:F94)&gt;=L$5,0,IF(B95&gt;=MONTH($N$5),F94+1,0))</f>
        <v>78</v>
      </c>
      <c r="G95" s="28">
        <f t="shared" si="12"/>
        <v>2202.5458362411364</v>
      </c>
      <c r="H95" s="29">
        <f t="shared" si="13"/>
        <v>1670.18</v>
      </c>
      <c r="I95" s="29">
        <f t="shared" si="3"/>
        <v>532.36583624113632</v>
      </c>
      <c r="J95" s="30">
        <f t="shared" ref="J95:J158" si="15">J94-I95</f>
        <v>190345.8647731914</v>
      </c>
      <c r="K95" s="31"/>
      <c r="L95" s="32"/>
      <c r="M95" s="32"/>
      <c r="N95" s="32"/>
      <c r="O95" s="32"/>
      <c r="P95" s="48"/>
      <c r="Q95" s="23"/>
    </row>
    <row r="96" spans="1:17" hidden="1">
      <c r="A96" s="237">
        <v>41320</v>
      </c>
      <c r="B96" s="25">
        <v>50</v>
      </c>
      <c r="C96" s="35" t="s">
        <v>19</v>
      </c>
      <c r="D96" s="36" t="str">
        <f t="shared" ref="D96:E106" si="16">D95</f>
        <v>'</v>
      </c>
      <c r="E96" s="37">
        <f t="shared" si="16"/>
        <v>41501.5</v>
      </c>
      <c r="F96" s="6">
        <f>IF(MAX(F$9:F95)&gt;=L$5,0,IF(B96&gt;=MONTH($N$5),F95+1,0))</f>
        <v>79</v>
      </c>
      <c r="G96" s="38">
        <f t="shared" si="12"/>
        <v>2202.5458362411364</v>
      </c>
      <c r="H96" s="39">
        <f t="shared" si="13"/>
        <v>1665.53</v>
      </c>
      <c r="I96" s="39">
        <f t="shared" si="3"/>
        <v>537.01583624113641</v>
      </c>
      <c r="J96" s="40">
        <f t="shared" si="15"/>
        <v>189808.84893695026</v>
      </c>
      <c r="K96" s="41"/>
      <c r="L96" s="42"/>
      <c r="M96" s="42"/>
      <c r="N96" s="42"/>
      <c r="O96" s="42"/>
      <c r="P96" s="46"/>
      <c r="Q96" s="23"/>
    </row>
    <row r="97" spans="1:20" hidden="1">
      <c r="A97" s="237">
        <v>41348</v>
      </c>
      <c r="B97" s="25">
        <v>51</v>
      </c>
      <c r="C97" s="35" t="s">
        <v>20</v>
      </c>
      <c r="D97" s="36" t="str">
        <f t="shared" si="16"/>
        <v>'</v>
      </c>
      <c r="E97" s="37">
        <f t="shared" si="16"/>
        <v>41501.5</v>
      </c>
      <c r="F97" s="6">
        <f>IF(MAX(F$9:F96)&gt;=L$5,0,IF(B97&gt;=MONTH($N$5),F96+1,0))</f>
        <v>80</v>
      </c>
      <c r="G97" s="38">
        <f t="shared" si="12"/>
        <v>2202.5458362411364</v>
      </c>
      <c r="H97" s="39">
        <f t="shared" si="13"/>
        <v>1660.83</v>
      </c>
      <c r="I97" s="39">
        <f t="shared" si="3"/>
        <v>541.71583624113646</v>
      </c>
      <c r="J97" s="40">
        <f t="shared" si="15"/>
        <v>189267.13310070912</v>
      </c>
      <c r="K97" s="41"/>
      <c r="L97" s="42"/>
      <c r="M97" s="42"/>
      <c r="N97" s="42"/>
      <c r="O97" s="42"/>
      <c r="P97" s="46"/>
      <c r="Q97" s="23"/>
    </row>
    <row r="98" spans="1:20" hidden="1">
      <c r="A98" s="237">
        <v>41379</v>
      </c>
      <c r="B98" s="25">
        <v>52</v>
      </c>
      <c r="C98" s="35" t="s">
        <v>21</v>
      </c>
      <c r="D98" s="36" t="str">
        <f t="shared" si="16"/>
        <v>'</v>
      </c>
      <c r="E98" s="37">
        <f t="shared" si="16"/>
        <v>41501.5</v>
      </c>
      <c r="F98" s="6">
        <f>IF(MAX(F$9:F97)&gt;=L$5,0,IF(B98&gt;=MONTH($N$5),F97+1,0))</f>
        <v>81</v>
      </c>
      <c r="G98" s="38">
        <f t="shared" si="12"/>
        <v>2202.5458362411364</v>
      </c>
      <c r="H98" s="39">
        <f t="shared" si="13"/>
        <v>1656.09</v>
      </c>
      <c r="I98" s="39">
        <f t="shared" si="3"/>
        <v>546.45583624113647</v>
      </c>
      <c r="J98" s="40">
        <f t="shared" si="15"/>
        <v>188720.67726446799</v>
      </c>
      <c r="K98" s="41"/>
      <c r="L98" s="42"/>
      <c r="M98" s="42"/>
      <c r="N98" s="42"/>
      <c r="O98" s="42"/>
      <c r="P98" s="46"/>
      <c r="Q98" s="23"/>
    </row>
    <row r="99" spans="1:20" hidden="1">
      <c r="A99" s="237">
        <v>41409</v>
      </c>
      <c r="B99" s="25">
        <v>53</v>
      </c>
      <c r="C99" s="35" t="s">
        <v>22</v>
      </c>
      <c r="D99" s="36" t="str">
        <f t="shared" si="16"/>
        <v>'</v>
      </c>
      <c r="E99" s="37">
        <f t="shared" si="16"/>
        <v>41501.5</v>
      </c>
      <c r="F99" s="6">
        <f>IF(MAX(F$9:F98)&gt;=L$5,0,IF(B99&gt;=MONTH($N$5),F98+1,0))</f>
        <v>82</v>
      </c>
      <c r="G99" s="38">
        <f t="shared" si="12"/>
        <v>2202.5458362411364</v>
      </c>
      <c r="H99" s="39">
        <f t="shared" si="13"/>
        <v>1651.31</v>
      </c>
      <c r="I99" s="39">
        <f t="shared" si="3"/>
        <v>551.23583624113644</v>
      </c>
      <c r="J99" s="40">
        <f t="shared" si="15"/>
        <v>188169.44142822686</v>
      </c>
      <c r="K99" s="41"/>
      <c r="L99" s="42"/>
      <c r="M99" s="42"/>
      <c r="N99" s="42"/>
      <c r="O99" s="42"/>
      <c r="P99" s="46"/>
      <c r="Q99" s="23"/>
    </row>
    <row r="100" spans="1:20" hidden="1">
      <c r="A100" s="237">
        <v>41440</v>
      </c>
      <c r="B100" s="25">
        <v>54</v>
      </c>
      <c r="C100" s="35" t="s">
        <v>23</v>
      </c>
      <c r="D100" s="36" t="str">
        <f t="shared" si="16"/>
        <v>'</v>
      </c>
      <c r="E100" s="37">
        <f t="shared" si="16"/>
        <v>41501.5</v>
      </c>
      <c r="F100" s="6">
        <f>IF(MAX(F$9:F99)&gt;=L$5,0,IF(B100&gt;=MONTH($N$5),F99+1,0))</f>
        <v>83</v>
      </c>
      <c r="G100" s="38">
        <f t="shared" si="12"/>
        <v>2202.5458362411364</v>
      </c>
      <c r="H100" s="39">
        <f t="shared" si="13"/>
        <v>1646.48</v>
      </c>
      <c r="I100" s="39">
        <f t="shared" si="3"/>
        <v>556.06583624113637</v>
      </c>
      <c r="J100" s="40">
        <f t="shared" si="15"/>
        <v>187613.37559198571</v>
      </c>
      <c r="K100" s="41"/>
      <c r="L100" s="42"/>
      <c r="M100" s="42"/>
      <c r="N100" s="42"/>
      <c r="O100" s="42"/>
      <c r="P100" s="46"/>
      <c r="Q100" s="23"/>
    </row>
    <row r="101" spans="1:20" hidden="1">
      <c r="A101" s="237">
        <v>41470</v>
      </c>
      <c r="B101" s="25">
        <v>55</v>
      </c>
      <c r="C101" s="35" t="s">
        <v>24</v>
      </c>
      <c r="D101" s="36" t="str">
        <f t="shared" si="16"/>
        <v>'</v>
      </c>
      <c r="E101" s="37">
        <f t="shared" si="16"/>
        <v>41501.5</v>
      </c>
      <c r="F101" s="6">
        <f>IF(MAX(F$9:F100)&gt;=L$5,0,IF(B101&gt;=MONTH($N$5),F100+1,0))</f>
        <v>84</v>
      </c>
      <c r="G101" s="38">
        <f t="shared" si="12"/>
        <v>2202.5458362411364</v>
      </c>
      <c r="H101" s="39">
        <f t="shared" si="13"/>
        <v>1641.62</v>
      </c>
      <c r="I101" s="39">
        <f t="shared" si="3"/>
        <v>560.92583624113649</v>
      </c>
      <c r="J101" s="40">
        <f t="shared" si="15"/>
        <v>187052.44975574457</v>
      </c>
      <c r="K101" s="41"/>
      <c r="L101" s="42"/>
      <c r="M101" s="42"/>
      <c r="N101" s="42"/>
      <c r="O101" s="42"/>
      <c r="P101" s="46"/>
      <c r="Q101" s="23"/>
    </row>
    <row r="102" spans="1:20" hidden="1">
      <c r="A102" s="237">
        <v>41501</v>
      </c>
      <c r="B102" s="25">
        <v>56</v>
      </c>
      <c r="C102" s="35" t="s">
        <v>25</v>
      </c>
      <c r="D102" s="36" t="str">
        <f t="shared" si="16"/>
        <v>'</v>
      </c>
      <c r="E102" s="37">
        <f t="shared" si="16"/>
        <v>41501.5</v>
      </c>
      <c r="F102" s="6">
        <f>IF(MAX(F$9:F101)&gt;=L$5,0,IF(B102&gt;=MONTH($N$5),F101+1,0))</f>
        <v>85</v>
      </c>
      <c r="G102" s="38">
        <f t="shared" si="12"/>
        <v>2202.5458362411364</v>
      </c>
      <c r="H102" s="39">
        <f t="shared" si="13"/>
        <v>1636.71</v>
      </c>
      <c r="I102" s="39">
        <f t="shared" si="3"/>
        <v>565.83583624113635</v>
      </c>
      <c r="J102" s="40">
        <f t="shared" si="15"/>
        <v>186486.61391950343</v>
      </c>
      <c r="K102" s="41"/>
      <c r="L102" s="42"/>
      <c r="M102" s="42"/>
      <c r="N102" s="42"/>
      <c r="O102" s="42"/>
      <c r="P102" s="46"/>
      <c r="Q102" s="23"/>
    </row>
    <row r="103" spans="1:20" hidden="1">
      <c r="A103" s="237">
        <v>41532</v>
      </c>
      <c r="B103" s="25">
        <v>57</v>
      </c>
      <c r="C103" s="35" t="s">
        <v>26</v>
      </c>
      <c r="D103" s="36" t="str">
        <f t="shared" si="16"/>
        <v>'</v>
      </c>
      <c r="E103" s="37">
        <f t="shared" si="16"/>
        <v>41501.5</v>
      </c>
      <c r="F103" s="6">
        <f>IF(MAX(F$9:F102)&gt;=L$5,0,IF(B103&gt;=MONTH($N$5),F102+1,0))</f>
        <v>86</v>
      </c>
      <c r="G103" s="38">
        <f t="shared" si="12"/>
        <v>2202.5458362411364</v>
      </c>
      <c r="H103" s="39">
        <f t="shared" si="13"/>
        <v>1631.76</v>
      </c>
      <c r="I103" s="39">
        <f t="shared" si="3"/>
        <v>570.78583624113639</v>
      </c>
      <c r="J103" s="40">
        <f t="shared" si="15"/>
        <v>185915.82808326228</v>
      </c>
      <c r="K103" s="41"/>
      <c r="L103" s="42"/>
      <c r="M103" s="42"/>
      <c r="N103" s="42"/>
      <c r="O103" s="42"/>
      <c r="P103" s="46"/>
      <c r="Q103" s="23"/>
    </row>
    <row r="104" spans="1:20" hidden="1">
      <c r="A104" s="237">
        <v>41562</v>
      </c>
      <c r="B104" s="25">
        <v>58</v>
      </c>
      <c r="C104" s="35" t="s">
        <v>27</v>
      </c>
      <c r="D104" s="36" t="str">
        <f t="shared" si="16"/>
        <v>'</v>
      </c>
      <c r="E104" s="37">
        <f t="shared" si="16"/>
        <v>41501.5</v>
      </c>
      <c r="F104" s="6">
        <f>IF(MAX(F$9:F103)&gt;=L$5,0,IF(B104&gt;=MONTH($N$5),F103+1,0))</f>
        <v>87</v>
      </c>
      <c r="G104" s="38">
        <f t="shared" si="12"/>
        <v>2202.5458362411364</v>
      </c>
      <c r="H104" s="39">
        <f t="shared" si="13"/>
        <v>1626.76</v>
      </c>
      <c r="I104" s="39">
        <f t="shared" si="3"/>
        <v>575.78583624113639</v>
      </c>
      <c r="J104" s="40">
        <f t="shared" si="15"/>
        <v>185340.04224702113</v>
      </c>
      <c r="K104" s="41"/>
      <c r="L104" s="42"/>
      <c r="M104" s="42"/>
      <c r="N104" s="42"/>
      <c r="O104" s="42"/>
      <c r="P104" s="46"/>
      <c r="Q104" s="23"/>
    </row>
    <row r="105" spans="1:20" hidden="1">
      <c r="A105" s="237">
        <v>41593</v>
      </c>
      <c r="B105" s="25">
        <v>59</v>
      </c>
      <c r="C105" s="35" t="s">
        <v>28</v>
      </c>
      <c r="D105" s="36" t="str">
        <f t="shared" si="16"/>
        <v>'</v>
      </c>
      <c r="E105" s="37">
        <f t="shared" si="16"/>
        <v>41501.5</v>
      </c>
      <c r="F105" s="6">
        <f>IF(MAX(F$9:F104)&gt;=L$5,0,IF(B105&gt;=MONTH($N$5),F104+1,0))</f>
        <v>88</v>
      </c>
      <c r="G105" s="38">
        <f t="shared" si="12"/>
        <v>2202.5458362411364</v>
      </c>
      <c r="H105" s="39">
        <f t="shared" si="13"/>
        <v>1621.73</v>
      </c>
      <c r="I105" s="39">
        <f t="shared" si="3"/>
        <v>580.81583624113637</v>
      </c>
      <c r="J105" s="40">
        <f t="shared" si="15"/>
        <v>184759.22641077999</v>
      </c>
      <c r="K105" s="41"/>
      <c r="L105" s="42"/>
      <c r="M105" s="42"/>
      <c r="N105" s="42"/>
      <c r="O105" s="42"/>
      <c r="P105" s="46"/>
      <c r="Q105" s="23"/>
    </row>
    <row r="106" spans="1:20" hidden="1">
      <c r="A106" s="237">
        <v>41623</v>
      </c>
      <c r="B106" s="25">
        <v>60</v>
      </c>
      <c r="C106" s="50" t="s">
        <v>29</v>
      </c>
      <c r="D106" s="51" t="str">
        <f t="shared" si="16"/>
        <v>'</v>
      </c>
      <c r="E106" s="52">
        <f t="shared" si="16"/>
        <v>41501.5</v>
      </c>
      <c r="F106" s="53">
        <f>IF(MAX(F$9:F105)&gt;=L$5,0,IF(B106&gt;=MONTH($N$5),F105+1,0))</f>
        <v>89</v>
      </c>
      <c r="G106" s="54">
        <f t="shared" si="12"/>
        <v>2202.5458362411364</v>
      </c>
      <c r="H106" s="55">
        <f t="shared" si="13"/>
        <v>1616.64</v>
      </c>
      <c r="I106" s="55">
        <f t="shared" si="3"/>
        <v>585.90583624113629</v>
      </c>
      <c r="J106" s="56">
        <f t="shared" si="15"/>
        <v>184173.32057453884</v>
      </c>
      <c r="K106" s="57">
        <f>SUM(H95:H106)</f>
        <v>19725.64</v>
      </c>
      <c r="L106" s="55">
        <f>SUM(I95:I106)</f>
        <v>6704.9100348936354</v>
      </c>
      <c r="M106" s="55">
        <f>SUM(G95:G106)</f>
        <v>26430.550034893644</v>
      </c>
      <c r="N106" s="127">
        <f>K106+N94</f>
        <v>159587.90000000002</v>
      </c>
      <c r="O106" s="55">
        <f>L106+O94</f>
        <v>36438.679425461138</v>
      </c>
      <c r="P106" s="56">
        <f>M106+P94</f>
        <v>196026.57942546121</v>
      </c>
      <c r="Q106" s="23"/>
    </row>
    <row r="107" spans="1:20" hidden="1">
      <c r="A107" s="237">
        <v>41654</v>
      </c>
      <c r="B107" s="25">
        <v>25</v>
      </c>
      <c r="C107" s="128" t="s">
        <v>17</v>
      </c>
      <c r="D107" s="129" t="str">
        <f>D95</f>
        <v>'</v>
      </c>
      <c r="E107" s="130">
        <f>E95+365.25</f>
        <v>41866.75</v>
      </c>
      <c r="F107" s="131">
        <f>IF(MAX(F$9:F106)&gt;=L$5,0,IF(B107&gt;=MONTH($N$5),F106+1,0))</f>
        <v>90</v>
      </c>
      <c r="G107" s="263">
        <f t="shared" si="12"/>
        <v>2202.5458362411364</v>
      </c>
      <c r="H107" s="133">
        <f t="shared" si="13"/>
        <v>1611.52</v>
      </c>
      <c r="I107" s="133">
        <f t="shared" si="3"/>
        <v>591.0258362411364</v>
      </c>
      <c r="J107" s="134">
        <f t="shared" si="15"/>
        <v>183582.2947382977</v>
      </c>
      <c r="K107" s="251" t="s">
        <v>119</v>
      </c>
      <c r="L107" s="32"/>
      <c r="M107" s="32"/>
      <c r="N107" s="135"/>
      <c r="O107" s="42"/>
      <c r="P107" s="46"/>
      <c r="Q107" s="23"/>
      <c r="R107" s="160" t="s">
        <v>89</v>
      </c>
      <c r="S107" s="161" t="s">
        <v>90</v>
      </c>
      <c r="T107" s="100"/>
    </row>
    <row r="108" spans="1:20" ht="9" hidden="1" thickBot="1">
      <c r="A108" s="237">
        <v>41685</v>
      </c>
      <c r="B108" s="25">
        <v>26</v>
      </c>
      <c r="C108" s="258" t="s">
        <v>19</v>
      </c>
      <c r="D108" s="259" t="str">
        <f t="shared" ref="D108:E118" si="17">D107</f>
        <v>'</v>
      </c>
      <c r="E108" s="260">
        <f t="shared" si="17"/>
        <v>41866.75</v>
      </c>
      <c r="F108" s="262">
        <f>IF(MAX(F$9:F107)&gt;=L$5,0,IF(B108&gt;=MONTH($N$5),F107+1,0))</f>
        <v>91</v>
      </c>
      <c r="G108" s="115">
        <f t="shared" si="12"/>
        <v>2202.5458362411364</v>
      </c>
      <c r="H108" s="107">
        <f t="shared" si="13"/>
        <v>1606.34</v>
      </c>
      <c r="I108" s="107">
        <f t="shared" si="3"/>
        <v>596.20583624113647</v>
      </c>
      <c r="J108" s="122">
        <f t="shared" si="15"/>
        <v>182986.08890205657</v>
      </c>
      <c r="K108" s="250" t="s">
        <v>66</v>
      </c>
      <c r="L108" s="108"/>
      <c r="M108" s="108"/>
      <c r="N108" s="108"/>
      <c r="O108" s="108"/>
      <c r="P108" s="109"/>
      <c r="Q108" s="110"/>
      <c r="R108" s="111">
        <f>SUM(H109:H478)</f>
        <v>145193.24000000008</v>
      </c>
      <c r="S108" s="112">
        <f>SUM(I109:I478)</f>
        <v>182986.08890205648</v>
      </c>
      <c r="T108" s="113"/>
    </row>
    <row r="109" spans="1:20" hidden="1">
      <c r="A109" s="237">
        <v>41713</v>
      </c>
      <c r="B109" s="25">
        <v>27</v>
      </c>
      <c r="C109" s="35" t="s">
        <v>20</v>
      </c>
      <c r="D109" s="36" t="str">
        <f t="shared" si="17"/>
        <v>'</v>
      </c>
      <c r="E109" s="37">
        <f t="shared" si="17"/>
        <v>41866.75</v>
      </c>
      <c r="F109" s="6">
        <f>IF(MAX(F$9:F108)&gt;=L$5,0,IF(B109&gt;=MONTH($N$5),F108+1,0))</f>
        <v>92</v>
      </c>
      <c r="G109" s="38">
        <f t="shared" si="12"/>
        <v>2202.5458362411364</v>
      </c>
      <c r="H109" s="39">
        <f t="shared" si="13"/>
        <v>1601.13</v>
      </c>
      <c r="I109" s="39">
        <f t="shared" si="3"/>
        <v>601.41583624113628</v>
      </c>
      <c r="J109" s="40">
        <f t="shared" si="15"/>
        <v>182384.67306581544</v>
      </c>
      <c r="K109" s="41"/>
      <c r="L109" s="42"/>
      <c r="M109" s="42"/>
      <c r="N109" s="42"/>
      <c r="O109" s="42"/>
      <c r="P109" s="46"/>
      <c r="Q109" s="23"/>
      <c r="R109" s="223">
        <f>S108*T109</f>
        <v>18298.608890205647</v>
      </c>
      <c r="S109" s="104" t="s">
        <v>65</v>
      </c>
      <c r="T109" s="106">
        <v>0.1</v>
      </c>
    </row>
    <row r="110" spans="1:20" hidden="1">
      <c r="A110" s="237">
        <v>41744</v>
      </c>
      <c r="B110" s="25">
        <v>28</v>
      </c>
      <c r="C110" s="35" t="s">
        <v>21</v>
      </c>
      <c r="D110" s="36" t="str">
        <f t="shared" si="17"/>
        <v>'</v>
      </c>
      <c r="E110" s="37">
        <f t="shared" si="17"/>
        <v>41866.75</v>
      </c>
      <c r="F110" s="6">
        <f>IF(MAX(F$9:F109)&gt;=L$5,0,IF(B110&gt;=MONTH($N$5),F109+1,0))</f>
        <v>93</v>
      </c>
      <c r="G110" s="38">
        <f t="shared" si="12"/>
        <v>2202.5458362411364</v>
      </c>
      <c r="H110" s="39">
        <f t="shared" si="13"/>
        <v>1595.87</v>
      </c>
      <c r="I110" s="39">
        <f t="shared" si="3"/>
        <v>606.67583624113649</v>
      </c>
      <c r="J110" s="40">
        <f t="shared" si="15"/>
        <v>181777.99722957431</v>
      </c>
      <c r="K110" s="41"/>
      <c r="L110" s="42"/>
      <c r="M110" s="42"/>
      <c r="N110" s="42"/>
      <c r="O110" s="42"/>
      <c r="P110" s="46"/>
      <c r="Q110" s="23"/>
      <c r="R110" s="114">
        <f>R108-R109</f>
        <v>126894.63110979443</v>
      </c>
      <c r="S110" s="163">
        <f>S108+R109</f>
        <v>201284.69779226213</v>
      </c>
      <c r="T110" s="186">
        <f>R110/S110</f>
        <v>0.63042363628037579</v>
      </c>
    </row>
    <row r="111" spans="1:20" hidden="1">
      <c r="A111" s="237">
        <v>41774</v>
      </c>
      <c r="B111" s="25">
        <v>29</v>
      </c>
      <c r="C111" s="35" t="s">
        <v>22</v>
      </c>
      <c r="D111" s="36" t="str">
        <f t="shared" si="17"/>
        <v>'</v>
      </c>
      <c r="E111" s="37">
        <f t="shared" si="17"/>
        <v>41866.75</v>
      </c>
      <c r="F111" s="6">
        <f>IF(MAX(F$9:F110)&gt;=L$5,0,IF(B111&gt;=MONTH($N$5),F110+1,0))</f>
        <v>94</v>
      </c>
      <c r="G111" s="38">
        <f t="shared" si="12"/>
        <v>2202.5458362411364</v>
      </c>
      <c r="H111" s="39">
        <f t="shared" si="13"/>
        <v>1590.56</v>
      </c>
      <c r="I111" s="39">
        <f t="shared" si="3"/>
        <v>611.98583624113644</v>
      </c>
      <c r="J111" s="40">
        <f t="shared" si="15"/>
        <v>181166.01139333317</v>
      </c>
      <c r="K111" s="41"/>
      <c r="L111" s="42"/>
      <c r="M111" s="42"/>
      <c r="N111" s="42"/>
      <c r="O111" s="42"/>
      <c r="P111" s="46"/>
      <c r="Q111" s="23"/>
      <c r="R111" s="162" t="s">
        <v>91</v>
      </c>
      <c r="S111" s="164" t="s">
        <v>101</v>
      </c>
      <c r="T111" s="165" t="s">
        <v>94</v>
      </c>
    </row>
    <row r="112" spans="1:20" hidden="1">
      <c r="A112" s="237">
        <v>41805</v>
      </c>
      <c r="B112" s="25">
        <v>30</v>
      </c>
      <c r="C112" s="35" t="s">
        <v>23</v>
      </c>
      <c r="D112" s="36" t="str">
        <f t="shared" si="17"/>
        <v>'</v>
      </c>
      <c r="E112" s="37">
        <f t="shared" si="17"/>
        <v>41866.75</v>
      </c>
      <c r="F112" s="6">
        <f>IF(MAX(F$9:F111)&gt;=L$5,0,IF(B112&gt;=MONTH($N$5),F111+1,0))</f>
        <v>95</v>
      </c>
      <c r="G112" s="38">
        <f t="shared" si="12"/>
        <v>2202.5458362411364</v>
      </c>
      <c r="H112" s="39">
        <f t="shared" si="13"/>
        <v>1585.2</v>
      </c>
      <c r="I112" s="39">
        <f t="shared" si="3"/>
        <v>617.34583624113634</v>
      </c>
      <c r="J112" s="40">
        <f t="shared" si="15"/>
        <v>180548.66555709203</v>
      </c>
      <c r="K112" s="41"/>
      <c r="L112" s="42"/>
      <c r="M112" s="42"/>
      <c r="N112" s="42"/>
      <c r="O112" s="42"/>
      <c r="P112" s="46"/>
      <c r="Q112" s="23"/>
      <c r="R112" s="162" t="s">
        <v>92</v>
      </c>
      <c r="S112" s="164" t="s">
        <v>10</v>
      </c>
      <c r="T112" s="165" t="s">
        <v>95</v>
      </c>
    </row>
    <row r="113" spans="1:20" hidden="1">
      <c r="A113" s="237">
        <v>41835</v>
      </c>
      <c r="B113" s="25">
        <v>31</v>
      </c>
      <c r="C113" s="35" t="s">
        <v>24</v>
      </c>
      <c r="D113" s="36" t="str">
        <f t="shared" si="17"/>
        <v>'</v>
      </c>
      <c r="E113" s="37">
        <f t="shared" si="17"/>
        <v>41866.75</v>
      </c>
      <c r="F113" s="6">
        <f>IF(MAX(F$9:F112)&gt;=L$5,0,IF(B113&gt;=MONTH($N$5),F112+1,0))</f>
        <v>96</v>
      </c>
      <c r="G113" s="38">
        <f t="shared" si="12"/>
        <v>2202.5458362411364</v>
      </c>
      <c r="H113" s="39">
        <f t="shared" si="13"/>
        <v>1579.8</v>
      </c>
      <c r="I113" s="39">
        <f t="shared" si="3"/>
        <v>622.74583624113643</v>
      </c>
      <c r="J113" s="40">
        <f t="shared" si="15"/>
        <v>179925.91972085088</v>
      </c>
      <c r="K113" s="41"/>
      <c r="L113" s="42"/>
      <c r="M113" s="42"/>
      <c r="N113" s="42"/>
      <c r="O113" s="42"/>
      <c r="P113" s="46"/>
      <c r="Q113" s="23"/>
      <c r="R113" s="157" t="s">
        <v>87</v>
      </c>
      <c r="S113" s="157"/>
      <c r="T113" s="157"/>
    </row>
    <row r="114" spans="1:20" hidden="1">
      <c r="A114" s="237">
        <v>41866</v>
      </c>
      <c r="B114" s="25">
        <v>32</v>
      </c>
      <c r="C114" s="35" t="s">
        <v>25</v>
      </c>
      <c r="D114" s="36" t="str">
        <f t="shared" si="17"/>
        <v>'</v>
      </c>
      <c r="E114" s="37">
        <f t="shared" si="17"/>
        <v>41866.75</v>
      </c>
      <c r="F114" s="6">
        <f>IF(MAX(F$9:F113)&gt;=L$5,0,IF(B114&gt;=MONTH($N$5),F113+1,0))</f>
        <v>97</v>
      </c>
      <c r="G114" s="38">
        <f t="shared" si="12"/>
        <v>2202.5458362411364</v>
      </c>
      <c r="H114" s="39">
        <f t="shared" si="13"/>
        <v>1574.35</v>
      </c>
      <c r="I114" s="39">
        <f t="shared" si="3"/>
        <v>628.19583624113648</v>
      </c>
      <c r="J114" s="40">
        <f t="shared" si="15"/>
        <v>179297.72388460976</v>
      </c>
      <c r="K114" s="41"/>
      <c r="L114" s="42"/>
      <c r="M114" s="42"/>
      <c r="N114" s="42"/>
      <c r="O114" s="42"/>
      <c r="P114" s="46"/>
      <c r="Q114" s="23"/>
      <c r="R114" s="215" t="s">
        <v>98</v>
      </c>
      <c r="S114" s="216">
        <f>SUM($I$11:$I108)</f>
        <v>37625.91109794339</v>
      </c>
    </row>
    <row r="115" spans="1:20" hidden="1">
      <c r="A115" s="237">
        <v>41897</v>
      </c>
      <c r="B115" s="25">
        <v>33</v>
      </c>
      <c r="C115" s="35" t="s">
        <v>26</v>
      </c>
      <c r="D115" s="36" t="str">
        <f t="shared" si="17"/>
        <v>'</v>
      </c>
      <c r="E115" s="37">
        <f t="shared" si="17"/>
        <v>41866.75</v>
      </c>
      <c r="F115" s="6">
        <f>IF(MAX(F$9:F114)&gt;=L$5,0,IF(B115&gt;=MONTH($N$5),F114+1,0))</f>
        <v>98</v>
      </c>
      <c r="G115" s="38">
        <f t="shared" si="12"/>
        <v>2202.5458362411364</v>
      </c>
      <c r="H115" s="39">
        <f t="shared" si="13"/>
        <v>1568.85</v>
      </c>
      <c r="I115" s="39">
        <f t="shared" si="3"/>
        <v>633.69583624113648</v>
      </c>
      <c r="J115" s="40">
        <f t="shared" si="15"/>
        <v>178664.02804836864</v>
      </c>
      <c r="K115" s="41"/>
      <c r="L115" s="42"/>
      <c r="M115" s="42"/>
      <c r="N115" s="42"/>
      <c r="O115" s="42"/>
      <c r="P115" s="46"/>
      <c r="Q115" s="23"/>
      <c r="R115" s="215" t="s">
        <v>97</v>
      </c>
      <c r="S115" s="216">
        <f>SUM($H$11:$H108)</f>
        <v>162805.76000000001</v>
      </c>
      <c r="T115" s="183" t="s">
        <v>115</v>
      </c>
    </row>
    <row r="116" spans="1:20" hidden="1">
      <c r="A116" s="237">
        <v>41927</v>
      </c>
      <c r="B116" s="25">
        <v>34</v>
      </c>
      <c r="C116" s="35" t="s">
        <v>27</v>
      </c>
      <c r="D116" s="36" t="str">
        <f t="shared" si="17"/>
        <v>'</v>
      </c>
      <c r="E116" s="37">
        <f t="shared" si="17"/>
        <v>41866.75</v>
      </c>
      <c r="F116" s="6">
        <f>IF(MAX(F$9:F115)&gt;=L$5,0,IF(B116&gt;=MONTH($N$5),F115+1,0))</f>
        <v>99</v>
      </c>
      <c r="G116" s="38">
        <f t="shared" si="12"/>
        <v>2202.5458362411364</v>
      </c>
      <c r="H116" s="39">
        <f t="shared" si="13"/>
        <v>1563.31</v>
      </c>
      <c r="I116" s="39">
        <f t="shared" si="3"/>
        <v>639.23583624113644</v>
      </c>
      <c r="J116" s="40">
        <f t="shared" si="15"/>
        <v>178024.7922121275</v>
      </c>
      <c r="K116" s="41"/>
      <c r="L116" s="42"/>
      <c r="M116" s="42"/>
      <c r="N116" s="42"/>
      <c r="O116" s="42"/>
      <c r="P116" s="46"/>
      <c r="Q116" s="23"/>
      <c r="R116" s="184" t="s">
        <v>99</v>
      </c>
      <c r="S116" s="185">
        <f>K479</f>
        <v>307999</v>
      </c>
      <c r="T116" s="183" t="s">
        <v>88</v>
      </c>
    </row>
    <row r="117" spans="1:20" hidden="1">
      <c r="A117" s="237">
        <v>41958</v>
      </c>
      <c r="B117" s="25">
        <v>35</v>
      </c>
      <c r="C117" s="35" t="s">
        <v>28</v>
      </c>
      <c r="D117" s="36" t="str">
        <f t="shared" si="17"/>
        <v>'</v>
      </c>
      <c r="E117" s="37">
        <f t="shared" si="17"/>
        <v>41866.75</v>
      </c>
      <c r="F117" s="6">
        <f>IF(MAX(F$9:F116)&gt;=L$5,0,IF(B117&gt;=MONTH($N$5),F116+1,0))</f>
        <v>100</v>
      </c>
      <c r="G117" s="38">
        <f t="shared" si="12"/>
        <v>2202.5458362411364</v>
      </c>
      <c r="H117" s="39">
        <f t="shared" si="13"/>
        <v>1557.72</v>
      </c>
      <c r="I117" s="39">
        <f t="shared" si="3"/>
        <v>644.82583624113636</v>
      </c>
      <c r="J117" s="40">
        <f t="shared" si="15"/>
        <v>177379.96637588638</v>
      </c>
      <c r="K117" s="41"/>
      <c r="L117" s="42"/>
      <c r="M117" s="42"/>
      <c r="N117" s="42"/>
      <c r="O117" s="42"/>
      <c r="P117" s="46"/>
      <c r="Q117" s="23"/>
      <c r="R117" s="217" t="s">
        <v>102</v>
      </c>
      <c r="S117" s="216">
        <f>S116-S115</f>
        <v>145193.24</v>
      </c>
      <c r="T117" s="156">
        <f>T141-T110</f>
        <v>-0.16901433022780837</v>
      </c>
    </row>
    <row r="118" spans="1:20" hidden="1">
      <c r="A118" s="237">
        <v>41988</v>
      </c>
      <c r="B118" s="25">
        <v>36</v>
      </c>
      <c r="C118" s="35" t="s">
        <v>29</v>
      </c>
      <c r="D118" s="36" t="str">
        <f t="shared" si="17"/>
        <v>'</v>
      </c>
      <c r="E118" s="37">
        <f t="shared" si="17"/>
        <v>41866.75</v>
      </c>
      <c r="F118" s="53">
        <f>IF(MAX(F$9:F117)&gt;=L$5,0,IF(B118&gt;=MONTH($N$5),F117+1,0))</f>
        <v>101</v>
      </c>
      <c r="G118" s="45">
        <f t="shared" si="12"/>
        <v>2202.5458362411364</v>
      </c>
      <c r="H118" s="42">
        <f t="shared" si="13"/>
        <v>1552.07</v>
      </c>
      <c r="I118" s="42">
        <f t="shared" si="3"/>
        <v>650.47583624113645</v>
      </c>
      <c r="J118" s="46">
        <f t="shared" si="15"/>
        <v>176729.49053964525</v>
      </c>
      <c r="K118" s="41">
        <f>SUM(H107:H118)</f>
        <v>18986.72</v>
      </c>
      <c r="L118" s="42">
        <f>SUM(I107:I118)</f>
        <v>7443.8300348936364</v>
      </c>
      <c r="M118" s="42">
        <f>SUM(G107:G118)</f>
        <v>26430.550034893644</v>
      </c>
      <c r="N118" s="42">
        <f>K118+N106</f>
        <v>178574.62000000002</v>
      </c>
      <c r="O118" s="42">
        <f>L118+O106</f>
        <v>43882.509460354777</v>
      </c>
      <c r="P118" s="46">
        <f>M118+P106</f>
        <v>222457.12946035486</v>
      </c>
      <c r="Q118" s="23"/>
    </row>
    <row r="119" spans="1:20" hidden="1">
      <c r="A119" s="237">
        <v>42019</v>
      </c>
      <c r="B119" s="25">
        <v>37</v>
      </c>
      <c r="C119" s="26" t="s">
        <v>17</v>
      </c>
      <c r="D119" s="47" t="str">
        <f>D107</f>
        <v>'</v>
      </c>
      <c r="E119" s="27">
        <f>E107+365.25</f>
        <v>42232</v>
      </c>
      <c r="F119" s="90">
        <f>IF(MAX(F$9:F118)&gt;=L$5,0,IF(B119&gt;=MONTH($N$5),F118+1,0))</f>
        <v>102</v>
      </c>
      <c r="G119" s="28">
        <f t="shared" si="12"/>
        <v>2202.5458362411364</v>
      </c>
      <c r="H119" s="29">
        <f t="shared" si="13"/>
        <v>1546.38</v>
      </c>
      <c r="I119" s="29">
        <f t="shared" si="3"/>
        <v>656.16583624113628</v>
      </c>
      <c r="J119" s="30">
        <f t="shared" si="15"/>
        <v>176073.32470340413</v>
      </c>
      <c r="K119" s="31"/>
      <c r="L119" s="32"/>
      <c r="M119" s="32"/>
      <c r="N119" s="32"/>
      <c r="O119" s="32"/>
      <c r="P119" s="48"/>
      <c r="Q119" s="23"/>
    </row>
    <row r="120" spans="1:20" hidden="1">
      <c r="A120" s="237">
        <v>42050</v>
      </c>
      <c r="B120" s="25">
        <v>38</v>
      </c>
      <c r="C120" s="35" t="s">
        <v>19</v>
      </c>
      <c r="D120" s="36" t="str">
        <f t="shared" ref="D120:E130" si="18">D119</f>
        <v>'</v>
      </c>
      <c r="E120" s="37">
        <f t="shared" si="18"/>
        <v>42232</v>
      </c>
      <c r="F120" s="6">
        <f>IF(MAX(F$9:F119)&gt;=L$5,0,IF(B120&gt;=MONTH($N$5),F119+1,0))</f>
        <v>103</v>
      </c>
      <c r="G120" s="38">
        <f t="shared" si="12"/>
        <v>2202.5458362411364</v>
      </c>
      <c r="H120" s="39">
        <f t="shared" si="13"/>
        <v>1540.64</v>
      </c>
      <c r="I120" s="39">
        <f t="shared" si="3"/>
        <v>661.90583624113629</v>
      </c>
      <c r="J120" s="40">
        <f t="shared" si="15"/>
        <v>175411.41886716298</v>
      </c>
      <c r="K120" s="41"/>
      <c r="L120" s="42"/>
      <c r="M120" s="42"/>
      <c r="N120" s="42"/>
      <c r="O120" s="42"/>
      <c r="P120" s="46"/>
      <c r="Q120" s="23"/>
    </row>
    <row r="121" spans="1:20" hidden="1">
      <c r="A121" s="237">
        <v>42078</v>
      </c>
      <c r="B121" s="25">
        <v>39</v>
      </c>
      <c r="C121" s="35" t="s">
        <v>20</v>
      </c>
      <c r="D121" s="36" t="str">
        <f t="shared" si="18"/>
        <v>'</v>
      </c>
      <c r="E121" s="37">
        <f t="shared" si="18"/>
        <v>42232</v>
      </c>
      <c r="F121" s="6">
        <f>IF(MAX(F$9:F120)&gt;=L$5,0,IF(B121&gt;=MONTH($N$5),F120+1,0))</f>
        <v>104</v>
      </c>
      <c r="G121" s="38">
        <f t="shared" si="12"/>
        <v>2202.5458362411364</v>
      </c>
      <c r="H121" s="39">
        <f t="shared" si="13"/>
        <v>1534.85</v>
      </c>
      <c r="I121" s="39">
        <f t="shared" si="3"/>
        <v>667.69583624113648</v>
      </c>
      <c r="J121" s="40">
        <f t="shared" si="15"/>
        <v>174743.72303092186</v>
      </c>
      <c r="K121" s="41"/>
      <c r="L121" s="42"/>
      <c r="M121" s="42"/>
      <c r="N121" s="42"/>
      <c r="O121" s="42"/>
      <c r="P121" s="46"/>
      <c r="Q121" s="23"/>
    </row>
    <row r="122" spans="1:20" hidden="1">
      <c r="A122" s="237">
        <v>42109</v>
      </c>
      <c r="B122" s="25">
        <v>40</v>
      </c>
      <c r="C122" s="35" t="s">
        <v>21</v>
      </c>
      <c r="D122" s="36" t="str">
        <f t="shared" si="18"/>
        <v>'</v>
      </c>
      <c r="E122" s="37">
        <f t="shared" si="18"/>
        <v>42232</v>
      </c>
      <c r="F122" s="6">
        <f>IF(MAX(F$9:F121)&gt;=L$5,0,IF(B122&gt;=MONTH($N$5),F121+1,0))</f>
        <v>105</v>
      </c>
      <c r="G122" s="38">
        <f t="shared" si="12"/>
        <v>2202.5458362411364</v>
      </c>
      <c r="H122" s="39">
        <f t="shared" si="13"/>
        <v>1529.01</v>
      </c>
      <c r="I122" s="39">
        <f t="shared" si="3"/>
        <v>673.53583624113639</v>
      </c>
      <c r="J122" s="40">
        <f t="shared" si="15"/>
        <v>174070.18719468071</v>
      </c>
      <c r="K122" s="41"/>
      <c r="L122" s="42"/>
      <c r="M122" s="42"/>
      <c r="N122" s="42"/>
      <c r="O122" s="42"/>
      <c r="P122" s="46"/>
      <c r="Q122" s="23"/>
    </row>
    <row r="123" spans="1:20" hidden="1">
      <c r="A123" s="237">
        <v>42139</v>
      </c>
      <c r="B123" s="25">
        <v>41</v>
      </c>
      <c r="C123" s="35" t="s">
        <v>22</v>
      </c>
      <c r="D123" s="36" t="str">
        <f t="shared" si="18"/>
        <v>'</v>
      </c>
      <c r="E123" s="37">
        <f t="shared" si="18"/>
        <v>42232</v>
      </c>
      <c r="F123" s="6">
        <f>IF(MAX(F$9:F122)&gt;=L$5,0,IF(B123&gt;=MONTH($N$5),F122+1,0))</f>
        <v>106</v>
      </c>
      <c r="G123" s="38">
        <f t="shared" si="12"/>
        <v>2202.5458362411364</v>
      </c>
      <c r="H123" s="39">
        <f t="shared" si="13"/>
        <v>1523.11</v>
      </c>
      <c r="I123" s="39">
        <f t="shared" si="3"/>
        <v>679.43583624113649</v>
      </c>
      <c r="J123" s="40">
        <f t="shared" si="15"/>
        <v>173390.75135843956</v>
      </c>
      <c r="K123" s="41"/>
      <c r="L123" s="42"/>
      <c r="M123" s="42"/>
      <c r="N123" s="42"/>
      <c r="O123" s="42"/>
      <c r="P123" s="46"/>
      <c r="Q123" s="23"/>
    </row>
    <row r="124" spans="1:20" hidden="1">
      <c r="A124" s="237">
        <v>42170</v>
      </c>
      <c r="B124" s="25">
        <v>42</v>
      </c>
      <c r="C124" s="35" t="s">
        <v>23</v>
      </c>
      <c r="D124" s="36" t="str">
        <f t="shared" si="18"/>
        <v>'</v>
      </c>
      <c r="E124" s="37">
        <f t="shared" si="18"/>
        <v>42232</v>
      </c>
      <c r="F124" s="6">
        <f>IF(MAX(F$9:F123)&gt;=L$5,0,IF(B124&gt;=MONTH($N$5),F123+1,0))</f>
        <v>107</v>
      </c>
      <c r="G124" s="38">
        <f t="shared" si="12"/>
        <v>2202.5458362411364</v>
      </c>
      <c r="H124" s="39">
        <f t="shared" si="13"/>
        <v>1517.17</v>
      </c>
      <c r="I124" s="39">
        <f t="shared" si="3"/>
        <v>685.37583624113631</v>
      </c>
      <c r="J124" s="40">
        <f t="shared" si="15"/>
        <v>172705.37552219842</v>
      </c>
      <c r="K124" s="41"/>
      <c r="L124" s="42"/>
      <c r="M124" s="42"/>
      <c r="N124" s="42"/>
      <c r="O124" s="42"/>
      <c r="P124" s="46"/>
      <c r="Q124" s="23"/>
    </row>
    <row r="125" spans="1:20" hidden="1">
      <c r="A125" s="237">
        <v>42200</v>
      </c>
      <c r="B125" s="25">
        <v>43</v>
      </c>
      <c r="C125" s="35" t="s">
        <v>24</v>
      </c>
      <c r="D125" s="36" t="str">
        <f t="shared" si="18"/>
        <v>'</v>
      </c>
      <c r="E125" s="37">
        <f t="shared" si="18"/>
        <v>42232</v>
      </c>
      <c r="F125" s="6">
        <f>IF(MAX(F$9:F124)&gt;=L$5,0,IF(B125&gt;=MONTH($N$5),F124+1,0))</f>
        <v>108</v>
      </c>
      <c r="G125" s="38">
        <f t="shared" si="12"/>
        <v>2202.5458362411364</v>
      </c>
      <c r="H125" s="39">
        <f t="shared" si="13"/>
        <v>1511.17</v>
      </c>
      <c r="I125" s="39">
        <f t="shared" si="3"/>
        <v>691.37583624113631</v>
      </c>
      <c r="J125" s="40">
        <f t="shared" si="15"/>
        <v>172013.99968595727</v>
      </c>
      <c r="K125" s="41"/>
      <c r="L125" s="42"/>
      <c r="M125" s="42"/>
      <c r="N125" s="42"/>
      <c r="O125" s="42"/>
      <c r="P125" s="46"/>
      <c r="Q125" s="23"/>
    </row>
    <row r="126" spans="1:20" hidden="1">
      <c r="A126" s="237">
        <v>42231</v>
      </c>
      <c r="B126" s="25">
        <v>44</v>
      </c>
      <c r="C126" s="35" t="s">
        <v>25</v>
      </c>
      <c r="D126" s="36" t="str">
        <f t="shared" si="18"/>
        <v>'</v>
      </c>
      <c r="E126" s="37">
        <f t="shared" si="18"/>
        <v>42232</v>
      </c>
      <c r="F126" s="6">
        <f>IF(MAX(F$9:F125)&gt;=L$5,0,IF(B126&gt;=MONTH($N$5),F125+1,0))</f>
        <v>109</v>
      </c>
      <c r="G126" s="38">
        <f t="shared" si="12"/>
        <v>2202.5458362411364</v>
      </c>
      <c r="H126" s="39">
        <f t="shared" si="13"/>
        <v>1505.12</v>
      </c>
      <c r="I126" s="39">
        <f t="shared" si="3"/>
        <v>697.42583624113649</v>
      </c>
      <c r="J126" s="40">
        <f t="shared" si="15"/>
        <v>171316.57384971614</v>
      </c>
      <c r="K126" s="41"/>
      <c r="L126" s="42"/>
      <c r="M126" s="42"/>
      <c r="N126" s="42"/>
      <c r="O126" s="42"/>
      <c r="P126" s="46"/>
      <c r="Q126" s="23"/>
    </row>
    <row r="127" spans="1:20" hidden="1">
      <c r="A127" s="237">
        <v>42262</v>
      </c>
      <c r="B127" s="25">
        <v>45</v>
      </c>
      <c r="C127" s="35" t="s">
        <v>26</v>
      </c>
      <c r="D127" s="36" t="str">
        <f t="shared" si="18"/>
        <v>'</v>
      </c>
      <c r="E127" s="37">
        <f t="shared" si="18"/>
        <v>42232</v>
      </c>
      <c r="F127" s="6">
        <f>IF(MAX(F$9:F126)&gt;=L$5,0,IF(B127&gt;=MONTH($N$5),F126+1,0))</f>
        <v>110</v>
      </c>
      <c r="G127" s="38">
        <f t="shared" si="12"/>
        <v>2202.5458362411364</v>
      </c>
      <c r="H127" s="39">
        <f t="shared" si="13"/>
        <v>1499.02</v>
      </c>
      <c r="I127" s="39">
        <f t="shared" si="3"/>
        <v>703.5258362411364</v>
      </c>
      <c r="J127" s="40">
        <f t="shared" si="15"/>
        <v>170613.048013475</v>
      </c>
      <c r="K127" s="41"/>
      <c r="L127" s="42"/>
      <c r="M127" s="42"/>
      <c r="N127" s="42"/>
      <c r="O127" s="42"/>
      <c r="P127" s="46"/>
      <c r="Q127" s="23"/>
    </row>
    <row r="128" spans="1:20" hidden="1">
      <c r="A128" s="237">
        <v>42292</v>
      </c>
      <c r="B128" s="25">
        <v>46</v>
      </c>
      <c r="C128" s="35" t="s">
        <v>27</v>
      </c>
      <c r="D128" s="36" t="str">
        <f t="shared" si="18"/>
        <v>'</v>
      </c>
      <c r="E128" s="37">
        <f t="shared" si="18"/>
        <v>42232</v>
      </c>
      <c r="F128" s="6">
        <f>IF(MAX(F$9:F127)&gt;=L$5,0,IF(B128&gt;=MONTH($N$5),F127+1,0))</f>
        <v>111</v>
      </c>
      <c r="G128" s="38">
        <f t="shared" si="12"/>
        <v>2202.5458362411364</v>
      </c>
      <c r="H128" s="39">
        <f t="shared" si="13"/>
        <v>1492.86</v>
      </c>
      <c r="I128" s="39">
        <f t="shared" si="3"/>
        <v>709.68583624113649</v>
      </c>
      <c r="J128" s="40">
        <f t="shared" si="15"/>
        <v>169903.36217723385</v>
      </c>
      <c r="K128" s="41"/>
      <c r="L128" s="42"/>
      <c r="M128" s="42"/>
      <c r="N128" s="42"/>
      <c r="O128" s="42"/>
      <c r="P128" s="46"/>
      <c r="Q128" s="23"/>
    </row>
    <row r="129" spans="1:24" hidden="1">
      <c r="A129" s="237">
        <v>42323</v>
      </c>
      <c r="B129" s="25">
        <v>47</v>
      </c>
      <c r="C129" s="35" t="s">
        <v>28</v>
      </c>
      <c r="D129" s="36" t="str">
        <f t="shared" si="18"/>
        <v>'</v>
      </c>
      <c r="E129" s="37">
        <f t="shared" si="18"/>
        <v>42232</v>
      </c>
      <c r="F129" s="6">
        <f>IF(MAX(F$9:F128)&gt;=L$5,0,IF(B129&gt;=MONTH($N$5),F128+1,0))</f>
        <v>112</v>
      </c>
      <c r="G129" s="38">
        <f t="shared" si="12"/>
        <v>2202.5458362411364</v>
      </c>
      <c r="H129" s="39">
        <f t="shared" si="13"/>
        <v>1486.65</v>
      </c>
      <c r="I129" s="39">
        <f t="shared" si="3"/>
        <v>715.89583624113629</v>
      </c>
      <c r="J129" s="40">
        <f t="shared" si="15"/>
        <v>169187.46634099272</v>
      </c>
      <c r="K129" s="41"/>
      <c r="L129" s="42"/>
      <c r="M129" s="42"/>
      <c r="N129" s="42"/>
      <c r="O129" s="42"/>
      <c r="P129" s="46"/>
      <c r="Q129" s="23"/>
    </row>
    <row r="130" spans="1:24" hidden="1">
      <c r="A130" s="237">
        <v>42353</v>
      </c>
      <c r="B130" s="25">
        <v>48</v>
      </c>
      <c r="C130" s="35" t="s">
        <v>29</v>
      </c>
      <c r="D130" s="36" t="str">
        <f t="shared" si="18"/>
        <v>'</v>
      </c>
      <c r="E130" s="37">
        <f t="shared" si="18"/>
        <v>42232</v>
      </c>
      <c r="F130" s="53">
        <f>IF(MAX(F$9:F129)&gt;=L$5,0,IF(B130&gt;=MONTH($N$5),F129+1,0))</f>
        <v>113</v>
      </c>
      <c r="G130" s="45">
        <f t="shared" si="12"/>
        <v>2202.5458362411364</v>
      </c>
      <c r="H130" s="42">
        <f t="shared" si="13"/>
        <v>1480.39</v>
      </c>
      <c r="I130" s="42">
        <f t="shared" si="3"/>
        <v>722.15583624113629</v>
      </c>
      <c r="J130" s="46">
        <f t="shared" si="15"/>
        <v>168465.31050475157</v>
      </c>
      <c r="K130" s="41">
        <f>SUM(H119:H130)</f>
        <v>18166.370000000003</v>
      </c>
      <c r="L130" s="42">
        <f>SUM(I119:I130)</f>
        <v>8264.1800348936358</v>
      </c>
      <c r="M130" s="42">
        <f>SUM(G119:G130)</f>
        <v>26430.550034893644</v>
      </c>
      <c r="N130" s="42">
        <f>K130+N118</f>
        <v>196740.99000000002</v>
      </c>
      <c r="O130" s="42">
        <f>L130+O118</f>
        <v>52146.689495248414</v>
      </c>
      <c r="P130" s="46">
        <f>M130+P118</f>
        <v>248887.67949524851</v>
      </c>
      <c r="Q130" s="23"/>
    </row>
    <row r="131" spans="1:24">
      <c r="A131" s="237">
        <v>42384</v>
      </c>
      <c r="B131" s="25">
        <v>49</v>
      </c>
      <c r="C131" s="26" t="s">
        <v>17</v>
      </c>
      <c r="D131" s="47" t="str">
        <f>D119</f>
        <v>'</v>
      </c>
      <c r="E131" s="27">
        <f>E119+365.25</f>
        <v>42597.25</v>
      </c>
      <c r="F131" s="90">
        <f>IF(MAX(F$9:F130)&gt;=L$5,0,IF(B131&gt;=MONTH($N$5),F130+1,0))</f>
        <v>114</v>
      </c>
      <c r="G131" s="28">
        <f t="shared" si="12"/>
        <v>2202.5458362411364</v>
      </c>
      <c r="H131" s="29">
        <f t="shared" si="13"/>
        <v>1474.07</v>
      </c>
      <c r="I131" s="29">
        <f t="shared" si="3"/>
        <v>728.47583624113645</v>
      </c>
      <c r="J131" s="30">
        <f t="shared" si="15"/>
        <v>167736.83466851045</v>
      </c>
      <c r="K131" s="31"/>
      <c r="L131" s="32"/>
      <c r="M131" s="32"/>
      <c r="N131" s="32"/>
      <c r="O131" s="32"/>
      <c r="P131" s="48"/>
      <c r="Q131" s="23"/>
    </row>
    <row r="132" spans="1:24">
      <c r="A132" s="237">
        <v>42415</v>
      </c>
      <c r="B132" s="25">
        <v>50</v>
      </c>
      <c r="C132" s="35" t="s">
        <v>19</v>
      </c>
      <c r="D132" s="36" t="str">
        <f t="shared" ref="D132:E142" si="19">D131</f>
        <v>'</v>
      </c>
      <c r="E132" s="37">
        <f t="shared" si="19"/>
        <v>42597.25</v>
      </c>
      <c r="F132" s="6">
        <f>IF(MAX(F$9:F131)&gt;=L$5,0,IF(B132&gt;=MONTH($N$5),F131+1,0))</f>
        <v>115</v>
      </c>
      <c r="G132" s="38">
        <f t="shared" si="12"/>
        <v>2202.5458362411364</v>
      </c>
      <c r="H132" s="39">
        <f t="shared" si="13"/>
        <v>1467.7</v>
      </c>
      <c r="I132" s="39">
        <f t="shared" si="3"/>
        <v>734.84583624113634</v>
      </c>
      <c r="J132" s="40">
        <f t="shared" si="15"/>
        <v>167001.9888322693</v>
      </c>
      <c r="K132" s="41"/>
      <c r="L132" s="42"/>
      <c r="M132" s="42"/>
      <c r="N132" s="42"/>
      <c r="O132" s="42"/>
      <c r="P132" s="46"/>
      <c r="Q132" s="23"/>
    </row>
    <row r="133" spans="1:24">
      <c r="A133" s="237">
        <v>42444</v>
      </c>
      <c r="B133" s="25">
        <v>51</v>
      </c>
      <c r="C133" s="35" t="s">
        <v>20</v>
      </c>
      <c r="D133" s="36" t="str">
        <f t="shared" si="19"/>
        <v>'</v>
      </c>
      <c r="E133" s="37">
        <f t="shared" si="19"/>
        <v>42597.25</v>
      </c>
      <c r="F133" s="6">
        <f>IF(MAX(F$9:F132)&gt;=L$5,0,IF(B133&gt;=MONTH($N$5),F132+1,0))</f>
        <v>116</v>
      </c>
      <c r="G133" s="38">
        <f t="shared" si="12"/>
        <v>2202.5458362411364</v>
      </c>
      <c r="H133" s="39">
        <f t="shared" si="13"/>
        <v>1461.27</v>
      </c>
      <c r="I133" s="39">
        <f t="shared" si="3"/>
        <v>741.2758362411364</v>
      </c>
      <c r="J133" s="40">
        <f t="shared" si="15"/>
        <v>166260.71299602816</v>
      </c>
      <c r="K133" s="41"/>
      <c r="L133" s="42"/>
      <c r="M133" s="42"/>
      <c r="N133" s="42"/>
      <c r="O133" s="42"/>
      <c r="P133" s="46"/>
      <c r="Q133" s="23"/>
    </row>
    <row r="134" spans="1:24">
      <c r="A134" s="237">
        <v>42475</v>
      </c>
      <c r="B134" s="25">
        <v>52</v>
      </c>
      <c r="C134" s="35" t="s">
        <v>21</v>
      </c>
      <c r="D134" s="36" t="str">
        <f t="shared" si="19"/>
        <v>'</v>
      </c>
      <c r="E134" s="37">
        <f t="shared" si="19"/>
        <v>42597.25</v>
      </c>
      <c r="F134" s="6">
        <f>IF(MAX(F$9:F133)&gt;=L$5,0,IF(B134&gt;=MONTH($N$5),F133+1,0))</f>
        <v>117</v>
      </c>
      <c r="G134" s="38">
        <f t="shared" si="12"/>
        <v>2202.5458362411364</v>
      </c>
      <c r="H134" s="39">
        <f t="shared" si="13"/>
        <v>1454.78</v>
      </c>
      <c r="I134" s="39">
        <f t="shared" si="3"/>
        <v>747.76583624113641</v>
      </c>
      <c r="J134" s="40">
        <f t="shared" si="15"/>
        <v>165512.94715978703</v>
      </c>
      <c r="K134" s="41"/>
      <c r="L134" s="42"/>
      <c r="M134" s="42"/>
      <c r="N134" s="42"/>
      <c r="O134" s="42"/>
      <c r="P134" s="46"/>
      <c r="Q134" s="23"/>
    </row>
    <row r="135" spans="1:24">
      <c r="A135" s="237">
        <v>42505</v>
      </c>
      <c r="B135" s="25">
        <v>53</v>
      </c>
      <c r="C135" s="35" t="s">
        <v>22</v>
      </c>
      <c r="D135" s="36" t="str">
        <f t="shared" si="19"/>
        <v>'</v>
      </c>
      <c r="E135" s="37">
        <f t="shared" si="19"/>
        <v>42597.25</v>
      </c>
      <c r="F135" s="6">
        <f>IF(MAX(F$9:F134)&gt;=L$5,0,IF(B135&gt;=MONTH($N$5),F134+1,0))</f>
        <v>118</v>
      </c>
      <c r="G135" s="38">
        <f t="shared" si="12"/>
        <v>2202.5458362411364</v>
      </c>
      <c r="H135" s="39">
        <f t="shared" si="13"/>
        <v>1448.24</v>
      </c>
      <c r="I135" s="39">
        <f t="shared" si="3"/>
        <v>754.30583624113638</v>
      </c>
      <c r="J135" s="40">
        <f t="shared" si="15"/>
        <v>164758.64132354589</v>
      </c>
      <c r="K135" s="41"/>
      <c r="L135" s="42"/>
      <c r="M135" s="42"/>
      <c r="N135" s="42"/>
      <c r="O135" s="42"/>
      <c r="P135" s="46"/>
      <c r="Q135" s="23"/>
    </row>
    <row r="136" spans="1:24">
      <c r="A136" s="237">
        <v>42536</v>
      </c>
      <c r="B136" s="25">
        <v>54</v>
      </c>
      <c r="C136" s="35" t="s">
        <v>23</v>
      </c>
      <c r="D136" s="36" t="str">
        <f t="shared" si="19"/>
        <v>'</v>
      </c>
      <c r="E136" s="37">
        <f t="shared" si="19"/>
        <v>42597.25</v>
      </c>
      <c r="F136" s="6">
        <f>IF(MAX(F$9:F135)&gt;=L$5,0,IF(B136&gt;=MONTH($N$5),F135+1,0))</f>
        <v>119</v>
      </c>
      <c r="G136" s="38">
        <f t="shared" si="12"/>
        <v>2202.5458362411364</v>
      </c>
      <c r="H136" s="39">
        <f t="shared" si="13"/>
        <v>1441.64</v>
      </c>
      <c r="I136" s="39">
        <f t="shared" si="3"/>
        <v>760.90583624113629</v>
      </c>
      <c r="J136" s="40">
        <f t="shared" si="15"/>
        <v>163997.73548730474</v>
      </c>
      <c r="K136" s="41"/>
      <c r="L136" s="42"/>
      <c r="M136" s="42"/>
      <c r="N136" s="42"/>
      <c r="O136" s="42"/>
      <c r="P136" s="46"/>
      <c r="Q136" s="23"/>
    </row>
    <row r="137" spans="1:24">
      <c r="A137" s="237">
        <v>42566</v>
      </c>
      <c r="B137" s="25">
        <v>55</v>
      </c>
      <c r="C137" s="35" t="s">
        <v>24</v>
      </c>
      <c r="D137" s="36" t="str">
        <f t="shared" si="19"/>
        <v>'</v>
      </c>
      <c r="E137" s="37">
        <f t="shared" si="19"/>
        <v>42597.25</v>
      </c>
      <c r="F137" s="6">
        <f>IF(MAX(F$9:F136)&gt;=L$5,0,IF(B137&gt;=MONTH($N$5),F136+1,0))</f>
        <v>120</v>
      </c>
      <c r="G137" s="38">
        <f t="shared" si="12"/>
        <v>2202.5458362411364</v>
      </c>
      <c r="H137" s="39">
        <f t="shared" si="13"/>
        <v>1434.98</v>
      </c>
      <c r="I137" s="39">
        <f t="shared" si="3"/>
        <v>767.56583624113637</v>
      </c>
      <c r="J137" s="40">
        <f t="shared" si="15"/>
        <v>163230.1696510636</v>
      </c>
      <c r="K137" s="41"/>
      <c r="L137" s="42"/>
      <c r="M137" s="42"/>
      <c r="N137" s="42"/>
      <c r="O137" s="42"/>
      <c r="P137" s="46"/>
      <c r="Q137" s="23"/>
      <c r="R137" s="157" t="s">
        <v>128</v>
      </c>
      <c r="S137" s="157"/>
      <c r="T137" s="157"/>
      <c r="V137" s="236" t="s">
        <v>13</v>
      </c>
      <c r="W137" s="236"/>
      <c r="X137" s="236"/>
    </row>
    <row r="138" spans="1:24">
      <c r="A138" s="237">
        <v>42597</v>
      </c>
      <c r="B138" s="25">
        <v>56</v>
      </c>
      <c r="C138" s="116" t="s">
        <v>25</v>
      </c>
      <c r="D138" s="117" t="str">
        <f t="shared" si="19"/>
        <v>'</v>
      </c>
      <c r="E138" s="118">
        <f t="shared" si="19"/>
        <v>42597.25</v>
      </c>
      <c r="F138" s="119">
        <f>IF(MAX(F$9:F137)&gt;=L$5,0,IF(B138&gt;=MONTH($N$5),F137+1,0))</f>
        <v>121</v>
      </c>
      <c r="G138" s="264">
        <f t="shared" si="12"/>
        <v>2202.5458362411364</v>
      </c>
      <c r="H138" s="103">
        <f t="shared" si="13"/>
        <v>1428.26</v>
      </c>
      <c r="I138" s="103">
        <f t="shared" si="3"/>
        <v>774.28583624113639</v>
      </c>
      <c r="J138" s="120">
        <f t="shared" si="15"/>
        <v>162455.88381482245</v>
      </c>
      <c r="K138" s="249" t="s">
        <v>119</v>
      </c>
      <c r="L138" s="42"/>
      <c r="M138" s="42"/>
      <c r="N138" s="42"/>
      <c r="O138" s="42"/>
      <c r="P138" s="46"/>
      <c r="Q138" s="23"/>
      <c r="R138" s="160" t="s">
        <v>89</v>
      </c>
      <c r="S138" s="161" t="s">
        <v>90</v>
      </c>
      <c r="T138" s="100"/>
      <c r="V138" s="7" t="s">
        <v>91</v>
      </c>
      <c r="X138" s="7" t="s">
        <v>4</v>
      </c>
    </row>
    <row r="139" spans="1:24" ht="9" thickBot="1">
      <c r="A139" s="237">
        <v>42628</v>
      </c>
      <c r="B139" s="25">
        <v>57</v>
      </c>
      <c r="C139" s="258" t="s">
        <v>26</v>
      </c>
      <c r="D139" s="259" t="str">
        <f t="shared" si="19"/>
        <v>'</v>
      </c>
      <c r="E139" s="260">
        <f t="shared" si="19"/>
        <v>42597.25</v>
      </c>
      <c r="F139" s="262">
        <f>IF(MAX(F$9:F138)&gt;=L$5,0,IF(B139&gt;=MONTH($N$5),F138+1,0))</f>
        <v>122</v>
      </c>
      <c r="G139" s="115">
        <f t="shared" si="12"/>
        <v>2202.5458362411364</v>
      </c>
      <c r="H139" s="107">
        <f t="shared" si="13"/>
        <v>1421.49</v>
      </c>
      <c r="I139" s="107">
        <f t="shared" si="3"/>
        <v>781.05583624113638</v>
      </c>
      <c r="J139" s="122">
        <f t="shared" si="15"/>
        <v>161674.82797858131</v>
      </c>
      <c r="K139" s="250" t="s">
        <v>66</v>
      </c>
      <c r="L139" s="108"/>
      <c r="M139" s="108"/>
      <c r="N139" s="108"/>
      <c r="O139" s="108"/>
      <c r="P139" s="109"/>
      <c r="Q139" s="110"/>
      <c r="R139" s="111">
        <f>SUM(H140:H478)</f>
        <v>98225.580000000031</v>
      </c>
      <c r="S139" s="112">
        <f>SUM(I140:I478)</f>
        <v>161674.82797858122</v>
      </c>
      <c r="T139" s="113"/>
      <c r="V139" s="224" t="s">
        <v>116</v>
      </c>
      <c r="X139" s="224" t="s">
        <v>117</v>
      </c>
    </row>
    <row r="140" spans="1:24">
      <c r="A140" s="237">
        <v>42658</v>
      </c>
      <c r="B140" s="25">
        <v>58</v>
      </c>
      <c r="C140" s="35" t="s">
        <v>27</v>
      </c>
      <c r="D140" s="36" t="str">
        <f t="shared" si="19"/>
        <v>'</v>
      </c>
      <c r="E140" s="37">
        <f t="shared" si="19"/>
        <v>42597.25</v>
      </c>
      <c r="F140" s="6">
        <f>IF(MAX(F$9:F139)&gt;=L$5,0,IF(B140&gt;=MONTH($N$5),F139+1,0))</f>
        <v>123</v>
      </c>
      <c r="G140" s="38">
        <f t="shared" si="12"/>
        <v>2202.5458362411364</v>
      </c>
      <c r="H140" s="39">
        <f t="shared" si="13"/>
        <v>1414.65</v>
      </c>
      <c r="I140" s="39">
        <f t="shared" si="3"/>
        <v>787.89583624113629</v>
      </c>
      <c r="J140" s="40">
        <f t="shared" si="15"/>
        <v>160886.93214234017</v>
      </c>
      <c r="K140" s="41"/>
      <c r="L140" s="42"/>
      <c r="M140" s="42"/>
      <c r="N140" s="42"/>
      <c r="O140" s="42"/>
      <c r="P140" s="46"/>
      <c r="Q140" s="23"/>
      <c r="R140" s="223">
        <f>S139*T140</f>
        <v>16167.482797858123</v>
      </c>
      <c r="S140" s="104" t="s">
        <v>65</v>
      </c>
      <c r="T140" s="106">
        <v>0.1</v>
      </c>
      <c r="V140" s="221">
        <f>SUM(H$140:H140)-R$140</f>
        <v>-14752.832797858124</v>
      </c>
      <c r="X140" s="176">
        <f>SUM(H$140:H140)</f>
        <v>1414.65</v>
      </c>
    </row>
    <row r="141" spans="1:24">
      <c r="A141" s="237">
        <v>42689</v>
      </c>
      <c r="B141" s="25">
        <v>59</v>
      </c>
      <c r="C141" s="35" t="s">
        <v>28</v>
      </c>
      <c r="D141" s="36" t="str">
        <f t="shared" si="19"/>
        <v>'</v>
      </c>
      <c r="E141" s="37">
        <f t="shared" si="19"/>
        <v>42597.25</v>
      </c>
      <c r="F141" s="6">
        <f>IF(MAX(F$9:F140)&gt;=L$5,0,IF(B141&gt;=MONTH($N$5),F140+1,0))</f>
        <v>124</v>
      </c>
      <c r="G141" s="38">
        <f t="shared" si="12"/>
        <v>2202.5458362411364</v>
      </c>
      <c r="H141" s="39">
        <f t="shared" si="13"/>
        <v>1407.76</v>
      </c>
      <c r="I141" s="39">
        <f t="shared" si="3"/>
        <v>794.78583624113639</v>
      </c>
      <c r="J141" s="40">
        <f t="shared" si="15"/>
        <v>160092.14630609902</v>
      </c>
      <c r="K141" s="41"/>
      <c r="L141" s="42"/>
      <c r="M141" s="42"/>
      <c r="N141" s="42"/>
      <c r="O141" s="42"/>
      <c r="P141" s="46"/>
      <c r="Q141" s="23"/>
      <c r="R141" s="114">
        <f>R139-R140</f>
        <v>82058.097202141915</v>
      </c>
      <c r="S141" s="163">
        <f>S139+R140</f>
        <v>177842.31077643935</v>
      </c>
      <c r="T141" s="186">
        <f>R141/S141</f>
        <v>0.46140930605256741</v>
      </c>
      <c r="V141" s="221">
        <f>SUM(H$140:H141)-R$140</f>
        <v>-13345.072797858124</v>
      </c>
      <c r="X141" s="176">
        <f>SUM(H$140:H141)</f>
        <v>2822.41</v>
      </c>
    </row>
    <row r="142" spans="1:24">
      <c r="A142" s="237">
        <v>42719</v>
      </c>
      <c r="B142" s="25">
        <v>60</v>
      </c>
      <c r="C142" s="50" t="s">
        <v>29</v>
      </c>
      <c r="D142" s="51" t="str">
        <f t="shared" si="19"/>
        <v>'</v>
      </c>
      <c r="E142" s="52">
        <f t="shared" si="19"/>
        <v>42597.25</v>
      </c>
      <c r="F142" s="53">
        <f>IF(MAX(F$9:F141)&gt;=L$5,0,IF(B142&gt;=MONTH($N$5),F141+1,0))</f>
        <v>125</v>
      </c>
      <c r="G142" s="54">
        <f t="shared" si="12"/>
        <v>2202.5458362411364</v>
      </c>
      <c r="H142" s="55">
        <f t="shared" si="13"/>
        <v>1400.81</v>
      </c>
      <c r="I142" s="55">
        <f t="shared" si="3"/>
        <v>801.73583624113644</v>
      </c>
      <c r="J142" s="56">
        <f t="shared" si="15"/>
        <v>159290.41046985789</v>
      </c>
      <c r="K142" s="57">
        <f>SUM(H131:H142)</f>
        <v>17255.649999999998</v>
      </c>
      <c r="L142" s="55">
        <f>SUM(I131:I142)</f>
        <v>9174.900034893637</v>
      </c>
      <c r="M142" s="55">
        <f>SUM(G131:G142)</f>
        <v>26430.550034893644</v>
      </c>
      <c r="N142" s="55">
        <f>K142+N130</f>
        <v>213996.64</v>
      </c>
      <c r="O142" s="55">
        <f>L142+O130</f>
        <v>61321.589530142053</v>
      </c>
      <c r="P142" s="56">
        <f>M142+P130</f>
        <v>275318.22953014215</v>
      </c>
      <c r="Q142" s="23"/>
      <c r="R142" s="162" t="s">
        <v>91</v>
      </c>
      <c r="S142" s="164" t="s">
        <v>101</v>
      </c>
      <c r="T142" s="165" t="s">
        <v>94</v>
      </c>
      <c r="V142" s="221">
        <f>SUM(H$140:H142)-R$140</f>
        <v>-11944.262797858124</v>
      </c>
      <c r="X142" s="176">
        <f>SUM(H$140:H142)</f>
        <v>4223.2199999999993</v>
      </c>
    </row>
    <row r="143" spans="1:24">
      <c r="A143" s="237">
        <v>42750</v>
      </c>
      <c r="B143" s="25">
        <v>49</v>
      </c>
      <c r="C143" s="26" t="s">
        <v>17</v>
      </c>
      <c r="D143" s="47" t="str">
        <f>D131</f>
        <v>'</v>
      </c>
      <c r="E143" s="27">
        <f>E131+365.25</f>
        <v>42962.5</v>
      </c>
      <c r="F143" s="90">
        <f>IF(MAX(F$9:F142)&gt;=L$5,0,IF(B143&gt;=MONTH($N$5),F142+1,0))</f>
        <v>126</v>
      </c>
      <c r="G143" s="28">
        <f t="shared" si="12"/>
        <v>2202.5458362411364</v>
      </c>
      <c r="H143" s="29">
        <f t="shared" si="13"/>
        <v>1393.79</v>
      </c>
      <c r="I143" s="29">
        <f t="shared" si="3"/>
        <v>808.75583624113642</v>
      </c>
      <c r="J143" s="30">
        <f t="shared" si="15"/>
        <v>158481.65463361674</v>
      </c>
      <c r="K143" s="31"/>
      <c r="L143" s="32"/>
      <c r="M143" s="32"/>
      <c r="N143" s="32"/>
      <c r="O143" s="32"/>
      <c r="P143" s="48"/>
      <c r="Q143" s="23"/>
      <c r="R143" s="162" t="s">
        <v>92</v>
      </c>
      <c r="S143" s="164" t="s">
        <v>10</v>
      </c>
      <c r="T143" s="165" t="s">
        <v>95</v>
      </c>
      <c r="V143" s="221">
        <f>SUM(H$140:H143)-R$140</f>
        <v>-10550.472797858125</v>
      </c>
      <c r="X143" s="176">
        <f>SUM(H$140:H143)</f>
        <v>5617.0099999999993</v>
      </c>
    </row>
    <row r="144" spans="1:24">
      <c r="A144" s="237">
        <v>42781</v>
      </c>
      <c r="B144" s="25">
        <v>62</v>
      </c>
      <c r="C144" s="35" t="s">
        <v>19</v>
      </c>
      <c r="D144" s="36" t="str">
        <f t="shared" ref="D144:E154" si="20">D143</f>
        <v>'</v>
      </c>
      <c r="E144" s="37">
        <f t="shared" si="20"/>
        <v>42962.5</v>
      </c>
      <c r="F144" s="6">
        <f>IF(MAX(F$9:F143)&gt;=L$5,0,IF(B144&gt;=MONTH($N$5),F143+1,0))</f>
        <v>127</v>
      </c>
      <c r="G144" s="38">
        <f t="shared" si="12"/>
        <v>2202.5458362411364</v>
      </c>
      <c r="H144" s="39">
        <f t="shared" si="13"/>
        <v>1386.71</v>
      </c>
      <c r="I144" s="39">
        <f t="shared" si="3"/>
        <v>815.83583624113635</v>
      </c>
      <c r="J144" s="40">
        <f t="shared" si="15"/>
        <v>157665.8187973756</v>
      </c>
      <c r="K144" s="41"/>
      <c r="L144" s="42"/>
      <c r="M144" s="42"/>
      <c r="N144" s="42"/>
      <c r="O144" s="42"/>
      <c r="P144" s="46"/>
      <c r="Q144" s="23"/>
      <c r="R144" s="214"/>
      <c r="S144" s="9"/>
      <c r="V144" s="221">
        <f>SUM(H$140:H144)-R$140</f>
        <v>-9163.762797858124</v>
      </c>
      <c r="X144" s="176">
        <f>SUM(H$140:H144)</f>
        <v>7003.7199999999993</v>
      </c>
    </row>
    <row r="145" spans="1:24">
      <c r="A145" s="237">
        <v>42809</v>
      </c>
      <c r="B145" s="25">
        <v>63</v>
      </c>
      <c r="C145" s="35" t="s">
        <v>20</v>
      </c>
      <c r="D145" s="36" t="str">
        <f t="shared" si="20"/>
        <v>'</v>
      </c>
      <c r="E145" s="37">
        <f t="shared" si="20"/>
        <v>42962.5</v>
      </c>
      <c r="F145" s="6">
        <f>IF(MAX(F$9:F144)&gt;=L$5,0,IF(B145&gt;=MONTH($N$5),F144+1,0))</f>
        <v>128</v>
      </c>
      <c r="G145" s="38">
        <f t="shared" si="12"/>
        <v>2202.5458362411364</v>
      </c>
      <c r="H145" s="39">
        <f t="shared" si="13"/>
        <v>1379.58</v>
      </c>
      <c r="I145" s="39">
        <f t="shared" si="3"/>
        <v>822.96583624113646</v>
      </c>
      <c r="J145" s="40">
        <f t="shared" si="15"/>
        <v>156842.85296113446</v>
      </c>
      <c r="K145" s="41"/>
      <c r="L145" s="42"/>
      <c r="M145" s="42"/>
      <c r="N145" s="42"/>
      <c r="O145" s="42"/>
      <c r="P145" s="46"/>
      <c r="Q145" s="23"/>
      <c r="R145" s="215" t="s">
        <v>98</v>
      </c>
      <c r="S145" s="216">
        <f>SUM($I$11:$I139)</f>
        <v>58937.172021418635</v>
      </c>
      <c r="T145" s="1" t="s">
        <v>100</v>
      </c>
      <c r="V145" s="221">
        <f>SUM(H$140:H145)-R$140</f>
        <v>-7784.1827978581241</v>
      </c>
      <c r="X145" s="176">
        <f>SUM(H$140:H145)</f>
        <v>8383.2999999999993</v>
      </c>
    </row>
    <row r="146" spans="1:24">
      <c r="A146" s="237">
        <v>42840</v>
      </c>
      <c r="B146" s="25">
        <v>64</v>
      </c>
      <c r="C146" s="35" t="s">
        <v>21</v>
      </c>
      <c r="D146" s="36" t="str">
        <f t="shared" si="20"/>
        <v>'</v>
      </c>
      <c r="E146" s="37">
        <f t="shared" si="20"/>
        <v>42962.5</v>
      </c>
      <c r="F146" s="6">
        <f>IF(MAX(F$9:F145)&gt;=L$5,0,IF(B146&gt;=MONTH($N$5),F145+1,0))</f>
        <v>129</v>
      </c>
      <c r="G146" s="38">
        <f t="shared" si="12"/>
        <v>2202.5458362411364</v>
      </c>
      <c r="H146" s="39">
        <f t="shared" si="13"/>
        <v>1372.37</v>
      </c>
      <c r="I146" s="39">
        <f t="shared" si="3"/>
        <v>830.17583624113649</v>
      </c>
      <c r="J146" s="40">
        <f t="shared" si="15"/>
        <v>156012.67712489332</v>
      </c>
      <c r="K146" s="41"/>
      <c r="L146" s="42"/>
      <c r="M146" s="42"/>
      <c r="N146" s="42"/>
      <c r="O146" s="42"/>
      <c r="P146" s="46"/>
      <c r="Q146" s="23"/>
      <c r="R146" s="215" t="s">
        <v>97</v>
      </c>
      <c r="S146" s="216">
        <f>SUM($H$11:$H139)</f>
        <v>209773.42000000007</v>
      </c>
      <c r="T146" s="1" t="s">
        <v>100</v>
      </c>
      <c r="V146" s="221">
        <f>SUM(H$140:H146)-R$140</f>
        <v>-6411.8127978581251</v>
      </c>
      <c r="X146" s="176">
        <f>SUM(H$140:H146)</f>
        <v>9755.6699999999983</v>
      </c>
    </row>
    <row r="147" spans="1:24">
      <c r="A147" s="237">
        <v>42870</v>
      </c>
      <c r="B147" s="25">
        <v>65</v>
      </c>
      <c r="C147" s="35" t="s">
        <v>22</v>
      </c>
      <c r="D147" s="36" t="str">
        <f t="shared" si="20"/>
        <v>'</v>
      </c>
      <c r="E147" s="37">
        <f t="shared" si="20"/>
        <v>42962.5</v>
      </c>
      <c r="F147" s="6">
        <f>IF(MAX(F$9:F146)&gt;=L$5,0,IF(B147&gt;=MONTH($N$5),F146+1,0))</f>
        <v>130</v>
      </c>
      <c r="G147" s="38">
        <f t="shared" si="12"/>
        <v>2202.5458362411364</v>
      </c>
      <c r="H147" s="39">
        <f t="shared" si="13"/>
        <v>1365.11</v>
      </c>
      <c r="I147" s="39">
        <f t="shared" si="3"/>
        <v>837.43583624113649</v>
      </c>
      <c r="J147" s="40">
        <f t="shared" si="15"/>
        <v>155175.24128865218</v>
      </c>
      <c r="K147" s="41"/>
      <c r="L147" s="42"/>
      <c r="M147" s="42"/>
      <c r="N147" s="42"/>
      <c r="O147" s="42"/>
      <c r="P147" s="46"/>
      <c r="Q147" s="23"/>
      <c r="R147" s="217" t="s">
        <v>102</v>
      </c>
      <c r="S147" s="234">
        <f>S116-S146</f>
        <v>98225.579999999929</v>
      </c>
      <c r="T147" s="1" t="s">
        <v>103</v>
      </c>
      <c r="V147" s="221">
        <f>SUM(H$140:H147)-R$140</f>
        <v>-5046.7027978581245</v>
      </c>
      <c r="X147" s="176">
        <f>SUM(H$140:H147)</f>
        <v>11120.779999999999</v>
      </c>
    </row>
    <row r="148" spans="1:24">
      <c r="A148" s="237">
        <v>42901</v>
      </c>
      <c r="B148" s="25">
        <v>66</v>
      </c>
      <c r="C148" s="35" t="s">
        <v>23</v>
      </c>
      <c r="D148" s="36" t="str">
        <f t="shared" si="20"/>
        <v>'</v>
      </c>
      <c r="E148" s="37">
        <f t="shared" si="20"/>
        <v>42962.5</v>
      </c>
      <c r="F148" s="6">
        <f>IF(MAX(F$9:F147)&gt;=L$5,0,IF(B148&gt;=MONTH($N$5),F147+1,0))</f>
        <v>131</v>
      </c>
      <c r="G148" s="38">
        <f t="shared" si="12"/>
        <v>2202.5458362411364</v>
      </c>
      <c r="H148" s="39">
        <f t="shared" si="13"/>
        <v>1357.78</v>
      </c>
      <c r="I148" s="39">
        <f t="shared" ref="I148:I226" si="21">G148-H148</f>
        <v>844.76583624113641</v>
      </c>
      <c r="J148" s="40">
        <f t="shared" si="15"/>
        <v>154330.47545241105</v>
      </c>
      <c r="K148" s="41"/>
      <c r="L148" s="42"/>
      <c r="M148" s="42"/>
      <c r="N148" s="42"/>
      <c r="O148" s="42"/>
      <c r="P148" s="46"/>
      <c r="Q148" s="23"/>
      <c r="V148" s="221">
        <f>SUM(H$140:H148)-R$140</f>
        <v>-3688.9227978581239</v>
      </c>
      <c r="X148" s="176">
        <f>SUM(H$140:H148)</f>
        <v>12478.56</v>
      </c>
    </row>
    <row r="149" spans="1:24">
      <c r="A149" s="237">
        <v>42931</v>
      </c>
      <c r="B149" s="25">
        <v>67</v>
      </c>
      <c r="C149" s="35" t="s">
        <v>24</v>
      </c>
      <c r="D149" s="36" t="str">
        <f t="shared" si="20"/>
        <v>'</v>
      </c>
      <c r="E149" s="37">
        <f t="shared" si="20"/>
        <v>42962.5</v>
      </c>
      <c r="F149" s="6">
        <f>IF(MAX(F$9:F148)&gt;=L$5,0,IF(B149&gt;=MONTH($N$5),F148+1,0))</f>
        <v>132</v>
      </c>
      <c r="G149" s="38">
        <f t="shared" si="12"/>
        <v>2202.5458362411364</v>
      </c>
      <c r="H149" s="39">
        <f t="shared" si="13"/>
        <v>1350.39</v>
      </c>
      <c r="I149" s="39">
        <f t="shared" si="21"/>
        <v>852.15583624113629</v>
      </c>
      <c r="J149" s="40">
        <f t="shared" si="15"/>
        <v>153478.3196161699</v>
      </c>
      <c r="K149" s="41"/>
      <c r="L149" s="42"/>
      <c r="M149" s="42"/>
      <c r="N149" s="42"/>
      <c r="O149" s="42"/>
      <c r="P149" s="46"/>
      <c r="Q149" s="23"/>
      <c r="V149" s="221">
        <f>SUM(H$140:H149)-R$140</f>
        <v>-2338.5327978581245</v>
      </c>
      <c r="X149" s="176">
        <f>SUM(H$140:H149)</f>
        <v>13828.949999999999</v>
      </c>
    </row>
    <row r="150" spans="1:24">
      <c r="A150" s="237">
        <v>42962</v>
      </c>
      <c r="B150" s="25">
        <v>68</v>
      </c>
      <c r="C150" s="35" t="s">
        <v>25</v>
      </c>
      <c r="D150" s="36" t="str">
        <f t="shared" si="20"/>
        <v>'</v>
      </c>
      <c r="E150" s="37">
        <f t="shared" si="20"/>
        <v>42962.5</v>
      </c>
      <c r="F150" s="6">
        <f>IF(MAX(F$9:F149)&gt;=L$5,0,IF(B150&gt;=MONTH($N$5),F149+1,0))</f>
        <v>133</v>
      </c>
      <c r="G150" s="38">
        <f t="shared" si="12"/>
        <v>2202.5458362411364</v>
      </c>
      <c r="H150" s="39">
        <f t="shared" si="13"/>
        <v>1342.94</v>
      </c>
      <c r="I150" s="39">
        <f t="shared" si="21"/>
        <v>859.60583624113633</v>
      </c>
      <c r="J150" s="40">
        <f t="shared" si="15"/>
        <v>152618.71377992877</v>
      </c>
      <c r="K150" s="41"/>
      <c r="L150" s="42"/>
      <c r="M150" s="42"/>
      <c r="N150" s="42"/>
      <c r="O150" s="42"/>
      <c r="P150" s="46"/>
      <c r="Q150" s="23"/>
      <c r="V150" s="221">
        <f>SUM(H$140:H150)-R$140</f>
        <v>-995.59279785812396</v>
      </c>
      <c r="X150" s="176">
        <f>SUM(H$140:H150)</f>
        <v>15171.89</v>
      </c>
    </row>
    <row r="151" spans="1:24">
      <c r="A151" s="237">
        <v>42993</v>
      </c>
      <c r="B151" s="25">
        <v>69</v>
      </c>
      <c r="C151" s="243" t="s">
        <v>26</v>
      </c>
      <c r="D151" s="244" t="str">
        <f t="shared" si="20"/>
        <v>'</v>
      </c>
      <c r="E151" s="245">
        <f t="shared" si="20"/>
        <v>42962.5</v>
      </c>
      <c r="F151" s="246">
        <f>IF(MAX(F$9:F150)&gt;=L$5,0,IF(B151&gt;=MONTH($N$5),F150+1,0))</f>
        <v>134</v>
      </c>
      <c r="G151" s="38">
        <f t="shared" si="12"/>
        <v>2202.5458362411364</v>
      </c>
      <c r="H151" s="241">
        <f t="shared" si="13"/>
        <v>1335.41</v>
      </c>
      <c r="I151" s="241">
        <f t="shared" si="21"/>
        <v>867.1358362411363</v>
      </c>
      <c r="J151" s="242">
        <f t="shared" si="15"/>
        <v>151751.57794368765</v>
      </c>
      <c r="K151" s="252" t="s">
        <v>118</v>
      </c>
      <c r="L151" s="42"/>
      <c r="M151" s="42"/>
      <c r="N151" s="42"/>
      <c r="O151" s="42"/>
      <c r="P151" s="46"/>
      <c r="Q151" s="238"/>
      <c r="R151" s="247" t="s">
        <v>124</v>
      </c>
      <c r="S151" s="248"/>
      <c r="T151" s="248"/>
      <c r="U151" s="239"/>
      <c r="V151" s="240">
        <f>SUM(H$140:H151)-R$140</f>
        <v>339.8172021418759</v>
      </c>
      <c r="X151" s="176">
        <f>SUM(H$140:H151)</f>
        <v>16507.3</v>
      </c>
    </row>
    <row r="152" spans="1:24">
      <c r="A152" s="237">
        <v>43023</v>
      </c>
      <c r="B152" s="25">
        <v>70</v>
      </c>
      <c r="C152" s="35" t="s">
        <v>27</v>
      </c>
      <c r="D152" s="36" t="str">
        <f t="shared" si="20"/>
        <v>'</v>
      </c>
      <c r="E152" s="37">
        <f t="shared" si="20"/>
        <v>42962.5</v>
      </c>
      <c r="F152" s="6">
        <f>IF(MAX(F$9:F151)&gt;=L$5,0,IF(B152&gt;=MONTH($N$5),F151+1,0))</f>
        <v>135</v>
      </c>
      <c r="G152" s="38">
        <f t="shared" si="12"/>
        <v>2202.5458362411364</v>
      </c>
      <c r="H152" s="39">
        <f t="shared" si="13"/>
        <v>1327.83</v>
      </c>
      <c r="I152" s="39">
        <f t="shared" si="21"/>
        <v>874.71583624113646</v>
      </c>
      <c r="J152" s="40">
        <f t="shared" si="15"/>
        <v>150876.8621074465</v>
      </c>
      <c r="K152" s="41"/>
      <c r="L152" s="42"/>
      <c r="M152" s="42"/>
      <c r="N152" s="42"/>
      <c r="O152" s="42"/>
      <c r="P152" s="46"/>
      <c r="Q152" s="23"/>
      <c r="V152" s="221">
        <f>SUM(H$140:H152)-R$140</f>
        <v>1667.647202141874</v>
      </c>
      <c r="X152" s="176">
        <f>SUM(H$140:H152)</f>
        <v>17835.129999999997</v>
      </c>
    </row>
    <row r="153" spans="1:24">
      <c r="A153" s="237">
        <v>43054</v>
      </c>
      <c r="B153" s="25">
        <v>71</v>
      </c>
      <c r="C153" s="35" t="s">
        <v>28</v>
      </c>
      <c r="D153" s="36" t="str">
        <f t="shared" si="20"/>
        <v>'</v>
      </c>
      <c r="E153" s="37">
        <f t="shared" si="20"/>
        <v>42962.5</v>
      </c>
      <c r="F153" s="6">
        <f>IF(MAX(F$9:F152)&gt;=L$5,0,IF(B153&gt;=MONTH($N$5),F152+1,0))</f>
        <v>136</v>
      </c>
      <c r="G153" s="38">
        <f t="shared" si="12"/>
        <v>2202.5458362411364</v>
      </c>
      <c r="H153" s="39">
        <f t="shared" si="13"/>
        <v>1320.17</v>
      </c>
      <c r="I153" s="39">
        <f t="shared" si="21"/>
        <v>882.37583624113631</v>
      </c>
      <c r="J153" s="40">
        <f t="shared" si="15"/>
        <v>149994.48627120536</v>
      </c>
      <c r="K153" s="41"/>
      <c r="L153" s="42"/>
      <c r="M153" s="42"/>
      <c r="N153" s="42"/>
      <c r="O153" s="42"/>
      <c r="P153" s="46"/>
      <c r="Q153" s="23"/>
      <c r="V153" s="221">
        <f>SUM(H$140:H153)-R$140</f>
        <v>2987.8172021418723</v>
      </c>
      <c r="X153" s="176">
        <f>SUM(H$140:H153)</f>
        <v>19155.299999999996</v>
      </c>
    </row>
    <row r="154" spans="1:24">
      <c r="A154" s="237">
        <v>43084</v>
      </c>
      <c r="B154" s="25">
        <v>72</v>
      </c>
      <c r="C154" s="35" t="s">
        <v>29</v>
      </c>
      <c r="D154" s="36" t="str">
        <f t="shared" si="20"/>
        <v>'</v>
      </c>
      <c r="E154" s="37">
        <f t="shared" si="20"/>
        <v>42962.5</v>
      </c>
      <c r="F154" s="6">
        <f>IF(MAX(F$9:F153)&gt;=L$5,0,IF(B154&gt;=MONTH($N$5),F153+1,0))</f>
        <v>137</v>
      </c>
      <c r="G154" s="45">
        <f t="shared" si="12"/>
        <v>2202.5458362411364</v>
      </c>
      <c r="H154" s="42">
        <f t="shared" si="13"/>
        <v>1312.45</v>
      </c>
      <c r="I154" s="42">
        <f t="shared" si="21"/>
        <v>890.09583624113634</v>
      </c>
      <c r="J154" s="46">
        <f t="shared" si="15"/>
        <v>149104.39043496421</v>
      </c>
      <c r="K154" s="41">
        <f>SUM(H143:H154)</f>
        <v>16244.53</v>
      </c>
      <c r="L154" s="42">
        <f>SUM(I143:I154)</f>
        <v>10186.020034893638</v>
      </c>
      <c r="M154" s="42">
        <f>SUM(G143:G154)</f>
        <v>26430.550034893644</v>
      </c>
      <c r="N154" s="42">
        <f>K154+N70</f>
        <v>114724.91</v>
      </c>
      <c r="O154" s="42">
        <f>L154+O70</f>
        <v>28440.569355673866</v>
      </c>
      <c r="P154" s="46">
        <f>M154+P70</f>
        <v>143165.47935567392</v>
      </c>
      <c r="Q154" s="23"/>
      <c r="V154" s="221">
        <f>SUM(H$140:H154)-R$140</f>
        <v>4300.267202141873</v>
      </c>
      <c r="X154" s="176">
        <f>SUM(H$140:H154)</f>
        <v>20467.749999999996</v>
      </c>
    </row>
    <row r="155" spans="1:24" hidden="1">
      <c r="A155" s="237">
        <v>43115</v>
      </c>
      <c r="B155" s="25">
        <v>73</v>
      </c>
      <c r="C155" s="26" t="s">
        <v>17</v>
      </c>
      <c r="D155" s="47" t="str">
        <f>D143</f>
        <v>'</v>
      </c>
      <c r="E155" s="27">
        <f>E143+365.25</f>
        <v>43327.75</v>
      </c>
      <c r="F155" s="90">
        <f>IF(MAX(F$9:F154)&gt;=L$5,0,IF(B155&gt;=MONTH($N$5),F154+1,0))</f>
        <v>138</v>
      </c>
      <c r="G155" s="28">
        <f t="shared" si="12"/>
        <v>2202.5458362411364</v>
      </c>
      <c r="H155" s="29">
        <f t="shared" si="13"/>
        <v>1304.6600000000001</v>
      </c>
      <c r="I155" s="29">
        <f t="shared" si="21"/>
        <v>897.8858362411363</v>
      </c>
      <c r="J155" s="30">
        <f t="shared" si="15"/>
        <v>148206.50459872308</v>
      </c>
      <c r="K155" s="31"/>
      <c r="L155" s="32"/>
      <c r="M155" s="32"/>
      <c r="N155" s="32"/>
      <c r="O155" s="32"/>
      <c r="P155" s="48"/>
      <c r="Q155" s="23"/>
      <c r="V155" s="221">
        <f>SUM(H$140:H155)-R$140</f>
        <v>5604.9272021418728</v>
      </c>
      <c r="X155" s="176">
        <f>SUM(H$140:H155)</f>
        <v>21772.409999999996</v>
      </c>
    </row>
    <row r="156" spans="1:24" hidden="1">
      <c r="A156" s="237">
        <v>43146</v>
      </c>
      <c r="B156" s="25">
        <v>74</v>
      </c>
      <c r="C156" s="35" t="s">
        <v>19</v>
      </c>
      <c r="D156" s="36" t="str">
        <f t="shared" ref="D156:E166" si="22">D155</f>
        <v>'</v>
      </c>
      <c r="E156" s="37">
        <f t="shared" si="22"/>
        <v>43327.75</v>
      </c>
      <c r="F156" s="6">
        <f>IF(MAX(F$9:F155)&gt;=L$5,0,IF(B156&gt;=MONTH($N$5),F155+1,0))</f>
        <v>139</v>
      </c>
      <c r="G156" s="38">
        <f t="shared" si="12"/>
        <v>2202.5458362411364</v>
      </c>
      <c r="H156" s="39">
        <f t="shared" si="13"/>
        <v>1296.81</v>
      </c>
      <c r="I156" s="39">
        <f t="shared" si="21"/>
        <v>905.73583624113644</v>
      </c>
      <c r="J156" s="40">
        <f t="shared" si="15"/>
        <v>147300.76876248195</v>
      </c>
      <c r="K156" s="41"/>
      <c r="L156" s="42"/>
      <c r="M156" s="42"/>
      <c r="N156" s="42"/>
      <c r="O156" s="42"/>
      <c r="P156" s="46"/>
      <c r="Q156" s="23"/>
      <c r="V156" s="221">
        <f>SUM(H$140:H156)-R$140</f>
        <v>6901.7372021418741</v>
      </c>
      <c r="X156" s="176">
        <f>SUM(H$140:H156)</f>
        <v>23069.219999999998</v>
      </c>
    </row>
    <row r="157" spans="1:24" hidden="1">
      <c r="A157" s="237">
        <v>43174</v>
      </c>
      <c r="B157" s="25">
        <v>75</v>
      </c>
      <c r="C157" s="35" t="s">
        <v>20</v>
      </c>
      <c r="D157" s="36" t="str">
        <f t="shared" si="22"/>
        <v>'</v>
      </c>
      <c r="E157" s="37">
        <f t="shared" si="22"/>
        <v>43327.75</v>
      </c>
      <c r="F157" s="6">
        <f>IF(MAX(F$9:F156)&gt;=L$5,0,IF(B157&gt;=MONTH($N$5),F156+1,0))</f>
        <v>140</v>
      </c>
      <c r="G157" s="38">
        <f t="shared" si="12"/>
        <v>2202.5458362411364</v>
      </c>
      <c r="H157" s="39">
        <f t="shared" si="13"/>
        <v>1288.8800000000001</v>
      </c>
      <c r="I157" s="39">
        <f t="shared" si="21"/>
        <v>913.66583624113628</v>
      </c>
      <c r="J157" s="40">
        <f t="shared" si="15"/>
        <v>146387.10292624083</v>
      </c>
      <c r="K157" s="41"/>
      <c r="L157" s="42"/>
      <c r="M157" s="42"/>
      <c r="N157" s="42"/>
      <c r="O157" s="42"/>
      <c r="P157" s="46"/>
      <c r="Q157" s="23"/>
      <c r="V157" s="221">
        <f>SUM(H$140:H157)-R$140</f>
        <v>8190.6172021418752</v>
      </c>
      <c r="X157" s="176">
        <f>SUM(H$140:H157)</f>
        <v>24358.1</v>
      </c>
    </row>
    <row r="158" spans="1:24" hidden="1">
      <c r="A158" s="237">
        <v>43205</v>
      </c>
      <c r="B158" s="25">
        <v>76</v>
      </c>
      <c r="C158" s="35" t="s">
        <v>21</v>
      </c>
      <c r="D158" s="36" t="str">
        <f t="shared" si="22"/>
        <v>'</v>
      </c>
      <c r="E158" s="37">
        <f t="shared" si="22"/>
        <v>43327.75</v>
      </c>
      <c r="F158" s="6">
        <f>IF(MAX(F$9:F157)&gt;=L$5,0,IF(B158&gt;=MONTH($N$5),F157+1,0))</f>
        <v>141</v>
      </c>
      <c r="G158" s="38">
        <f t="shared" si="12"/>
        <v>2202.5458362411364</v>
      </c>
      <c r="H158" s="39">
        <f t="shared" si="13"/>
        <v>1280.8900000000001</v>
      </c>
      <c r="I158" s="39">
        <f t="shared" si="21"/>
        <v>921.65583624113629</v>
      </c>
      <c r="J158" s="40">
        <f t="shared" si="15"/>
        <v>145465.44708999968</v>
      </c>
      <c r="K158" s="41"/>
      <c r="L158" s="42"/>
      <c r="M158" s="42"/>
      <c r="N158" s="42"/>
      <c r="O158" s="42"/>
      <c r="P158" s="46"/>
      <c r="Q158" s="23"/>
      <c r="V158" s="221">
        <f>SUM(H$140:H158)-R$140</f>
        <v>9471.5072021418746</v>
      </c>
      <c r="X158" s="176">
        <f>SUM(H$140:H158)</f>
        <v>25638.989999999998</v>
      </c>
    </row>
    <row r="159" spans="1:24" hidden="1">
      <c r="A159" s="237">
        <v>43235</v>
      </c>
      <c r="B159" s="25">
        <v>77</v>
      </c>
      <c r="C159" s="35" t="s">
        <v>22</v>
      </c>
      <c r="D159" s="36" t="str">
        <f t="shared" si="22"/>
        <v>'</v>
      </c>
      <c r="E159" s="37">
        <f t="shared" si="22"/>
        <v>43327.75</v>
      </c>
      <c r="F159" s="6">
        <f>IF(MAX(F$9:F158)&gt;=L$5,0,IF(B159&gt;=MONTH($N$5),F158+1,0))</f>
        <v>142</v>
      </c>
      <c r="G159" s="38">
        <f t="shared" si="12"/>
        <v>2202.5458362411364</v>
      </c>
      <c r="H159" s="39">
        <f t="shared" si="13"/>
        <v>1272.82</v>
      </c>
      <c r="I159" s="39">
        <f t="shared" si="21"/>
        <v>929.72583624113645</v>
      </c>
      <c r="J159" s="40">
        <f t="shared" ref="J159:J226" si="23">J158-I159</f>
        <v>144535.72125375856</v>
      </c>
      <c r="K159" s="41"/>
      <c r="L159" s="42"/>
      <c r="M159" s="42"/>
      <c r="N159" s="42"/>
      <c r="O159" s="42"/>
      <c r="P159" s="46"/>
      <c r="Q159" s="23"/>
      <c r="V159" s="221">
        <f>SUM(H$140:H159)-R$140</f>
        <v>10744.327202141874</v>
      </c>
      <c r="X159" s="176">
        <f>SUM(H$140:H159)</f>
        <v>26911.809999999998</v>
      </c>
    </row>
    <row r="160" spans="1:24" hidden="1">
      <c r="A160" s="237">
        <v>43266</v>
      </c>
      <c r="B160" s="25">
        <v>78</v>
      </c>
      <c r="C160" s="35" t="s">
        <v>23</v>
      </c>
      <c r="D160" s="36" t="str">
        <f t="shared" si="22"/>
        <v>'</v>
      </c>
      <c r="E160" s="37">
        <f t="shared" si="22"/>
        <v>43327.75</v>
      </c>
      <c r="F160" s="6">
        <f>IF(MAX(F$9:F159)&gt;=L$5,0,IF(B160&gt;=MONTH($N$5),F159+1,0))</f>
        <v>143</v>
      </c>
      <c r="G160" s="38">
        <f t="shared" si="12"/>
        <v>2202.5458362411364</v>
      </c>
      <c r="H160" s="39">
        <f t="shared" si="13"/>
        <v>1264.69</v>
      </c>
      <c r="I160" s="39">
        <f t="shared" si="21"/>
        <v>937.85583624113633</v>
      </c>
      <c r="J160" s="40">
        <f t="shared" si="23"/>
        <v>143597.86541751743</v>
      </c>
      <c r="K160" s="41"/>
      <c r="L160" s="42"/>
      <c r="M160" s="42"/>
      <c r="N160" s="42"/>
      <c r="O160" s="42"/>
      <c r="P160" s="46"/>
      <c r="Q160" s="23"/>
      <c r="V160" s="221">
        <f>SUM(H$140:H160)-R$140</f>
        <v>12009.017202141873</v>
      </c>
      <c r="X160" s="176">
        <f>SUM(H$140:H160)</f>
        <v>28176.499999999996</v>
      </c>
    </row>
    <row r="161" spans="1:24" hidden="1">
      <c r="A161" s="237">
        <v>43296</v>
      </c>
      <c r="B161" s="25">
        <v>79</v>
      </c>
      <c r="C161" s="35" t="s">
        <v>24</v>
      </c>
      <c r="D161" s="36" t="str">
        <f t="shared" si="22"/>
        <v>'</v>
      </c>
      <c r="E161" s="37">
        <f t="shared" si="22"/>
        <v>43327.75</v>
      </c>
      <c r="F161" s="6">
        <f>IF(MAX(F$9:F160)&gt;=L$5,0,IF(B161&gt;=MONTH($N$5),F160+1,0))</f>
        <v>144</v>
      </c>
      <c r="G161" s="38">
        <f t="shared" si="12"/>
        <v>2202.5458362411364</v>
      </c>
      <c r="H161" s="39">
        <f t="shared" si="13"/>
        <v>1256.48</v>
      </c>
      <c r="I161" s="39">
        <f t="shared" si="21"/>
        <v>946.06583624113637</v>
      </c>
      <c r="J161" s="40">
        <f t="shared" si="23"/>
        <v>142651.79958127628</v>
      </c>
      <c r="K161" s="41"/>
      <c r="L161" s="42"/>
      <c r="M161" s="42"/>
      <c r="N161" s="42"/>
      <c r="O161" s="42"/>
      <c r="P161" s="46"/>
      <c r="Q161" s="23"/>
      <c r="V161" s="221">
        <f>SUM(H$140:H161)-R$140</f>
        <v>13265.497202141873</v>
      </c>
      <c r="X161" s="176">
        <f>SUM(H$140:H161)</f>
        <v>29432.979999999996</v>
      </c>
    </row>
    <row r="162" spans="1:24" hidden="1">
      <c r="A162" s="237">
        <v>43327</v>
      </c>
      <c r="B162" s="25">
        <v>80</v>
      </c>
      <c r="C162" s="35" t="s">
        <v>25</v>
      </c>
      <c r="D162" s="36" t="str">
        <f t="shared" si="22"/>
        <v>'</v>
      </c>
      <c r="E162" s="37">
        <f t="shared" si="22"/>
        <v>43327.75</v>
      </c>
      <c r="F162" s="6">
        <f>IF(MAX(F$9:F161)&gt;=L$5,0,IF(B162&gt;=MONTH($N$5),F161+1,0))</f>
        <v>145</v>
      </c>
      <c r="G162" s="38">
        <f t="shared" si="12"/>
        <v>2202.5458362411364</v>
      </c>
      <c r="H162" s="39">
        <f t="shared" si="13"/>
        <v>1248.2</v>
      </c>
      <c r="I162" s="39">
        <f t="shared" si="21"/>
        <v>954.34583624113634</v>
      </c>
      <c r="J162" s="40">
        <f t="shared" si="23"/>
        <v>141697.45374503513</v>
      </c>
      <c r="K162" s="41"/>
      <c r="L162" s="42"/>
      <c r="M162" s="42"/>
      <c r="N162" s="42"/>
      <c r="O162" s="42"/>
      <c r="P162" s="46"/>
      <c r="Q162" s="23"/>
      <c r="V162" s="221">
        <f>SUM(H$140:H162)-R$140</f>
        <v>14513.697202141873</v>
      </c>
      <c r="X162" s="176">
        <f>SUM(H$140:H162)</f>
        <v>30681.179999999997</v>
      </c>
    </row>
    <row r="163" spans="1:24" hidden="1">
      <c r="A163" s="237">
        <v>43358</v>
      </c>
      <c r="B163" s="25">
        <v>81</v>
      </c>
      <c r="C163" s="35" t="s">
        <v>26</v>
      </c>
      <c r="D163" s="36" t="str">
        <f t="shared" si="22"/>
        <v>'</v>
      </c>
      <c r="E163" s="37">
        <f t="shared" si="22"/>
        <v>43327.75</v>
      </c>
      <c r="F163" s="6">
        <f>IF(MAX(F$9:F162)&gt;=L$5,0,IF(B163&gt;=MONTH($N$5),F162+1,0))</f>
        <v>146</v>
      </c>
      <c r="G163" s="38">
        <f t="shared" si="12"/>
        <v>2202.5458362411364</v>
      </c>
      <c r="H163" s="39">
        <f t="shared" si="13"/>
        <v>1239.8499999999999</v>
      </c>
      <c r="I163" s="39">
        <f t="shared" si="21"/>
        <v>962.69583624113648</v>
      </c>
      <c r="J163" s="40">
        <f t="shared" si="23"/>
        <v>140734.75790879401</v>
      </c>
      <c r="K163" s="41"/>
      <c r="L163" s="42"/>
      <c r="M163" s="42"/>
      <c r="N163" s="42"/>
      <c r="O163" s="42"/>
      <c r="P163" s="46"/>
      <c r="Q163" s="23"/>
      <c r="V163" s="221">
        <f>SUM(H$140:H163)-R$140</f>
        <v>15753.547202141872</v>
      </c>
      <c r="X163" s="176">
        <f>SUM(H$140:H163)</f>
        <v>31921.029999999995</v>
      </c>
    </row>
    <row r="164" spans="1:24" hidden="1">
      <c r="A164" s="237">
        <v>43388</v>
      </c>
      <c r="B164" s="25">
        <v>82</v>
      </c>
      <c r="C164" s="35" t="s">
        <v>27</v>
      </c>
      <c r="D164" s="36" t="str">
        <f t="shared" si="22"/>
        <v>'</v>
      </c>
      <c r="E164" s="37">
        <f t="shared" si="22"/>
        <v>43327.75</v>
      </c>
      <c r="F164" s="6">
        <f>IF(MAX(F$9:F163)&gt;=L$5,0,IF(B164&gt;=MONTH($N$5),F163+1,0))</f>
        <v>147</v>
      </c>
      <c r="G164" s="38">
        <f t="shared" si="12"/>
        <v>2202.5458362411364</v>
      </c>
      <c r="H164" s="39">
        <f t="shared" si="13"/>
        <v>1231.43</v>
      </c>
      <c r="I164" s="39">
        <f t="shared" si="21"/>
        <v>971.11583624113632</v>
      </c>
      <c r="J164" s="40">
        <f t="shared" si="23"/>
        <v>139763.64207255287</v>
      </c>
      <c r="K164" s="41"/>
      <c r="L164" s="42"/>
      <c r="M164" s="42"/>
      <c r="N164" s="42"/>
      <c r="O164" s="42"/>
      <c r="P164" s="46"/>
      <c r="Q164" s="23"/>
      <c r="V164" s="221">
        <f>SUM(H$140:H164)-R$140</f>
        <v>16984.977202141868</v>
      </c>
      <c r="X164" s="176">
        <f>SUM(H$140:H164)</f>
        <v>33152.459999999992</v>
      </c>
    </row>
    <row r="165" spans="1:24" hidden="1">
      <c r="A165" s="237">
        <v>43419</v>
      </c>
      <c r="B165" s="25">
        <v>83</v>
      </c>
      <c r="C165" s="35" t="s">
        <v>28</v>
      </c>
      <c r="D165" s="36" t="str">
        <f t="shared" si="22"/>
        <v>'</v>
      </c>
      <c r="E165" s="37">
        <f t="shared" si="22"/>
        <v>43327.75</v>
      </c>
      <c r="F165" s="6">
        <f>IF(MAX(F$9:F164)&gt;=L$5,0,IF(B165&gt;=MONTH($N$5),F164+1,0))</f>
        <v>148</v>
      </c>
      <c r="G165" s="38">
        <f t="shared" si="12"/>
        <v>2202.5458362411364</v>
      </c>
      <c r="H165" s="39">
        <f t="shared" si="13"/>
        <v>1222.93</v>
      </c>
      <c r="I165" s="39">
        <f t="shared" si="21"/>
        <v>979.61583624113632</v>
      </c>
      <c r="J165" s="40">
        <f t="shared" si="23"/>
        <v>138784.02623631174</v>
      </c>
      <c r="K165" s="41"/>
      <c r="L165" s="42"/>
      <c r="M165" s="42"/>
      <c r="N165" s="42"/>
      <c r="O165" s="42"/>
      <c r="P165" s="46"/>
      <c r="Q165" s="23"/>
      <c r="V165" s="221">
        <f>SUM(H$140:H165)-R$140</f>
        <v>18207.907202141869</v>
      </c>
      <c r="X165" s="176">
        <f>SUM(H$140:H165)</f>
        <v>34375.389999999992</v>
      </c>
    </row>
    <row r="166" spans="1:24" hidden="1">
      <c r="A166" s="237">
        <v>43449</v>
      </c>
      <c r="B166" s="25">
        <v>84</v>
      </c>
      <c r="C166" s="35" t="s">
        <v>29</v>
      </c>
      <c r="D166" s="36" t="str">
        <f t="shared" si="22"/>
        <v>'</v>
      </c>
      <c r="E166" s="37">
        <f t="shared" si="22"/>
        <v>43327.75</v>
      </c>
      <c r="F166" s="6">
        <f>IF(MAX(F$9:F165)&gt;=L$5,0,IF(B166&gt;=MONTH($N$5),F165+1,0))</f>
        <v>149</v>
      </c>
      <c r="G166" s="45">
        <f t="shared" si="12"/>
        <v>2202.5458362411364</v>
      </c>
      <c r="H166" s="42">
        <f t="shared" si="13"/>
        <v>1214.3599999999999</v>
      </c>
      <c r="I166" s="42">
        <f t="shared" si="21"/>
        <v>988.18583624113649</v>
      </c>
      <c r="J166" s="46">
        <f t="shared" si="23"/>
        <v>137795.84040007059</v>
      </c>
      <c r="K166" s="41">
        <f>SUM(H155:H166)</f>
        <v>15122.000000000002</v>
      </c>
      <c r="L166" s="42">
        <f>SUM(I155:I166)</f>
        <v>11308.550034893638</v>
      </c>
      <c r="M166" s="42">
        <f>SUM(G155:G166)</f>
        <v>26430.550034893644</v>
      </c>
      <c r="N166" s="42">
        <f>K166+N154</f>
        <v>129846.91</v>
      </c>
      <c r="O166" s="42">
        <f>L166+O154</f>
        <v>39749.119390567503</v>
      </c>
      <c r="P166" s="46">
        <f>M166+P154</f>
        <v>169596.02939056756</v>
      </c>
      <c r="Q166" s="23"/>
      <c r="V166" s="221">
        <f>SUM(H$140:H166)-R$140</f>
        <v>19422.267202141869</v>
      </c>
      <c r="X166" s="176">
        <f>SUM(H$140:H166)</f>
        <v>35589.749999999993</v>
      </c>
    </row>
    <row r="167" spans="1:24" hidden="1">
      <c r="A167" s="237">
        <v>43480</v>
      </c>
      <c r="B167" s="25">
        <v>49</v>
      </c>
      <c r="C167" s="26" t="s">
        <v>17</v>
      </c>
      <c r="D167" s="47" t="str">
        <f>D155</f>
        <v>'</v>
      </c>
      <c r="E167" s="27">
        <f>E155+365.25</f>
        <v>43693</v>
      </c>
      <c r="F167" s="90">
        <f>IF(MAX(F$9:F166)&gt;=L$5,0,IF(B167&gt;=MONTH($N$5),F166+1,0))</f>
        <v>150</v>
      </c>
      <c r="G167" s="28">
        <f t="shared" ref="G167:G190" si="24">IF((J166+H167)&lt;(M$5+H167),J166+H167,M$5)</f>
        <v>2202.5458362411364</v>
      </c>
      <c r="H167" s="29">
        <f t="shared" ref="H167:H190" si="25">IF(F167&gt;0,IF(J166&gt;0,ROUND(-IPMT(K$5/12,F167,L$5,J$5,,),2),0),0)</f>
        <v>1205.71</v>
      </c>
      <c r="I167" s="29">
        <f t="shared" si="21"/>
        <v>996.83583624113635</v>
      </c>
      <c r="J167" s="30">
        <f t="shared" si="23"/>
        <v>136799.00456382945</v>
      </c>
      <c r="K167" s="31"/>
      <c r="L167" s="32"/>
      <c r="M167" s="32"/>
      <c r="N167" s="32"/>
      <c r="O167" s="32"/>
      <c r="P167" s="48"/>
      <c r="Q167" s="23"/>
      <c r="V167" s="221">
        <f>SUM(H$140:H167)-R$140</f>
        <v>20627.977202141868</v>
      </c>
      <c r="X167" s="176">
        <f>SUM(H$140:H167)</f>
        <v>36795.459999999992</v>
      </c>
    </row>
    <row r="168" spans="1:24" hidden="1">
      <c r="A168" s="237">
        <v>43511</v>
      </c>
      <c r="B168" s="25">
        <v>62</v>
      </c>
      <c r="C168" s="35" t="s">
        <v>19</v>
      </c>
      <c r="D168" s="36" t="str">
        <f t="shared" ref="D168:E168" si="26">D167</f>
        <v>'</v>
      </c>
      <c r="E168" s="37">
        <f t="shared" si="26"/>
        <v>43693</v>
      </c>
      <c r="F168" s="6">
        <f>IF(MAX(F$9:F167)&gt;=L$5,0,IF(B168&gt;=MONTH($N$5),F167+1,0))</f>
        <v>151</v>
      </c>
      <c r="G168" s="38">
        <f t="shared" si="24"/>
        <v>2202.5458362411364</v>
      </c>
      <c r="H168" s="39">
        <f t="shared" si="25"/>
        <v>1196.99</v>
      </c>
      <c r="I168" s="39">
        <f t="shared" si="21"/>
        <v>1005.5558362411364</v>
      </c>
      <c r="J168" s="40">
        <f t="shared" si="23"/>
        <v>135793.44872758831</v>
      </c>
      <c r="K168" s="41"/>
      <c r="L168" s="42"/>
      <c r="M168" s="42"/>
      <c r="N168" s="42"/>
      <c r="O168" s="42"/>
      <c r="P168" s="46"/>
      <c r="Q168" s="23"/>
      <c r="V168" s="221">
        <f>SUM(H$140:H168)-R$140</f>
        <v>21824.967202141866</v>
      </c>
      <c r="X168" s="176">
        <f>SUM(H$140:H168)</f>
        <v>37992.44999999999</v>
      </c>
    </row>
    <row r="169" spans="1:24" hidden="1">
      <c r="A169" s="237">
        <v>43539</v>
      </c>
      <c r="B169" s="25">
        <v>63</v>
      </c>
      <c r="C169" s="35" t="s">
        <v>20</v>
      </c>
      <c r="D169" s="36" t="str">
        <f t="shared" ref="D169:E169" si="27">D168</f>
        <v>'</v>
      </c>
      <c r="E169" s="37">
        <f t="shared" si="27"/>
        <v>43693</v>
      </c>
      <c r="F169" s="6">
        <f>IF(MAX(F$9:F168)&gt;=L$5,0,IF(B169&gt;=MONTH($N$5),F168+1,0))</f>
        <v>152</v>
      </c>
      <c r="G169" s="38">
        <f t="shared" si="24"/>
        <v>2202.5458362411364</v>
      </c>
      <c r="H169" s="39">
        <f t="shared" si="25"/>
        <v>1188.19</v>
      </c>
      <c r="I169" s="39">
        <f t="shared" si="21"/>
        <v>1014.3558362411363</v>
      </c>
      <c r="J169" s="40">
        <f t="shared" si="23"/>
        <v>134779.09289134719</v>
      </c>
      <c r="K169" s="41"/>
      <c r="L169" s="42"/>
      <c r="M169" s="42"/>
      <c r="N169" s="42"/>
      <c r="O169" s="42"/>
      <c r="P169" s="46"/>
      <c r="Q169" s="23"/>
      <c r="V169" s="221">
        <f>SUM(H$140:H169)-R$140</f>
        <v>23013.157202141869</v>
      </c>
      <c r="X169" s="176">
        <f>SUM(H$140:H169)</f>
        <v>39180.639999999992</v>
      </c>
    </row>
    <row r="170" spans="1:24" hidden="1">
      <c r="A170" s="237">
        <v>43570</v>
      </c>
      <c r="B170" s="25">
        <v>64</v>
      </c>
      <c r="C170" s="35" t="s">
        <v>21</v>
      </c>
      <c r="D170" s="36" t="str">
        <f t="shared" ref="D170:E170" si="28">D169</f>
        <v>'</v>
      </c>
      <c r="E170" s="37">
        <f t="shared" si="28"/>
        <v>43693</v>
      </c>
      <c r="F170" s="6">
        <f>IF(MAX(F$9:F169)&gt;=L$5,0,IF(B170&gt;=MONTH($N$5),F169+1,0))</f>
        <v>153</v>
      </c>
      <c r="G170" s="38">
        <f t="shared" si="24"/>
        <v>2202.5458362411364</v>
      </c>
      <c r="H170" s="39">
        <f t="shared" si="25"/>
        <v>1179.32</v>
      </c>
      <c r="I170" s="39">
        <f t="shared" si="21"/>
        <v>1023.2258362411364</v>
      </c>
      <c r="J170" s="40">
        <f t="shared" si="23"/>
        <v>133755.86705510606</v>
      </c>
      <c r="K170" s="41"/>
      <c r="L170" s="42"/>
      <c r="M170" s="42"/>
      <c r="N170" s="42"/>
      <c r="O170" s="42"/>
      <c r="P170" s="46"/>
      <c r="Q170" s="23"/>
      <c r="V170" s="221">
        <f>SUM(H$140:H170)-R$140</f>
        <v>24192.477202141868</v>
      </c>
      <c r="X170" s="176">
        <f>SUM(H$140:H170)</f>
        <v>40359.959999999992</v>
      </c>
    </row>
    <row r="171" spans="1:24" hidden="1">
      <c r="A171" s="237">
        <v>43600</v>
      </c>
      <c r="B171" s="25">
        <v>65</v>
      </c>
      <c r="C171" s="35" t="s">
        <v>22</v>
      </c>
      <c r="D171" s="36" t="str">
        <f t="shared" ref="D171:E171" si="29">D170</f>
        <v>'</v>
      </c>
      <c r="E171" s="37">
        <f t="shared" si="29"/>
        <v>43693</v>
      </c>
      <c r="F171" s="6">
        <f>IF(MAX(F$9:F170)&gt;=L$5,0,IF(B171&gt;=MONTH($N$5),F170+1,0))</f>
        <v>154</v>
      </c>
      <c r="G171" s="38">
        <f t="shared" si="24"/>
        <v>2202.5458362411364</v>
      </c>
      <c r="H171" s="39">
        <f t="shared" si="25"/>
        <v>1170.3599999999999</v>
      </c>
      <c r="I171" s="39">
        <f t="shared" si="21"/>
        <v>1032.1858362411365</v>
      </c>
      <c r="J171" s="40">
        <f t="shared" si="23"/>
        <v>132723.68121886492</v>
      </c>
      <c r="K171" s="41"/>
      <c r="L171" s="42"/>
      <c r="M171" s="42"/>
      <c r="N171" s="42"/>
      <c r="O171" s="42"/>
      <c r="P171" s="46"/>
      <c r="Q171" s="23"/>
      <c r="V171" s="221">
        <f>SUM(H$140:H171)-R$140</f>
        <v>25362.837202141869</v>
      </c>
      <c r="X171" s="176">
        <f>SUM(H$140:H171)</f>
        <v>41530.319999999992</v>
      </c>
    </row>
    <row r="172" spans="1:24" hidden="1">
      <c r="A172" s="237">
        <v>43631</v>
      </c>
      <c r="B172" s="25">
        <v>66</v>
      </c>
      <c r="C172" s="35" t="s">
        <v>23</v>
      </c>
      <c r="D172" s="36" t="str">
        <f t="shared" ref="D172:E172" si="30">D171</f>
        <v>'</v>
      </c>
      <c r="E172" s="37">
        <f t="shared" si="30"/>
        <v>43693</v>
      </c>
      <c r="F172" s="6">
        <f>IF(MAX(F$9:F171)&gt;=L$5,0,IF(B172&gt;=MONTH($N$5),F171+1,0))</f>
        <v>155</v>
      </c>
      <c r="G172" s="38">
        <f t="shared" si="24"/>
        <v>2202.5458362411364</v>
      </c>
      <c r="H172" s="39">
        <f t="shared" si="25"/>
        <v>1161.33</v>
      </c>
      <c r="I172" s="39">
        <f t="shared" ref="I172:I190" si="31">G172-H172</f>
        <v>1041.2158362411365</v>
      </c>
      <c r="J172" s="40">
        <f t="shared" si="23"/>
        <v>131682.46538262378</v>
      </c>
      <c r="K172" s="41"/>
      <c r="L172" s="42"/>
      <c r="M172" s="42"/>
      <c r="N172" s="42"/>
      <c r="O172" s="42"/>
      <c r="P172" s="46"/>
      <c r="Q172" s="23"/>
      <c r="V172" s="221">
        <f>SUM(H$140:H172)-R$140</f>
        <v>26524.167202141871</v>
      </c>
      <c r="X172" s="176">
        <f>SUM(H$140:H172)</f>
        <v>42691.649999999994</v>
      </c>
    </row>
    <row r="173" spans="1:24" hidden="1">
      <c r="A173" s="237">
        <v>43661</v>
      </c>
      <c r="B173" s="25">
        <v>67</v>
      </c>
      <c r="C173" s="35" t="s">
        <v>24</v>
      </c>
      <c r="D173" s="36" t="str">
        <f t="shared" ref="D173:E173" si="32">D172</f>
        <v>'</v>
      </c>
      <c r="E173" s="37">
        <f t="shared" si="32"/>
        <v>43693</v>
      </c>
      <c r="F173" s="6">
        <f>IF(MAX(F$9:F172)&gt;=L$5,0,IF(B173&gt;=MONTH($N$5),F172+1,0))</f>
        <v>156</v>
      </c>
      <c r="G173" s="38">
        <f t="shared" si="24"/>
        <v>2202.5458362411364</v>
      </c>
      <c r="H173" s="39">
        <f t="shared" si="25"/>
        <v>1152.22</v>
      </c>
      <c r="I173" s="39">
        <f t="shared" si="31"/>
        <v>1050.3258362411364</v>
      </c>
      <c r="J173" s="40">
        <f t="shared" si="23"/>
        <v>130632.13954638263</v>
      </c>
      <c r="K173" s="41"/>
      <c r="L173" s="42"/>
      <c r="M173" s="42"/>
      <c r="N173" s="42"/>
      <c r="O173" s="42"/>
      <c r="P173" s="46"/>
      <c r="Q173" s="23"/>
      <c r="V173" s="221">
        <f>SUM(H$140:H173)-R$140</f>
        <v>27676.387202141872</v>
      </c>
      <c r="X173" s="176">
        <f>SUM(H$140:H173)</f>
        <v>43843.869999999995</v>
      </c>
    </row>
    <row r="174" spans="1:24" hidden="1">
      <c r="A174" s="237">
        <v>43692</v>
      </c>
      <c r="B174" s="25">
        <v>68</v>
      </c>
      <c r="C174" s="35" t="s">
        <v>25</v>
      </c>
      <c r="D174" s="36" t="str">
        <f t="shared" ref="D174:E174" si="33">D173</f>
        <v>'</v>
      </c>
      <c r="E174" s="37">
        <f t="shared" si="33"/>
        <v>43693</v>
      </c>
      <c r="F174" s="6">
        <f>IF(MAX(F$9:F173)&gt;=L$5,0,IF(B174&gt;=MONTH($N$5),F173+1,0))</f>
        <v>157</v>
      </c>
      <c r="G174" s="38">
        <f t="shared" si="24"/>
        <v>2202.5458362411364</v>
      </c>
      <c r="H174" s="39">
        <f t="shared" si="25"/>
        <v>1143.03</v>
      </c>
      <c r="I174" s="39">
        <f t="shared" si="31"/>
        <v>1059.5158362411364</v>
      </c>
      <c r="J174" s="40">
        <f t="shared" si="23"/>
        <v>129572.6237101415</v>
      </c>
      <c r="K174" s="41"/>
      <c r="L174" s="42"/>
      <c r="M174" s="42"/>
      <c r="N174" s="42"/>
      <c r="O174" s="42"/>
      <c r="P174" s="46"/>
      <c r="Q174" s="23"/>
      <c r="V174" s="221">
        <f>SUM(H$140:H174)-R$140</f>
        <v>28819.417202141871</v>
      </c>
      <c r="X174" s="176">
        <f>SUM(H$140:H174)</f>
        <v>44986.899999999994</v>
      </c>
    </row>
    <row r="175" spans="1:24" hidden="1">
      <c r="A175" s="237">
        <v>43723</v>
      </c>
      <c r="B175" s="25">
        <v>69</v>
      </c>
      <c r="C175" s="35" t="s">
        <v>26</v>
      </c>
      <c r="D175" s="36" t="str">
        <f t="shared" ref="D175:E175" si="34">D174</f>
        <v>'</v>
      </c>
      <c r="E175" s="37">
        <f t="shared" si="34"/>
        <v>43693</v>
      </c>
      <c r="F175" s="6">
        <f>IF(MAX(F$9:F174)&gt;=L$5,0,IF(B175&gt;=MONTH($N$5),F174+1,0))</f>
        <v>158</v>
      </c>
      <c r="G175" s="38">
        <f t="shared" si="24"/>
        <v>2202.5458362411364</v>
      </c>
      <c r="H175" s="39">
        <f t="shared" si="25"/>
        <v>1133.76</v>
      </c>
      <c r="I175" s="39">
        <f t="shared" si="31"/>
        <v>1068.7858362411364</v>
      </c>
      <c r="J175" s="40">
        <f t="shared" si="23"/>
        <v>128503.83787390037</v>
      </c>
      <c r="K175" s="41"/>
      <c r="L175" s="42"/>
      <c r="M175" s="42"/>
      <c r="N175" s="42"/>
      <c r="O175" s="42"/>
      <c r="P175" s="46"/>
      <c r="Q175" s="23"/>
      <c r="V175" s="221">
        <f>SUM(H$140:H175)-R$140</f>
        <v>29953.177202141873</v>
      </c>
      <c r="X175" s="176">
        <f>SUM(H$140:H175)</f>
        <v>46120.659999999996</v>
      </c>
    </row>
    <row r="176" spans="1:24" hidden="1">
      <c r="A176" s="237">
        <v>43753</v>
      </c>
      <c r="B176" s="25">
        <v>70</v>
      </c>
      <c r="C176" s="35" t="s">
        <v>27</v>
      </c>
      <c r="D176" s="36" t="str">
        <f t="shared" ref="D176:E176" si="35">D175</f>
        <v>'</v>
      </c>
      <c r="E176" s="37">
        <f t="shared" si="35"/>
        <v>43693</v>
      </c>
      <c r="F176" s="6">
        <f>IF(MAX(F$9:F175)&gt;=L$5,0,IF(B176&gt;=MONTH($N$5),F175+1,0))</f>
        <v>159</v>
      </c>
      <c r="G176" s="38">
        <f t="shared" si="24"/>
        <v>2202.5458362411364</v>
      </c>
      <c r="H176" s="39">
        <f t="shared" si="25"/>
        <v>1124.4100000000001</v>
      </c>
      <c r="I176" s="39">
        <f t="shared" si="31"/>
        <v>1078.1358362411363</v>
      </c>
      <c r="J176" s="40">
        <f t="shared" si="23"/>
        <v>127425.70203765923</v>
      </c>
      <c r="K176" s="41"/>
      <c r="L176" s="42"/>
      <c r="M176" s="42"/>
      <c r="N176" s="42"/>
      <c r="O176" s="42"/>
      <c r="P176" s="46"/>
      <c r="Q176" s="23"/>
      <c r="V176" s="221">
        <f>SUM(H$140:H176)-R$140</f>
        <v>31077.587202141876</v>
      </c>
      <c r="X176" s="176">
        <f>SUM(H$140:H176)</f>
        <v>47245.07</v>
      </c>
    </row>
    <row r="177" spans="1:24" hidden="1">
      <c r="A177" s="237">
        <v>43784</v>
      </c>
      <c r="B177" s="25">
        <v>71</v>
      </c>
      <c r="C177" s="35" t="s">
        <v>28</v>
      </c>
      <c r="D177" s="36" t="str">
        <f t="shared" ref="D177:E177" si="36">D176</f>
        <v>'</v>
      </c>
      <c r="E177" s="37">
        <f t="shared" si="36"/>
        <v>43693</v>
      </c>
      <c r="F177" s="6">
        <f>IF(MAX(F$9:F176)&gt;=L$5,0,IF(B177&gt;=MONTH($N$5),F176+1,0))</f>
        <v>160</v>
      </c>
      <c r="G177" s="38">
        <f t="shared" si="24"/>
        <v>2202.5458362411364</v>
      </c>
      <c r="H177" s="39">
        <f t="shared" si="25"/>
        <v>1114.97</v>
      </c>
      <c r="I177" s="39">
        <f t="shared" si="31"/>
        <v>1087.5758362411364</v>
      </c>
      <c r="J177" s="40">
        <f t="shared" si="23"/>
        <v>126338.12620141808</v>
      </c>
      <c r="K177" s="41"/>
      <c r="L177" s="42"/>
      <c r="M177" s="42"/>
      <c r="N177" s="42"/>
      <c r="O177" s="42"/>
      <c r="P177" s="46"/>
      <c r="Q177" s="23"/>
      <c r="V177" s="221">
        <f>SUM(H$140:H177)-R$140</f>
        <v>32192.557202141877</v>
      </c>
      <c r="X177" s="176">
        <f>SUM(H$140:H177)</f>
        <v>48360.04</v>
      </c>
    </row>
    <row r="178" spans="1:24" hidden="1">
      <c r="A178" s="237">
        <v>43814</v>
      </c>
      <c r="B178" s="25">
        <v>72</v>
      </c>
      <c r="C178" s="35" t="s">
        <v>29</v>
      </c>
      <c r="D178" s="36" t="str">
        <f t="shared" ref="D178:E178" si="37">D177</f>
        <v>'</v>
      </c>
      <c r="E178" s="37">
        <f t="shared" si="37"/>
        <v>43693</v>
      </c>
      <c r="F178" s="6">
        <f>IF(MAX(F$9:F177)&gt;=L$5,0,IF(B178&gt;=MONTH($N$5),F177+1,0))</f>
        <v>161</v>
      </c>
      <c r="G178" s="45">
        <f t="shared" si="24"/>
        <v>2202.5458362411364</v>
      </c>
      <c r="H178" s="42">
        <f t="shared" si="25"/>
        <v>1105.46</v>
      </c>
      <c r="I178" s="42">
        <f t="shared" si="31"/>
        <v>1097.0858362411363</v>
      </c>
      <c r="J178" s="46">
        <f t="shared" si="23"/>
        <v>125241.04036517694</v>
      </c>
      <c r="K178" s="41">
        <f>SUM(H167:H178)</f>
        <v>13875.75</v>
      </c>
      <c r="L178" s="42">
        <f>SUM(I167:I178)</f>
        <v>12554.800034893637</v>
      </c>
      <c r="M178" s="42">
        <f>SUM(G167:G178)</f>
        <v>26430.550034893644</v>
      </c>
      <c r="N178" s="42">
        <f>K178+N94</f>
        <v>153738.01</v>
      </c>
      <c r="O178" s="42">
        <f>L178+O94</f>
        <v>42288.569425461144</v>
      </c>
      <c r="P178" s="46">
        <f>M178+P94</f>
        <v>196026.57942546121</v>
      </c>
      <c r="Q178" s="23"/>
      <c r="V178" s="221">
        <f>SUM(H$140:H178)-R$140</f>
        <v>33298.017202141877</v>
      </c>
      <c r="X178" s="176">
        <f>SUM(H$140:H178)</f>
        <v>49465.5</v>
      </c>
    </row>
    <row r="179" spans="1:24" hidden="1">
      <c r="A179" s="237">
        <v>43845</v>
      </c>
      <c r="B179" s="25">
        <v>73</v>
      </c>
      <c r="C179" s="26" t="s">
        <v>17</v>
      </c>
      <c r="D179" s="47" t="str">
        <f>D167</f>
        <v>'</v>
      </c>
      <c r="E179" s="27">
        <f>E167+365.25</f>
        <v>44058.25</v>
      </c>
      <c r="F179" s="90">
        <f>IF(MAX(F$9:F178)&gt;=L$5,0,IF(B179&gt;=MONTH($N$5),F178+1,0))</f>
        <v>162</v>
      </c>
      <c r="G179" s="28">
        <f t="shared" si="24"/>
        <v>2202.5458362411364</v>
      </c>
      <c r="H179" s="29">
        <f t="shared" si="25"/>
        <v>1095.8599999999999</v>
      </c>
      <c r="I179" s="29">
        <f t="shared" si="31"/>
        <v>1106.6858362411365</v>
      </c>
      <c r="J179" s="30">
        <f t="shared" si="23"/>
        <v>124134.35452893582</v>
      </c>
      <c r="K179" s="31"/>
      <c r="L179" s="32"/>
      <c r="M179" s="32"/>
      <c r="N179" s="32"/>
      <c r="O179" s="32"/>
      <c r="P179" s="48"/>
      <c r="Q179" s="23"/>
      <c r="V179" s="221">
        <f>SUM(H$140:H179)-R$140</f>
        <v>34393.877202141877</v>
      </c>
      <c r="X179" s="176">
        <f>SUM(H$140:H179)</f>
        <v>50561.36</v>
      </c>
    </row>
    <row r="180" spans="1:24" hidden="1">
      <c r="A180" s="237">
        <v>43876</v>
      </c>
      <c r="B180" s="25">
        <v>74</v>
      </c>
      <c r="C180" s="35" t="s">
        <v>19</v>
      </c>
      <c r="D180" s="36" t="str">
        <f t="shared" ref="D180:E180" si="38">D179</f>
        <v>'</v>
      </c>
      <c r="E180" s="37">
        <f t="shared" si="38"/>
        <v>44058.25</v>
      </c>
      <c r="F180" s="6">
        <f>IF(MAX(F$9:F179)&gt;=L$5,0,IF(B180&gt;=MONTH($N$5),F179+1,0))</f>
        <v>163</v>
      </c>
      <c r="G180" s="38">
        <f t="shared" si="24"/>
        <v>2202.5458362411364</v>
      </c>
      <c r="H180" s="39">
        <f t="shared" si="25"/>
        <v>1086.18</v>
      </c>
      <c r="I180" s="39">
        <f t="shared" si="31"/>
        <v>1116.3658362411363</v>
      </c>
      <c r="J180" s="40">
        <f t="shared" si="23"/>
        <v>123017.98869269468</v>
      </c>
      <c r="K180" s="41"/>
      <c r="L180" s="42"/>
      <c r="M180" s="42"/>
      <c r="N180" s="42"/>
      <c r="O180" s="42"/>
      <c r="P180" s="46"/>
      <c r="Q180" s="23"/>
      <c r="V180" s="221">
        <f>SUM(H$140:H180)-R$140</f>
        <v>35480.057202141877</v>
      </c>
      <c r="X180" s="176">
        <f>SUM(H$140:H180)</f>
        <v>51647.54</v>
      </c>
    </row>
    <row r="181" spans="1:24" hidden="1">
      <c r="A181" s="237">
        <v>43905</v>
      </c>
      <c r="B181" s="25">
        <v>75</v>
      </c>
      <c r="C181" s="35" t="s">
        <v>20</v>
      </c>
      <c r="D181" s="36" t="str">
        <f t="shared" ref="D181:E181" si="39">D180</f>
        <v>'</v>
      </c>
      <c r="E181" s="37">
        <f t="shared" si="39"/>
        <v>44058.25</v>
      </c>
      <c r="F181" s="6">
        <f>IF(MAX(F$9:F180)&gt;=L$5,0,IF(B181&gt;=MONTH($N$5),F180+1,0))</f>
        <v>164</v>
      </c>
      <c r="G181" s="38">
        <f t="shared" si="24"/>
        <v>2202.5458362411364</v>
      </c>
      <c r="H181" s="39">
        <f t="shared" si="25"/>
        <v>1076.4100000000001</v>
      </c>
      <c r="I181" s="39">
        <f t="shared" si="31"/>
        <v>1126.1358362411363</v>
      </c>
      <c r="J181" s="40">
        <f t="shared" si="23"/>
        <v>121891.85285645354</v>
      </c>
      <c r="K181" s="41"/>
      <c r="L181" s="42"/>
      <c r="M181" s="42"/>
      <c r="N181" s="42"/>
      <c r="O181" s="42"/>
      <c r="P181" s="46"/>
      <c r="Q181" s="23"/>
      <c r="V181" s="221">
        <f>SUM(H$140:H181)-R$140</f>
        <v>36556.467202141881</v>
      </c>
      <c r="X181" s="176">
        <f>SUM(H$140:H181)</f>
        <v>52723.950000000004</v>
      </c>
    </row>
    <row r="182" spans="1:24" hidden="1">
      <c r="A182" s="237">
        <v>43936</v>
      </c>
      <c r="B182" s="25">
        <v>76</v>
      </c>
      <c r="C182" s="35" t="s">
        <v>21</v>
      </c>
      <c r="D182" s="36" t="str">
        <f t="shared" ref="D182:E182" si="40">D181</f>
        <v>'</v>
      </c>
      <c r="E182" s="37">
        <f t="shared" si="40"/>
        <v>44058.25</v>
      </c>
      <c r="F182" s="6">
        <f>IF(MAX(F$9:F181)&gt;=L$5,0,IF(B182&gt;=MONTH($N$5),F181+1,0))</f>
        <v>165</v>
      </c>
      <c r="G182" s="38">
        <f t="shared" si="24"/>
        <v>2202.5458362411364</v>
      </c>
      <c r="H182" s="39">
        <f t="shared" si="25"/>
        <v>1066.55</v>
      </c>
      <c r="I182" s="39">
        <f t="shared" si="31"/>
        <v>1135.9958362411364</v>
      </c>
      <c r="J182" s="40">
        <f t="shared" si="23"/>
        <v>120755.8570202124</v>
      </c>
      <c r="K182" s="41"/>
      <c r="L182" s="42"/>
      <c r="M182" s="42"/>
      <c r="N182" s="42"/>
      <c r="O182" s="42"/>
      <c r="P182" s="46"/>
      <c r="Q182" s="23"/>
      <c r="V182" s="221">
        <f>SUM(H$140:H182)-R$140</f>
        <v>37623.017202141884</v>
      </c>
      <c r="X182" s="176">
        <f>SUM(H$140:H182)</f>
        <v>53790.500000000007</v>
      </c>
    </row>
    <row r="183" spans="1:24" hidden="1">
      <c r="A183" s="237">
        <v>43966</v>
      </c>
      <c r="B183" s="25">
        <v>77</v>
      </c>
      <c r="C183" s="35" t="s">
        <v>22</v>
      </c>
      <c r="D183" s="36" t="str">
        <f t="shared" ref="D183:E183" si="41">D182</f>
        <v>'</v>
      </c>
      <c r="E183" s="37">
        <f t="shared" si="41"/>
        <v>44058.25</v>
      </c>
      <c r="F183" s="6">
        <f>IF(MAX(F$9:F182)&gt;=L$5,0,IF(B183&gt;=MONTH($N$5),F182+1,0))</f>
        <v>166</v>
      </c>
      <c r="G183" s="38">
        <f t="shared" si="24"/>
        <v>2202.5458362411364</v>
      </c>
      <c r="H183" s="39">
        <f t="shared" si="25"/>
        <v>1056.6099999999999</v>
      </c>
      <c r="I183" s="39">
        <f t="shared" si="31"/>
        <v>1145.9358362411365</v>
      </c>
      <c r="J183" s="40">
        <f t="shared" ref="J183:J191" si="42">J182-I183</f>
        <v>119609.92118397127</v>
      </c>
      <c r="K183" s="41"/>
      <c r="L183" s="42"/>
      <c r="M183" s="42"/>
      <c r="N183" s="42"/>
      <c r="O183" s="42"/>
      <c r="P183" s="46"/>
      <c r="Q183" s="23"/>
      <c r="V183" s="221">
        <f>SUM(H$140:H183)-R$140</f>
        <v>38679.627202141884</v>
      </c>
      <c r="X183" s="176">
        <f>SUM(H$140:H183)</f>
        <v>54847.110000000008</v>
      </c>
    </row>
    <row r="184" spans="1:24" hidden="1">
      <c r="A184" s="237">
        <v>43997</v>
      </c>
      <c r="B184" s="25">
        <v>78</v>
      </c>
      <c r="C184" s="35" t="s">
        <v>23</v>
      </c>
      <c r="D184" s="36" t="str">
        <f t="shared" ref="D184:E184" si="43">D183</f>
        <v>'</v>
      </c>
      <c r="E184" s="37">
        <f t="shared" si="43"/>
        <v>44058.25</v>
      </c>
      <c r="F184" s="6">
        <f>IF(MAX(F$9:F183)&gt;=L$5,0,IF(B184&gt;=MONTH($N$5),F183+1,0))</f>
        <v>167</v>
      </c>
      <c r="G184" s="38">
        <f t="shared" si="24"/>
        <v>2202.5458362411364</v>
      </c>
      <c r="H184" s="39">
        <f t="shared" si="25"/>
        <v>1046.5899999999999</v>
      </c>
      <c r="I184" s="39">
        <f t="shared" si="31"/>
        <v>1155.9558362411365</v>
      </c>
      <c r="J184" s="40">
        <f t="shared" si="42"/>
        <v>118453.96534773013</v>
      </c>
      <c r="K184" s="41"/>
      <c r="L184" s="42"/>
      <c r="M184" s="42"/>
      <c r="N184" s="42"/>
      <c r="O184" s="42"/>
      <c r="P184" s="46"/>
      <c r="Q184" s="23"/>
      <c r="V184" s="221">
        <f>SUM(H$140:H184)-R$140</f>
        <v>39726.217202141881</v>
      </c>
      <c r="X184" s="176">
        <f>SUM(H$140:H184)</f>
        <v>55893.700000000004</v>
      </c>
    </row>
    <row r="185" spans="1:24" hidden="1">
      <c r="A185" s="237">
        <v>44027</v>
      </c>
      <c r="B185" s="25">
        <v>79</v>
      </c>
      <c r="C185" s="35" t="s">
        <v>24</v>
      </c>
      <c r="D185" s="36" t="str">
        <f t="shared" ref="D185:E185" si="44">D184</f>
        <v>'</v>
      </c>
      <c r="E185" s="37">
        <f t="shared" si="44"/>
        <v>44058.25</v>
      </c>
      <c r="F185" s="6">
        <f>IF(MAX(F$9:F184)&gt;=L$5,0,IF(B185&gt;=MONTH($N$5),F184+1,0))</f>
        <v>168</v>
      </c>
      <c r="G185" s="38">
        <f t="shared" si="24"/>
        <v>2202.5458362411364</v>
      </c>
      <c r="H185" s="39">
        <f t="shared" si="25"/>
        <v>1036.47</v>
      </c>
      <c r="I185" s="39">
        <f t="shared" si="31"/>
        <v>1166.0758362411364</v>
      </c>
      <c r="J185" s="40">
        <f t="shared" si="42"/>
        <v>117287.88951148899</v>
      </c>
      <c r="K185" s="41"/>
      <c r="L185" s="42"/>
      <c r="M185" s="42"/>
      <c r="N185" s="42"/>
      <c r="O185" s="42"/>
      <c r="P185" s="46"/>
      <c r="Q185" s="23"/>
      <c r="V185" s="221">
        <f>SUM(H$140:H185)-R$140</f>
        <v>40762.687202141882</v>
      </c>
      <c r="X185" s="176">
        <f>SUM(H$140:H185)</f>
        <v>56930.170000000006</v>
      </c>
    </row>
    <row r="186" spans="1:24" hidden="1">
      <c r="A186" s="237">
        <v>44058</v>
      </c>
      <c r="B186" s="25">
        <v>80</v>
      </c>
      <c r="C186" s="35" t="s">
        <v>25</v>
      </c>
      <c r="D186" s="36" t="str">
        <f t="shared" ref="D186:E186" si="45">D185</f>
        <v>'</v>
      </c>
      <c r="E186" s="37">
        <f t="shared" si="45"/>
        <v>44058.25</v>
      </c>
      <c r="F186" s="6">
        <f>IF(MAX(F$9:F185)&gt;=L$5,0,IF(B186&gt;=MONTH($N$5),F185+1,0))</f>
        <v>169</v>
      </c>
      <c r="G186" s="38">
        <f t="shared" si="24"/>
        <v>2202.5458362411364</v>
      </c>
      <c r="H186" s="39">
        <f t="shared" si="25"/>
        <v>1026.27</v>
      </c>
      <c r="I186" s="39">
        <f t="shared" si="31"/>
        <v>1176.2758362411364</v>
      </c>
      <c r="J186" s="40">
        <f t="shared" si="42"/>
        <v>116111.61367524785</v>
      </c>
      <c r="K186" s="41"/>
      <c r="L186" s="42"/>
      <c r="M186" s="42"/>
      <c r="N186" s="42"/>
      <c r="O186" s="42"/>
      <c r="P186" s="46"/>
      <c r="Q186" s="23"/>
      <c r="V186" s="221">
        <f>SUM(H$140:H186)-R$140</f>
        <v>41788.957202141879</v>
      </c>
      <c r="X186" s="176">
        <f>SUM(H$140:H186)</f>
        <v>57956.44</v>
      </c>
    </row>
    <row r="187" spans="1:24" hidden="1">
      <c r="A187" s="237">
        <v>44089</v>
      </c>
      <c r="B187" s="25">
        <v>81</v>
      </c>
      <c r="C187" s="35" t="s">
        <v>26</v>
      </c>
      <c r="D187" s="36" t="str">
        <f t="shared" ref="D187:E187" si="46">D186</f>
        <v>'</v>
      </c>
      <c r="E187" s="37">
        <f t="shared" si="46"/>
        <v>44058.25</v>
      </c>
      <c r="F187" s="6">
        <f>IF(MAX(F$9:F186)&gt;=L$5,0,IF(B187&gt;=MONTH($N$5),F186+1,0))</f>
        <v>170</v>
      </c>
      <c r="G187" s="38">
        <f t="shared" si="24"/>
        <v>2202.5458362411364</v>
      </c>
      <c r="H187" s="39">
        <f t="shared" si="25"/>
        <v>1015.98</v>
      </c>
      <c r="I187" s="39">
        <f t="shared" si="31"/>
        <v>1186.5658362411364</v>
      </c>
      <c r="J187" s="40">
        <f t="shared" si="42"/>
        <v>114925.04783900671</v>
      </c>
      <c r="K187" s="41"/>
      <c r="L187" s="42"/>
      <c r="M187" s="42"/>
      <c r="N187" s="42"/>
      <c r="O187" s="42"/>
      <c r="P187" s="46"/>
      <c r="Q187" s="23"/>
      <c r="V187" s="221">
        <f>SUM(H$140:H187)-R$140</f>
        <v>42804.937202141882</v>
      </c>
      <c r="X187" s="176">
        <f>SUM(H$140:H187)</f>
        <v>58972.420000000006</v>
      </c>
    </row>
    <row r="188" spans="1:24" hidden="1">
      <c r="A188" s="237">
        <v>44119</v>
      </c>
      <c r="B188" s="25">
        <v>82</v>
      </c>
      <c r="C188" s="35" t="s">
        <v>27</v>
      </c>
      <c r="D188" s="36" t="str">
        <f t="shared" ref="D188:E188" si="47">D187</f>
        <v>'</v>
      </c>
      <c r="E188" s="37">
        <f t="shared" si="47"/>
        <v>44058.25</v>
      </c>
      <c r="F188" s="6">
        <f>IF(MAX(F$9:F187)&gt;=L$5,0,IF(B188&gt;=MONTH($N$5),F187+1,0))</f>
        <v>171</v>
      </c>
      <c r="G188" s="38">
        <f t="shared" si="24"/>
        <v>2202.5458362411364</v>
      </c>
      <c r="H188" s="39">
        <f t="shared" si="25"/>
        <v>1005.59</v>
      </c>
      <c r="I188" s="39">
        <f t="shared" si="31"/>
        <v>1196.9558362411362</v>
      </c>
      <c r="J188" s="40">
        <f t="shared" si="42"/>
        <v>113728.09200276558</v>
      </c>
      <c r="K188" s="41"/>
      <c r="L188" s="42"/>
      <c r="M188" s="42"/>
      <c r="N188" s="42"/>
      <c r="O188" s="42"/>
      <c r="P188" s="46"/>
      <c r="Q188" s="23"/>
      <c r="V188" s="221">
        <f>SUM(H$140:H188)-R$140</f>
        <v>43810.527202141879</v>
      </c>
      <c r="X188" s="176">
        <f>SUM(H$140:H188)</f>
        <v>59978.01</v>
      </c>
    </row>
    <row r="189" spans="1:24" hidden="1">
      <c r="A189" s="237">
        <v>44150</v>
      </c>
      <c r="B189" s="25">
        <v>83</v>
      </c>
      <c r="C189" s="35" t="s">
        <v>28</v>
      </c>
      <c r="D189" s="36" t="str">
        <f t="shared" ref="D189:E189" si="48">D188</f>
        <v>'</v>
      </c>
      <c r="E189" s="37">
        <f t="shared" si="48"/>
        <v>44058.25</v>
      </c>
      <c r="F189" s="6">
        <f>IF(MAX(F$9:F188)&gt;=L$5,0,IF(B189&gt;=MONTH($N$5),F188+1,0))</f>
        <v>172</v>
      </c>
      <c r="G189" s="38">
        <f t="shared" si="24"/>
        <v>2202.5458362411364</v>
      </c>
      <c r="H189" s="39">
        <f t="shared" si="25"/>
        <v>995.12</v>
      </c>
      <c r="I189" s="39">
        <f t="shared" si="31"/>
        <v>1207.4258362411365</v>
      </c>
      <c r="J189" s="40">
        <f t="shared" si="42"/>
        <v>112520.66616652445</v>
      </c>
      <c r="K189" s="41"/>
      <c r="L189" s="42"/>
      <c r="M189" s="42"/>
      <c r="N189" s="42"/>
      <c r="O189" s="42"/>
      <c r="P189" s="46"/>
      <c r="Q189" s="23"/>
      <c r="V189" s="221">
        <f>SUM(H$140:H189)-R$140</f>
        <v>44805.647202141881</v>
      </c>
      <c r="X189" s="176">
        <f>SUM(H$140:H189)</f>
        <v>60973.130000000005</v>
      </c>
    </row>
    <row r="190" spans="1:24" hidden="1">
      <c r="A190" s="237">
        <v>44180</v>
      </c>
      <c r="B190" s="25">
        <v>84</v>
      </c>
      <c r="C190" s="35" t="s">
        <v>29</v>
      </c>
      <c r="D190" s="36" t="str">
        <f t="shared" ref="D190:E190" si="49">D189</f>
        <v>'</v>
      </c>
      <c r="E190" s="37">
        <f t="shared" si="49"/>
        <v>44058.25</v>
      </c>
      <c r="F190" s="6">
        <f>IF(MAX(F$9:F189)&gt;=L$5,0,IF(B190&gt;=MONTH($N$5),F189+1,0))</f>
        <v>173</v>
      </c>
      <c r="G190" s="45">
        <f t="shared" si="24"/>
        <v>2202.5458362411364</v>
      </c>
      <c r="H190" s="42">
        <f t="shared" si="25"/>
        <v>984.56</v>
      </c>
      <c r="I190" s="42">
        <f t="shared" si="31"/>
        <v>1217.9858362411364</v>
      </c>
      <c r="J190" s="46">
        <f t="shared" si="42"/>
        <v>111302.68033028331</v>
      </c>
      <c r="K190" s="41">
        <f>SUM(H179:H190)</f>
        <v>12492.19</v>
      </c>
      <c r="L190" s="42">
        <f>SUM(I179:I190)</f>
        <v>13938.360034893636</v>
      </c>
      <c r="M190" s="42">
        <f>SUM(G179:G190)</f>
        <v>26430.550034893644</v>
      </c>
      <c r="N190" s="42">
        <f>K190+N178</f>
        <v>166230.20000000001</v>
      </c>
      <c r="O190" s="42">
        <f>L190+O178</f>
        <v>56226.929460354782</v>
      </c>
      <c r="P190" s="46">
        <f>M190+P178</f>
        <v>222457.12946035486</v>
      </c>
      <c r="Q190" s="23"/>
      <c r="V190" s="221">
        <f>SUM(H$140:H190)-R$140</f>
        <v>45790.207202141879</v>
      </c>
      <c r="X190" s="176">
        <f>SUM(H$140:H190)</f>
        <v>61957.69</v>
      </c>
    </row>
    <row r="191" spans="1:24" hidden="1">
      <c r="A191" s="237">
        <v>44211</v>
      </c>
      <c r="B191" s="25">
        <v>73</v>
      </c>
      <c r="C191" s="26" t="s">
        <v>17</v>
      </c>
      <c r="D191" s="47" t="str">
        <f>D179</f>
        <v>'</v>
      </c>
      <c r="E191" s="27">
        <f>E179+365.25</f>
        <v>44423.5</v>
      </c>
      <c r="F191" s="90">
        <f>IF(MAX(F$9:F190)&gt;=L$5,0,IF(B191&gt;=MONTH($N$5),F190+1,0))</f>
        <v>174</v>
      </c>
      <c r="G191" s="28">
        <f t="shared" ref="G191" si="50">IF((J190+H191)&lt;(M$5+H191),J190+H191,M$5)</f>
        <v>2202.5458362411364</v>
      </c>
      <c r="H191" s="29">
        <f t="shared" ref="H191" si="51">IF(F191&gt;0,IF(J190&gt;0,ROUND(-IPMT(K$5/12,F191,L$5,J$5,,),2),0),0)</f>
        <v>973.9</v>
      </c>
      <c r="I191" s="29">
        <f t="shared" ref="I191" si="52">G191-H191</f>
        <v>1228.6458362411363</v>
      </c>
      <c r="J191" s="30">
        <f t="shared" si="42"/>
        <v>110074.03449404218</v>
      </c>
      <c r="K191" s="31"/>
      <c r="L191" s="32"/>
      <c r="M191" s="32"/>
      <c r="N191" s="32"/>
      <c r="O191" s="32"/>
      <c r="P191" s="48"/>
      <c r="Q191" s="23"/>
      <c r="V191" s="221">
        <f>SUM(H$140:H191)-R$140</f>
        <v>46764.10720214188</v>
      </c>
      <c r="X191" s="176">
        <f>SUM(H$140:H191)</f>
        <v>62931.590000000004</v>
      </c>
    </row>
    <row r="192" spans="1:24" hidden="1">
      <c r="A192" s="237">
        <v>44242</v>
      </c>
      <c r="B192" s="25">
        <v>86</v>
      </c>
      <c r="C192" s="35" t="s">
        <v>19</v>
      </c>
      <c r="D192" s="36" t="str">
        <f t="shared" ref="D192:E202" si="53">D191</f>
        <v>'</v>
      </c>
      <c r="E192" s="37">
        <f t="shared" si="53"/>
        <v>44423.5</v>
      </c>
      <c r="F192" s="6">
        <f>IF(MAX(F$9:F191)&gt;=L$5,0,IF(B192&gt;=MONTH($N$5),F191+1,0))</f>
        <v>175</v>
      </c>
      <c r="G192" s="38">
        <f t="shared" si="12"/>
        <v>2202.5458362411364</v>
      </c>
      <c r="H192" s="39">
        <f t="shared" si="13"/>
        <v>963.15</v>
      </c>
      <c r="I192" s="39">
        <f t="shared" si="21"/>
        <v>1239.3958362411363</v>
      </c>
      <c r="J192" s="40">
        <f t="shared" si="23"/>
        <v>108834.63865780104</v>
      </c>
      <c r="K192" s="41"/>
      <c r="L192" s="42"/>
      <c r="M192" s="42"/>
      <c r="N192" s="42"/>
      <c r="O192" s="42"/>
      <c r="P192" s="46"/>
      <c r="Q192" s="23"/>
      <c r="V192" s="221">
        <f>SUM(H$140:H192)-R$140</f>
        <v>47727.257202141882</v>
      </c>
      <c r="X192" s="176">
        <f>SUM(H$140:H192)</f>
        <v>63894.740000000005</v>
      </c>
    </row>
    <row r="193" spans="1:24" hidden="1">
      <c r="A193" s="237">
        <v>44270</v>
      </c>
      <c r="B193" s="25">
        <v>87</v>
      </c>
      <c r="C193" s="35" t="s">
        <v>20</v>
      </c>
      <c r="D193" s="36" t="str">
        <f t="shared" si="53"/>
        <v>'</v>
      </c>
      <c r="E193" s="37">
        <f t="shared" si="53"/>
        <v>44423.5</v>
      </c>
      <c r="F193" s="6">
        <f>IF(MAX(F$9:F192)&gt;=L$5,0,IF(B193&gt;=MONTH($N$5),F192+1,0))</f>
        <v>176</v>
      </c>
      <c r="G193" s="38">
        <f t="shared" si="12"/>
        <v>2202.5458362411364</v>
      </c>
      <c r="H193" s="39">
        <f t="shared" si="13"/>
        <v>952.3</v>
      </c>
      <c r="I193" s="39">
        <f t="shared" si="21"/>
        <v>1250.2458362411364</v>
      </c>
      <c r="J193" s="40">
        <f t="shared" si="23"/>
        <v>107584.3928215599</v>
      </c>
      <c r="K193" s="41"/>
      <c r="L193" s="42"/>
      <c r="M193" s="42"/>
      <c r="N193" s="42"/>
      <c r="O193" s="42"/>
      <c r="P193" s="46"/>
      <c r="Q193" s="23"/>
      <c r="V193" s="221">
        <f>SUM(H$140:H193)-R$140</f>
        <v>48679.557202141885</v>
      </c>
      <c r="X193" s="176">
        <f>SUM(H$140:H193)</f>
        <v>64847.040000000008</v>
      </c>
    </row>
    <row r="194" spans="1:24" hidden="1">
      <c r="A194" s="237">
        <v>44301</v>
      </c>
      <c r="B194" s="25">
        <v>88</v>
      </c>
      <c r="C194" s="35" t="s">
        <v>21</v>
      </c>
      <c r="D194" s="36" t="str">
        <f t="shared" si="53"/>
        <v>'</v>
      </c>
      <c r="E194" s="37">
        <f t="shared" si="53"/>
        <v>44423.5</v>
      </c>
      <c r="F194" s="6">
        <f>IF(MAX(F$9:F193)&gt;=L$5,0,IF(B194&gt;=MONTH($N$5),F193+1,0))</f>
        <v>177</v>
      </c>
      <c r="G194" s="38">
        <f t="shared" si="12"/>
        <v>2202.5458362411364</v>
      </c>
      <c r="H194" s="39">
        <f t="shared" si="13"/>
        <v>941.36</v>
      </c>
      <c r="I194" s="39">
        <f t="shared" si="21"/>
        <v>1261.1858362411363</v>
      </c>
      <c r="J194" s="40">
        <f t="shared" si="23"/>
        <v>106323.20698531877</v>
      </c>
      <c r="K194" s="41"/>
      <c r="L194" s="42"/>
      <c r="M194" s="42"/>
      <c r="N194" s="42"/>
      <c r="O194" s="42"/>
      <c r="P194" s="46"/>
      <c r="Q194" s="23"/>
      <c r="V194" s="221">
        <f>SUM(H$140:H194)-R$140</f>
        <v>49620.917202141885</v>
      </c>
      <c r="X194" s="176">
        <f>SUM(H$140:H194)</f>
        <v>65788.400000000009</v>
      </c>
    </row>
    <row r="195" spans="1:24" hidden="1">
      <c r="A195" s="237">
        <v>44331</v>
      </c>
      <c r="B195" s="25">
        <v>89</v>
      </c>
      <c r="C195" s="35" t="s">
        <v>22</v>
      </c>
      <c r="D195" s="36" t="str">
        <f t="shared" si="53"/>
        <v>'</v>
      </c>
      <c r="E195" s="37">
        <f t="shared" si="53"/>
        <v>44423.5</v>
      </c>
      <c r="F195" s="6">
        <f>IF(MAX(F$9:F194)&gt;=L$5,0,IF(B195&gt;=MONTH($N$5),F194+1,0))</f>
        <v>178</v>
      </c>
      <c r="G195" s="38">
        <f t="shared" si="12"/>
        <v>2202.5458362411364</v>
      </c>
      <c r="H195" s="39">
        <f t="shared" si="13"/>
        <v>930.33</v>
      </c>
      <c r="I195" s="39">
        <f t="shared" si="21"/>
        <v>1272.2158362411365</v>
      </c>
      <c r="J195" s="40">
        <f t="shared" si="23"/>
        <v>105050.99114907763</v>
      </c>
      <c r="K195" s="41"/>
      <c r="L195" s="42"/>
      <c r="M195" s="42"/>
      <c r="N195" s="42"/>
      <c r="O195" s="42"/>
      <c r="P195" s="46"/>
      <c r="Q195" s="23"/>
      <c r="V195" s="221">
        <f>SUM(H$140:H195)-R$140</f>
        <v>50551.247202141887</v>
      </c>
      <c r="X195" s="176">
        <f>SUM(H$140:H195)</f>
        <v>66718.73000000001</v>
      </c>
    </row>
    <row r="196" spans="1:24" hidden="1">
      <c r="A196" s="237">
        <v>44362</v>
      </c>
      <c r="B196" s="25">
        <v>90</v>
      </c>
      <c r="C196" s="35" t="s">
        <v>23</v>
      </c>
      <c r="D196" s="36" t="str">
        <f t="shared" si="53"/>
        <v>'</v>
      </c>
      <c r="E196" s="37">
        <f t="shared" si="53"/>
        <v>44423.5</v>
      </c>
      <c r="F196" s="6">
        <f>IF(MAX(F$9:F195)&gt;=L$5,0,IF(B196&gt;=MONTH($N$5),F195+1,0))</f>
        <v>179</v>
      </c>
      <c r="G196" s="38">
        <f t="shared" si="12"/>
        <v>2202.5458362411364</v>
      </c>
      <c r="H196" s="39">
        <f t="shared" si="13"/>
        <v>919.2</v>
      </c>
      <c r="I196" s="39">
        <f t="shared" si="21"/>
        <v>1283.3458362411363</v>
      </c>
      <c r="J196" s="40">
        <f t="shared" si="23"/>
        <v>103767.6453128365</v>
      </c>
      <c r="K196" s="41"/>
      <c r="L196" s="42"/>
      <c r="M196" s="42"/>
      <c r="N196" s="42"/>
      <c r="O196" s="42"/>
      <c r="P196" s="46"/>
      <c r="Q196" s="23"/>
      <c r="V196" s="221">
        <f>SUM(H$140:H196)-R$140</f>
        <v>51470.447202141884</v>
      </c>
      <c r="X196" s="176">
        <f>SUM(H$140:H196)</f>
        <v>67637.930000000008</v>
      </c>
    </row>
    <row r="197" spans="1:24" hidden="1">
      <c r="A197" s="237">
        <v>44392</v>
      </c>
      <c r="B197" s="25">
        <v>91</v>
      </c>
      <c r="C197" s="35" t="s">
        <v>24</v>
      </c>
      <c r="D197" s="36" t="str">
        <f t="shared" si="53"/>
        <v>'</v>
      </c>
      <c r="E197" s="37">
        <f t="shared" si="53"/>
        <v>44423.5</v>
      </c>
      <c r="F197" s="6">
        <f>IF(MAX(F$9:F196)&gt;=L$5,0,IF(B197&gt;=MONTH($N$5),F196+1,0))</f>
        <v>180</v>
      </c>
      <c r="G197" s="38">
        <f t="shared" si="12"/>
        <v>2202.5458362411364</v>
      </c>
      <c r="H197" s="39">
        <f t="shared" si="13"/>
        <v>907.97</v>
      </c>
      <c r="I197" s="39">
        <f t="shared" si="21"/>
        <v>1294.5758362411364</v>
      </c>
      <c r="J197" s="40">
        <f t="shared" si="23"/>
        <v>102473.06947659535</v>
      </c>
      <c r="K197" s="41"/>
      <c r="L197" s="42"/>
      <c r="M197" s="42"/>
      <c r="N197" s="42"/>
      <c r="O197" s="42"/>
      <c r="P197" s="46"/>
      <c r="Q197" s="23"/>
      <c r="V197" s="221">
        <f>SUM(H$140:H197)-R$140</f>
        <v>52378.417202141885</v>
      </c>
      <c r="X197" s="176">
        <f>SUM(H$140:H197)</f>
        <v>68545.900000000009</v>
      </c>
    </row>
    <row r="198" spans="1:24" hidden="1">
      <c r="A198" s="237">
        <v>44423</v>
      </c>
      <c r="B198" s="25">
        <v>92</v>
      </c>
      <c r="C198" s="35" t="s">
        <v>25</v>
      </c>
      <c r="D198" s="36" t="str">
        <f t="shared" si="53"/>
        <v>'</v>
      </c>
      <c r="E198" s="37">
        <f t="shared" si="53"/>
        <v>44423.5</v>
      </c>
      <c r="F198" s="6">
        <f>IF(MAX(F$9:F197)&gt;=L$5,0,IF(B198&gt;=MONTH($N$5),F197+1,0))</f>
        <v>181</v>
      </c>
      <c r="G198" s="38">
        <f t="shared" si="12"/>
        <v>2202.5458362411364</v>
      </c>
      <c r="H198" s="39">
        <f t="shared" si="13"/>
        <v>896.64</v>
      </c>
      <c r="I198" s="39">
        <f t="shared" si="21"/>
        <v>1305.9058362411365</v>
      </c>
      <c r="J198" s="40">
        <f t="shared" si="23"/>
        <v>101167.16364035422</v>
      </c>
      <c r="K198" s="41"/>
      <c r="L198" s="42"/>
      <c r="M198" s="42"/>
      <c r="N198" s="42"/>
      <c r="O198" s="42"/>
      <c r="P198" s="46"/>
      <c r="Q198" s="23"/>
      <c r="V198" s="221">
        <f>SUM(H$140:H198)-R$140</f>
        <v>53275.057202141885</v>
      </c>
      <c r="X198" s="176">
        <f>SUM(H$140:H198)</f>
        <v>69442.540000000008</v>
      </c>
    </row>
    <row r="199" spans="1:24" hidden="1">
      <c r="A199" s="237">
        <v>44454</v>
      </c>
      <c r="B199" s="25">
        <v>93</v>
      </c>
      <c r="C199" s="35" t="s">
        <v>26</v>
      </c>
      <c r="D199" s="36" t="str">
        <f t="shared" si="53"/>
        <v>'</v>
      </c>
      <c r="E199" s="37">
        <f t="shared" si="53"/>
        <v>44423.5</v>
      </c>
      <c r="F199" s="6">
        <f>IF(MAX(F$9:F198)&gt;=L$5,0,IF(B199&gt;=MONTH($N$5),F198+1,0))</f>
        <v>182</v>
      </c>
      <c r="G199" s="38">
        <f t="shared" si="12"/>
        <v>2202.5458362411364</v>
      </c>
      <c r="H199" s="39">
        <f t="shared" si="13"/>
        <v>885.21</v>
      </c>
      <c r="I199" s="39">
        <f t="shared" si="21"/>
        <v>1317.3358362411363</v>
      </c>
      <c r="J199" s="40">
        <f t="shared" si="23"/>
        <v>99849.827804113083</v>
      </c>
      <c r="K199" s="41"/>
      <c r="L199" s="42"/>
      <c r="M199" s="42"/>
      <c r="N199" s="42"/>
      <c r="O199" s="42"/>
      <c r="P199" s="46"/>
      <c r="Q199" s="23"/>
      <c r="V199" s="221">
        <f>SUM(H$140:H199)-R$140</f>
        <v>54160.267202141891</v>
      </c>
      <c r="X199" s="176">
        <f>SUM(H$140:H199)</f>
        <v>70327.750000000015</v>
      </c>
    </row>
    <row r="200" spans="1:24" hidden="1">
      <c r="A200" s="237">
        <v>44484</v>
      </c>
      <c r="B200" s="25">
        <v>94</v>
      </c>
      <c r="C200" s="35" t="s">
        <v>27</v>
      </c>
      <c r="D200" s="36" t="str">
        <f t="shared" si="53"/>
        <v>'</v>
      </c>
      <c r="E200" s="37">
        <f t="shared" si="53"/>
        <v>44423.5</v>
      </c>
      <c r="F200" s="6">
        <f>IF(MAX(F$9:F199)&gt;=L$5,0,IF(B200&gt;=MONTH($N$5),F199+1,0))</f>
        <v>183</v>
      </c>
      <c r="G200" s="38">
        <f t="shared" si="12"/>
        <v>2202.5458362411364</v>
      </c>
      <c r="H200" s="39">
        <f t="shared" si="13"/>
        <v>873.69</v>
      </c>
      <c r="I200" s="39">
        <f t="shared" si="21"/>
        <v>1328.8558362411363</v>
      </c>
      <c r="J200" s="40">
        <f t="shared" si="23"/>
        <v>98520.971967871941</v>
      </c>
      <c r="K200" s="41"/>
      <c r="L200" s="42"/>
      <c r="M200" s="42"/>
      <c r="N200" s="42"/>
      <c r="O200" s="42"/>
      <c r="P200" s="46"/>
      <c r="Q200" s="23"/>
      <c r="V200" s="221">
        <f>SUM(H$140:H200)-R$140</f>
        <v>55033.957202141894</v>
      </c>
      <c r="X200" s="176">
        <f>SUM(H$140:H200)</f>
        <v>71201.440000000017</v>
      </c>
    </row>
    <row r="201" spans="1:24" hidden="1">
      <c r="A201" s="237">
        <v>44515</v>
      </c>
      <c r="B201" s="25">
        <v>95</v>
      </c>
      <c r="C201" s="35" t="s">
        <v>28</v>
      </c>
      <c r="D201" s="36" t="str">
        <f t="shared" si="53"/>
        <v>'</v>
      </c>
      <c r="E201" s="37">
        <f t="shared" si="53"/>
        <v>44423.5</v>
      </c>
      <c r="F201" s="6">
        <f>IF(MAX(F$9:F200)&gt;=L$5,0,IF(B201&gt;=MONTH($N$5),F200+1,0))</f>
        <v>184</v>
      </c>
      <c r="G201" s="38">
        <f t="shared" si="12"/>
        <v>2202.5458362411364</v>
      </c>
      <c r="H201" s="39">
        <f t="shared" si="13"/>
        <v>862.06</v>
      </c>
      <c r="I201" s="39">
        <f t="shared" si="21"/>
        <v>1340.4858362411364</v>
      </c>
      <c r="J201" s="40">
        <f t="shared" si="23"/>
        <v>97180.486131630809</v>
      </c>
      <c r="K201" s="41"/>
      <c r="L201" s="42"/>
      <c r="M201" s="42"/>
      <c r="N201" s="42"/>
      <c r="O201" s="42"/>
      <c r="P201" s="46"/>
      <c r="Q201" s="23"/>
      <c r="V201" s="221">
        <f>SUM(H$140:H201)-R$140</f>
        <v>55896.017202141891</v>
      </c>
      <c r="X201" s="176">
        <f>SUM(H$140:H201)</f>
        <v>72063.500000000015</v>
      </c>
    </row>
    <row r="202" spans="1:24" hidden="1">
      <c r="A202" s="237">
        <v>44545</v>
      </c>
      <c r="B202" s="25">
        <v>96</v>
      </c>
      <c r="C202" s="35" t="s">
        <v>29</v>
      </c>
      <c r="D202" s="36" t="str">
        <f t="shared" si="53"/>
        <v>'</v>
      </c>
      <c r="E202" s="37">
        <f t="shared" si="53"/>
        <v>44423.5</v>
      </c>
      <c r="F202" s="6">
        <f>IF(MAX(F$9:F201)&gt;=L$5,0,IF(B202&gt;=MONTH($N$5),F201+1,0))</f>
        <v>185</v>
      </c>
      <c r="G202" s="45">
        <f t="shared" si="12"/>
        <v>2202.5458362411364</v>
      </c>
      <c r="H202" s="42">
        <f t="shared" si="13"/>
        <v>850.33</v>
      </c>
      <c r="I202" s="42">
        <f t="shared" si="21"/>
        <v>1352.2158362411365</v>
      </c>
      <c r="J202" s="46">
        <f t="shared" si="23"/>
        <v>95828.270295389666</v>
      </c>
      <c r="K202" s="41">
        <f>SUM(H191:H202)</f>
        <v>10956.140000000001</v>
      </c>
      <c r="L202" s="42">
        <f>SUM(I191:I202)</f>
        <v>15474.410034893637</v>
      </c>
      <c r="M202" s="42">
        <f>SUM(G191:G202)</f>
        <v>26430.550034893644</v>
      </c>
      <c r="N202" s="42">
        <f>K202+N166</f>
        <v>140803.05000000002</v>
      </c>
      <c r="O202" s="42">
        <f>L202+O166</f>
        <v>55223.529425461136</v>
      </c>
      <c r="P202" s="46">
        <f>M202+P166</f>
        <v>196026.57942546121</v>
      </c>
      <c r="Q202" s="23"/>
      <c r="V202" s="221">
        <f>SUM(H$140:H202)-R$140</f>
        <v>56746.347202141893</v>
      </c>
      <c r="X202" s="176">
        <f>SUM(H$140:H202)</f>
        <v>72913.830000000016</v>
      </c>
    </row>
    <row r="203" spans="1:24" hidden="1">
      <c r="A203" s="237">
        <v>44576</v>
      </c>
      <c r="B203" s="25">
        <v>97</v>
      </c>
      <c r="C203" s="26" t="s">
        <v>17</v>
      </c>
      <c r="D203" s="47" t="str">
        <f>D191</f>
        <v>'</v>
      </c>
      <c r="E203" s="27">
        <f>E191+365.25</f>
        <v>44788.75</v>
      </c>
      <c r="F203" s="90">
        <f>IF(MAX(F$9:F202)&gt;=L$5,0,IF(B203&gt;=MONTH($N$5),F202+1,0))</f>
        <v>186</v>
      </c>
      <c r="G203" s="28">
        <f t="shared" si="12"/>
        <v>2202.5458362411364</v>
      </c>
      <c r="H203" s="29">
        <f t="shared" si="13"/>
        <v>838.5</v>
      </c>
      <c r="I203" s="29">
        <f t="shared" si="21"/>
        <v>1364.0458362411364</v>
      </c>
      <c r="J203" s="30">
        <f t="shared" si="23"/>
        <v>94464.224459148536</v>
      </c>
      <c r="K203" s="31"/>
      <c r="L203" s="32"/>
      <c r="M203" s="32"/>
      <c r="N203" s="32"/>
      <c r="O203" s="32"/>
      <c r="P203" s="48"/>
      <c r="Q203" s="23"/>
      <c r="V203" s="221">
        <f>SUM(H$140:H203)-R$140</f>
        <v>57584.847202141893</v>
      </c>
      <c r="X203" s="176">
        <f>SUM(H$140:H203)</f>
        <v>73752.330000000016</v>
      </c>
    </row>
    <row r="204" spans="1:24" hidden="1">
      <c r="A204" s="237">
        <v>44607</v>
      </c>
      <c r="B204" s="25">
        <v>98</v>
      </c>
      <c r="C204" s="35" t="s">
        <v>19</v>
      </c>
      <c r="D204" s="36" t="str">
        <f t="shared" ref="D204:E214" si="54">D203</f>
        <v>'</v>
      </c>
      <c r="E204" s="37">
        <f t="shared" si="54"/>
        <v>44788.75</v>
      </c>
      <c r="F204" s="6">
        <f>IF(MAX(F$9:F203)&gt;=L$5,0,IF(B204&gt;=MONTH($N$5),F203+1,0))</f>
        <v>187</v>
      </c>
      <c r="G204" s="38">
        <f t="shared" ref="G204:G263" si="55">IF((J203+H204)&lt;(M$5+H204),J203+H204,M$5)</f>
        <v>2202.5458362411364</v>
      </c>
      <c r="H204" s="39">
        <f t="shared" ref="H204:H263" si="56">IF(F204&gt;0,IF(J203&gt;0,ROUND(-IPMT(K$5/12,F204,L$5,J$5,,),2),0),0)</f>
        <v>826.56</v>
      </c>
      <c r="I204" s="39">
        <f t="shared" si="21"/>
        <v>1375.9858362411364</v>
      </c>
      <c r="J204" s="40">
        <f t="shared" si="23"/>
        <v>93088.238622907404</v>
      </c>
      <c r="K204" s="41"/>
      <c r="L204" s="42"/>
      <c r="M204" s="42"/>
      <c r="N204" s="42"/>
      <c r="O204" s="42"/>
      <c r="P204" s="46"/>
      <c r="Q204" s="23"/>
      <c r="V204" s="221">
        <f>SUM(H$140:H204)-R$140</f>
        <v>58411.407202141891</v>
      </c>
      <c r="X204" s="176">
        <f>SUM(H$140:H204)</f>
        <v>74578.890000000014</v>
      </c>
    </row>
    <row r="205" spans="1:24" hidden="1">
      <c r="A205" s="237">
        <v>44635</v>
      </c>
      <c r="B205" s="25">
        <v>99</v>
      </c>
      <c r="C205" s="35" t="s">
        <v>20</v>
      </c>
      <c r="D205" s="36" t="str">
        <f t="shared" si="54"/>
        <v>'</v>
      </c>
      <c r="E205" s="37">
        <f t="shared" si="54"/>
        <v>44788.75</v>
      </c>
      <c r="F205" s="6">
        <f>IF(MAX(F$9:F204)&gt;=L$5,0,IF(B205&gt;=MONTH($N$5),F204+1,0))</f>
        <v>188</v>
      </c>
      <c r="G205" s="38">
        <f t="shared" si="55"/>
        <v>2202.5458362411364</v>
      </c>
      <c r="H205" s="39">
        <f t="shared" si="56"/>
        <v>814.52</v>
      </c>
      <c r="I205" s="39">
        <f t="shared" si="21"/>
        <v>1388.0258362411364</v>
      </c>
      <c r="J205" s="40">
        <f t="shared" si="23"/>
        <v>91700.212786666263</v>
      </c>
      <c r="K205" s="41"/>
      <c r="L205" s="42"/>
      <c r="M205" s="42"/>
      <c r="N205" s="42"/>
      <c r="O205" s="42"/>
      <c r="P205" s="46"/>
      <c r="Q205" s="23"/>
      <c r="V205" s="221">
        <f>SUM(H$140:H205)-R$140</f>
        <v>59225.927202141895</v>
      </c>
      <c r="X205" s="176">
        <f>SUM(H$140:H205)</f>
        <v>75393.410000000018</v>
      </c>
    </row>
    <row r="206" spans="1:24" hidden="1">
      <c r="A206" s="237">
        <v>44666</v>
      </c>
      <c r="B206" s="25">
        <v>100</v>
      </c>
      <c r="C206" s="35" t="s">
        <v>21</v>
      </c>
      <c r="D206" s="36" t="str">
        <f t="shared" si="54"/>
        <v>'</v>
      </c>
      <c r="E206" s="37">
        <f t="shared" si="54"/>
        <v>44788.75</v>
      </c>
      <c r="F206" s="6">
        <f>IF(MAX(F$9:F205)&gt;=L$5,0,IF(B206&gt;=MONTH($N$5),F205+1,0))</f>
        <v>189</v>
      </c>
      <c r="G206" s="38">
        <f t="shared" si="55"/>
        <v>2202.5458362411364</v>
      </c>
      <c r="H206" s="39">
        <f t="shared" si="56"/>
        <v>802.38</v>
      </c>
      <c r="I206" s="39">
        <f t="shared" si="21"/>
        <v>1400.1658362411363</v>
      </c>
      <c r="J206" s="40">
        <f t="shared" si="23"/>
        <v>90300.046950425123</v>
      </c>
      <c r="K206" s="41"/>
      <c r="L206" s="42"/>
      <c r="M206" s="42"/>
      <c r="N206" s="42"/>
      <c r="O206" s="42"/>
      <c r="P206" s="46"/>
      <c r="Q206" s="23"/>
      <c r="V206" s="221">
        <f>SUM(H$140:H206)-R$140</f>
        <v>60028.307202141899</v>
      </c>
      <c r="X206" s="176">
        <f>SUM(H$140:H206)</f>
        <v>76195.790000000023</v>
      </c>
    </row>
    <row r="207" spans="1:24" hidden="1">
      <c r="A207" s="237">
        <v>44696</v>
      </c>
      <c r="B207" s="25">
        <v>101</v>
      </c>
      <c r="C207" s="35" t="s">
        <v>22</v>
      </c>
      <c r="D207" s="36" t="str">
        <f t="shared" si="54"/>
        <v>'</v>
      </c>
      <c r="E207" s="37">
        <f t="shared" si="54"/>
        <v>44788.75</v>
      </c>
      <c r="F207" s="6">
        <f>IF(MAX(F$9:F206)&gt;=L$5,0,IF(B207&gt;=MONTH($N$5),F206+1,0))</f>
        <v>190</v>
      </c>
      <c r="G207" s="38">
        <f t="shared" si="55"/>
        <v>2202.5458362411364</v>
      </c>
      <c r="H207" s="39">
        <f t="shared" si="56"/>
        <v>790.13</v>
      </c>
      <c r="I207" s="39">
        <f t="shared" si="21"/>
        <v>1412.4158362411363</v>
      </c>
      <c r="J207" s="40">
        <f t="shared" si="23"/>
        <v>88887.631114183983</v>
      </c>
      <c r="K207" s="41"/>
      <c r="L207" s="42"/>
      <c r="M207" s="42"/>
      <c r="N207" s="42"/>
      <c r="O207" s="42"/>
      <c r="P207" s="46"/>
      <c r="Q207" s="23"/>
      <c r="V207" s="221">
        <f>SUM(H$140:H207)-R$140</f>
        <v>60818.437202141904</v>
      </c>
      <c r="X207" s="176">
        <f>SUM(H$140:H207)</f>
        <v>76985.920000000027</v>
      </c>
    </row>
    <row r="208" spans="1:24" hidden="1">
      <c r="A208" s="237">
        <v>44727</v>
      </c>
      <c r="B208" s="25">
        <v>102</v>
      </c>
      <c r="C208" s="35" t="s">
        <v>23</v>
      </c>
      <c r="D208" s="36" t="str">
        <f t="shared" si="54"/>
        <v>'</v>
      </c>
      <c r="E208" s="37">
        <f t="shared" si="54"/>
        <v>44788.75</v>
      </c>
      <c r="F208" s="6">
        <f>IF(MAX(F$9:F207)&gt;=L$5,0,IF(B208&gt;=MONTH($N$5),F207+1,0))</f>
        <v>191</v>
      </c>
      <c r="G208" s="38">
        <f t="shared" si="55"/>
        <v>2202.5458362411364</v>
      </c>
      <c r="H208" s="39">
        <f t="shared" si="56"/>
        <v>777.77</v>
      </c>
      <c r="I208" s="39">
        <f t="shared" si="21"/>
        <v>1424.7758362411364</v>
      </c>
      <c r="J208" s="40">
        <f t="shared" si="23"/>
        <v>87462.855277942843</v>
      </c>
      <c r="K208" s="41"/>
      <c r="L208" s="42"/>
      <c r="M208" s="42"/>
      <c r="N208" s="42"/>
      <c r="O208" s="42"/>
      <c r="P208" s="46"/>
      <c r="Q208" s="23"/>
      <c r="V208" s="221">
        <f>SUM(H$140:H208)-R$140</f>
        <v>61596.207202141908</v>
      </c>
      <c r="X208" s="176">
        <f>SUM(H$140:H208)</f>
        <v>77763.690000000031</v>
      </c>
    </row>
    <row r="209" spans="1:24" hidden="1">
      <c r="A209" s="237">
        <v>44757</v>
      </c>
      <c r="B209" s="25">
        <v>103</v>
      </c>
      <c r="C209" s="35" t="s">
        <v>24</v>
      </c>
      <c r="D209" s="36" t="str">
        <f t="shared" si="54"/>
        <v>'</v>
      </c>
      <c r="E209" s="37">
        <f t="shared" si="54"/>
        <v>44788.75</v>
      </c>
      <c r="F209" s="6">
        <f>IF(MAX(F$9:F208)&gt;=L$5,0,IF(B209&gt;=MONTH($N$5),F208+1,0))</f>
        <v>192</v>
      </c>
      <c r="G209" s="38">
        <f t="shared" si="55"/>
        <v>2202.5458362411364</v>
      </c>
      <c r="H209" s="39">
        <f t="shared" si="56"/>
        <v>765.3</v>
      </c>
      <c r="I209" s="39">
        <f t="shared" si="21"/>
        <v>1437.2458362411364</v>
      </c>
      <c r="J209" s="40">
        <f t="shared" si="23"/>
        <v>86025.609441701701</v>
      </c>
      <c r="K209" s="41"/>
      <c r="L209" s="42"/>
      <c r="M209" s="42"/>
      <c r="N209" s="42"/>
      <c r="O209" s="42"/>
      <c r="P209" s="46"/>
      <c r="Q209" s="23"/>
      <c r="V209" s="221">
        <f>SUM(H$140:H209)-R$140</f>
        <v>62361.507202141911</v>
      </c>
      <c r="X209" s="176">
        <f>SUM(H$140:H209)</f>
        <v>78528.990000000034</v>
      </c>
    </row>
    <row r="210" spans="1:24" hidden="1">
      <c r="A210" s="237">
        <v>44788</v>
      </c>
      <c r="B210" s="25">
        <v>104</v>
      </c>
      <c r="C210" s="35" t="s">
        <v>25</v>
      </c>
      <c r="D210" s="36" t="str">
        <f t="shared" si="54"/>
        <v>'</v>
      </c>
      <c r="E210" s="37">
        <f t="shared" si="54"/>
        <v>44788.75</v>
      </c>
      <c r="F210" s="6">
        <f>IF(MAX(F$9:F209)&gt;=L$5,0,IF(B210&gt;=MONTH($N$5),F209+1,0))</f>
        <v>193</v>
      </c>
      <c r="G210" s="38">
        <f t="shared" si="55"/>
        <v>2202.5458362411364</v>
      </c>
      <c r="H210" s="39">
        <f t="shared" si="56"/>
        <v>752.72</v>
      </c>
      <c r="I210" s="39">
        <f t="shared" si="21"/>
        <v>1449.8258362411364</v>
      </c>
      <c r="J210" s="40">
        <f t="shared" si="23"/>
        <v>84575.783605460558</v>
      </c>
      <c r="K210" s="41"/>
      <c r="L210" s="42"/>
      <c r="M210" s="42"/>
      <c r="N210" s="42"/>
      <c r="O210" s="42"/>
      <c r="P210" s="46"/>
      <c r="Q210" s="23"/>
      <c r="V210" s="221">
        <f>SUM(H$140:H210)-R$140</f>
        <v>63114.227202141912</v>
      </c>
      <c r="X210" s="176">
        <f>SUM(H$140:H210)</f>
        <v>79281.710000000036</v>
      </c>
    </row>
    <row r="211" spans="1:24" hidden="1">
      <c r="A211" s="237">
        <v>44819</v>
      </c>
      <c r="B211" s="25">
        <v>105</v>
      </c>
      <c r="C211" s="35" t="s">
        <v>26</v>
      </c>
      <c r="D211" s="36" t="str">
        <f t="shared" si="54"/>
        <v>'</v>
      </c>
      <c r="E211" s="37">
        <f t="shared" si="54"/>
        <v>44788.75</v>
      </c>
      <c r="F211" s="6">
        <f>IF(MAX(F$9:F210)&gt;=L$5,0,IF(B211&gt;=MONTH($N$5),F210+1,0))</f>
        <v>194</v>
      </c>
      <c r="G211" s="38">
        <f t="shared" si="55"/>
        <v>2202.5458362411364</v>
      </c>
      <c r="H211" s="39">
        <f t="shared" si="56"/>
        <v>740.04</v>
      </c>
      <c r="I211" s="39">
        <f t="shared" si="21"/>
        <v>1462.5058362411364</v>
      </c>
      <c r="J211" s="40">
        <f t="shared" si="23"/>
        <v>83113.277769219421</v>
      </c>
      <c r="K211" s="41"/>
      <c r="L211" s="42"/>
      <c r="M211" s="42"/>
      <c r="N211" s="42"/>
      <c r="O211" s="42"/>
      <c r="P211" s="46"/>
      <c r="Q211" s="23"/>
      <c r="V211" s="221">
        <f>SUM(H$140:H211)-R$140</f>
        <v>63854.267202141906</v>
      </c>
      <c r="X211" s="176">
        <f>SUM(H$140:H211)</f>
        <v>80021.750000000029</v>
      </c>
    </row>
    <row r="212" spans="1:24" hidden="1">
      <c r="A212" s="237">
        <v>44849</v>
      </c>
      <c r="B212" s="25">
        <v>106</v>
      </c>
      <c r="C212" s="35" t="s">
        <v>27</v>
      </c>
      <c r="D212" s="36" t="str">
        <f t="shared" si="54"/>
        <v>'</v>
      </c>
      <c r="E212" s="37">
        <f t="shared" si="54"/>
        <v>44788.75</v>
      </c>
      <c r="F212" s="6">
        <f>IF(MAX(F$9:F211)&gt;=L$5,0,IF(B212&gt;=MONTH($N$5),F211+1,0))</f>
        <v>195</v>
      </c>
      <c r="G212" s="38">
        <f t="shared" si="55"/>
        <v>2202.5458362411364</v>
      </c>
      <c r="H212" s="39">
        <f t="shared" si="56"/>
        <v>727.24</v>
      </c>
      <c r="I212" s="39">
        <f t="shared" si="21"/>
        <v>1475.3058362411364</v>
      </c>
      <c r="J212" s="40">
        <f t="shared" si="23"/>
        <v>81637.971932978282</v>
      </c>
      <c r="K212" s="41"/>
      <c r="L212" s="42"/>
      <c r="M212" s="42"/>
      <c r="N212" s="42"/>
      <c r="O212" s="42"/>
      <c r="P212" s="46"/>
      <c r="Q212" s="23"/>
      <c r="V212" s="221">
        <f>SUM(H$140:H212)-R$140</f>
        <v>64581.507202141911</v>
      </c>
      <c r="X212" s="176">
        <f>SUM(H$140:H212)</f>
        <v>80748.990000000034</v>
      </c>
    </row>
    <row r="213" spans="1:24" hidden="1">
      <c r="A213" s="237">
        <v>44880</v>
      </c>
      <c r="B213" s="25">
        <v>107</v>
      </c>
      <c r="C213" s="35" t="s">
        <v>28</v>
      </c>
      <c r="D213" s="36" t="str">
        <f t="shared" si="54"/>
        <v>'</v>
      </c>
      <c r="E213" s="37">
        <f t="shared" si="54"/>
        <v>44788.75</v>
      </c>
      <c r="F213" s="6">
        <f>IF(MAX(F$9:F212)&gt;=L$5,0,IF(B213&gt;=MONTH($N$5),F212+1,0))</f>
        <v>196</v>
      </c>
      <c r="G213" s="38">
        <f t="shared" si="55"/>
        <v>2202.5458362411364</v>
      </c>
      <c r="H213" s="39">
        <f t="shared" si="56"/>
        <v>714.33</v>
      </c>
      <c r="I213" s="39">
        <f t="shared" si="21"/>
        <v>1488.2158362411365</v>
      </c>
      <c r="J213" s="40">
        <f t="shared" si="23"/>
        <v>80149.756096737139</v>
      </c>
      <c r="K213" s="41"/>
      <c r="L213" s="42"/>
      <c r="M213" s="42"/>
      <c r="N213" s="42"/>
      <c r="O213" s="42"/>
      <c r="P213" s="46"/>
      <c r="Q213" s="23"/>
      <c r="V213" s="221">
        <f>SUM(H$140:H213)-R$140</f>
        <v>65295.837202141913</v>
      </c>
      <c r="X213" s="176">
        <f>SUM(H$140:H213)</f>
        <v>81463.320000000036</v>
      </c>
    </row>
    <row r="214" spans="1:24" hidden="1">
      <c r="A214" s="237">
        <v>44910</v>
      </c>
      <c r="B214" s="25">
        <v>108</v>
      </c>
      <c r="C214" s="35" t="s">
        <v>29</v>
      </c>
      <c r="D214" s="36" t="str">
        <f t="shared" si="54"/>
        <v>'</v>
      </c>
      <c r="E214" s="37">
        <f t="shared" si="54"/>
        <v>44788.75</v>
      </c>
      <c r="F214" s="6">
        <f>IF(MAX(F$9:F213)&gt;=L$5,0,IF(B214&gt;=MONTH($N$5),F213+1,0))</f>
        <v>197</v>
      </c>
      <c r="G214" s="45">
        <f t="shared" si="55"/>
        <v>2202.5458362411364</v>
      </c>
      <c r="H214" s="42">
        <f t="shared" si="56"/>
        <v>701.31</v>
      </c>
      <c r="I214" s="42">
        <f t="shared" si="21"/>
        <v>1501.2358362411364</v>
      </c>
      <c r="J214" s="46">
        <f t="shared" si="23"/>
        <v>78648.520260496007</v>
      </c>
      <c r="K214" s="41">
        <f>SUM(H203:H214)</f>
        <v>9250.8000000000011</v>
      </c>
      <c r="L214" s="42">
        <f>SUM(I203:I214)</f>
        <v>17179.750034893634</v>
      </c>
      <c r="M214" s="42">
        <f>SUM(G203:G214)</f>
        <v>26430.550034893644</v>
      </c>
      <c r="N214" s="42">
        <f>K214+N202</f>
        <v>150053.85</v>
      </c>
      <c r="O214" s="42">
        <f>L214+O202</f>
        <v>72403.279460354766</v>
      </c>
      <c r="P214" s="46">
        <f>M214+P202</f>
        <v>222457.12946035486</v>
      </c>
      <c r="Q214" s="23"/>
      <c r="V214" s="221">
        <f>SUM(H$140:H214)-R$140</f>
        <v>65997.147202141903</v>
      </c>
      <c r="X214" s="176">
        <f>SUM(H$140:H214)</f>
        <v>82164.630000000034</v>
      </c>
    </row>
    <row r="215" spans="1:24" hidden="1">
      <c r="A215" s="237">
        <v>44941</v>
      </c>
      <c r="B215" s="25">
        <v>109</v>
      </c>
      <c r="C215" s="26" t="s">
        <v>17</v>
      </c>
      <c r="D215" s="47" t="str">
        <f>D203</f>
        <v>'</v>
      </c>
      <c r="E215" s="27">
        <f>E203+365.25</f>
        <v>45154</v>
      </c>
      <c r="F215" s="90">
        <f>IF(MAX(F$9:F214)&gt;=L$5,0,IF(B215&gt;=MONTH($N$5),F214+1,0))</f>
        <v>198</v>
      </c>
      <c r="G215" s="28">
        <f t="shared" si="55"/>
        <v>2202.5458362411364</v>
      </c>
      <c r="H215" s="29">
        <f t="shared" si="56"/>
        <v>688.17</v>
      </c>
      <c r="I215" s="29">
        <f t="shared" si="21"/>
        <v>1514.3758362411363</v>
      </c>
      <c r="J215" s="30">
        <f t="shared" si="23"/>
        <v>77134.144424254875</v>
      </c>
      <c r="K215" s="31"/>
      <c r="L215" s="32"/>
      <c r="M215" s="32"/>
      <c r="N215" s="32"/>
      <c r="O215" s="32"/>
      <c r="P215" s="48"/>
      <c r="Q215" s="23"/>
      <c r="V215" s="221">
        <f>SUM(H$140:H215)-R$140</f>
        <v>66685.317202141916</v>
      </c>
      <c r="X215" s="176">
        <f>SUM(H$140:H215)</f>
        <v>82852.800000000032</v>
      </c>
    </row>
    <row r="216" spans="1:24" hidden="1">
      <c r="A216" s="237">
        <v>44972</v>
      </c>
      <c r="B216" s="25">
        <v>110</v>
      </c>
      <c r="C216" s="35" t="s">
        <v>19</v>
      </c>
      <c r="D216" s="36" t="str">
        <f t="shared" ref="D216:E226" si="57">D215</f>
        <v>'</v>
      </c>
      <c r="E216" s="37">
        <f t="shared" si="57"/>
        <v>45154</v>
      </c>
      <c r="F216" s="6">
        <f>IF(MAX(F$9:F215)&gt;=L$5,0,IF(B216&gt;=MONTH($N$5),F215+1,0))</f>
        <v>199</v>
      </c>
      <c r="G216" s="38">
        <f t="shared" si="55"/>
        <v>2202.5458362411364</v>
      </c>
      <c r="H216" s="39">
        <f t="shared" si="56"/>
        <v>674.92</v>
      </c>
      <c r="I216" s="39">
        <f t="shared" si="21"/>
        <v>1527.6258362411363</v>
      </c>
      <c r="J216" s="40">
        <f t="shared" si="23"/>
        <v>75606.518588013743</v>
      </c>
      <c r="K216" s="41"/>
      <c r="L216" s="42"/>
      <c r="M216" s="42"/>
      <c r="N216" s="42"/>
      <c r="O216" s="42"/>
      <c r="P216" s="46"/>
      <c r="Q216" s="23"/>
      <c r="V216" s="221">
        <f>SUM(H$140:H216)-R$140</f>
        <v>67360.2372021419</v>
      </c>
      <c r="X216" s="176">
        <f>SUM(H$140:H216)</f>
        <v>83527.72000000003</v>
      </c>
    </row>
    <row r="217" spans="1:24" hidden="1">
      <c r="A217" s="237">
        <v>45000</v>
      </c>
      <c r="B217" s="25">
        <v>111</v>
      </c>
      <c r="C217" s="35" t="s">
        <v>20</v>
      </c>
      <c r="D217" s="36" t="str">
        <f t="shared" si="57"/>
        <v>'</v>
      </c>
      <c r="E217" s="37">
        <f t="shared" si="57"/>
        <v>45154</v>
      </c>
      <c r="F217" s="6">
        <f>IF(MAX(F$9:F216)&gt;=L$5,0,IF(B217&gt;=MONTH($N$5),F216+1,0))</f>
        <v>200</v>
      </c>
      <c r="G217" s="38">
        <f t="shared" si="55"/>
        <v>2202.5458362411364</v>
      </c>
      <c r="H217" s="39">
        <f t="shared" si="56"/>
        <v>661.56</v>
      </c>
      <c r="I217" s="39">
        <f t="shared" si="21"/>
        <v>1540.9858362411364</v>
      </c>
      <c r="J217" s="40">
        <f t="shared" si="23"/>
        <v>74065.532751772611</v>
      </c>
      <c r="K217" s="41"/>
      <c r="L217" s="42"/>
      <c r="M217" s="42"/>
      <c r="N217" s="42"/>
      <c r="O217" s="42"/>
      <c r="P217" s="46"/>
      <c r="Q217" s="23"/>
      <c r="V217" s="221">
        <f>SUM(H$140:H217)-R$140</f>
        <v>68021.797202141897</v>
      </c>
      <c r="X217" s="176">
        <f>SUM(H$140:H217)</f>
        <v>84189.280000000028</v>
      </c>
    </row>
    <row r="218" spans="1:24" hidden="1">
      <c r="A218" s="237">
        <v>45031</v>
      </c>
      <c r="B218" s="25">
        <v>112</v>
      </c>
      <c r="C218" s="35" t="s">
        <v>21</v>
      </c>
      <c r="D218" s="36" t="str">
        <f t="shared" si="57"/>
        <v>'</v>
      </c>
      <c r="E218" s="37">
        <f t="shared" si="57"/>
        <v>45154</v>
      </c>
      <c r="F218" s="6">
        <f>IF(MAX(F$9:F217)&gt;=L$5,0,IF(B218&gt;=MONTH($N$5),F217+1,0))</f>
        <v>201</v>
      </c>
      <c r="G218" s="38">
        <f t="shared" si="55"/>
        <v>2202.5458362411364</v>
      </c>
      <c r="H218" s="39">
        <f t="shared" si="56"/>
        <v>648.07000000000005</v>
      </c>
      <c r="I218" s="39">
        <f t="shared" si="21"/>
        <v>1554.4758362411362</v>
      </c>
      <c r="J218" s="40">
        <f t="shared" si="23"/>
        <v>72511.056915531473</v>
      </c>
      <c r="K218" s="41"/>
      <c r="L218" s="42"/>
      <c r="M218" s="42"/>
      <c r="N218" s="42"/>
      <c r="O218" s="42"/>
      <c r="P218" s="46"/>
      <c r="Q218" s="23"/>
      <c r="V218" s="221">
        <f>SUM(H$140:H218)-R$140</f>
        <v>68669.867202141904</v>
      </c>
      <c r="X218" s="176">
        <f>SUM(H$140:H218)</f>
        <v>84837.350000000035</v>
      </c>
    </row>
    <row r="219" spans="1:24" hidden="1">
      <c r="A219" s="237">
        <v>45061</v>
      </c>
      <c r="B219" s="25">
        <v>113</v>
      </c>
      <c r="C219" s="35" t="s">
        <v>22</v>
      </c>
      <c r="D219" s="36" t="str">
        <f t="shared" si="57"/>
        <v>'</v>
      </c>
      <c r="E219" s="37">
        <f t="shared" si="57"/>
        <v>45154</v>
      </c>
      <c r="F219" s="6">
        <f>IF(MAX(F$9:F218)&gt;=L$5,0,IF(B219&gt;=MONTH($N$5),F218+1,0))</f>
        <v>202</v>
      </c>
      <c r="G219" s="38">
        <f t="shared" si="55"/>
        <v>2202.5458362411364</v>
      </c>
      <c r="H219" s="39">
        <f t="shared" si="56"/>
        <v>634.47</v>
      </c>
      <c r="I219" s="39">
        <f t="shared" si="21"/>
        <v>1568.0758362411364</v>
      </c>
      <c r="J219" s="40">
        <f t="shared" si="23"/>
        <v>70942.98107929033</v>
      </c>
      <c r="K219" s="41"/>
      <c r="L219" s="42"/>
      <c r="M219" s="42"/>
      <c r="N219" s="42"/>
      <c r="O219" s="42"/>
      <c r="P219" s="46"/>
      <c r="Q219" s="23"/>
      <c r="V219" s="221">
        <f>SUM(H$140:H219)-R$140</f>
        <v>69304.337202141905</v>
      </c>
      <c r="X219" s="176">
        <f>SUM(H$140:H219)</f>
        <v>85471.820000000036</v>
      </c>
    </row>
    <row r="220" spans="1:24" hidden="1">
      <c r="A220" s="237">
        <v>45092</v>
      </c>
      <c r="B220" s="25">
        <v>114</v>
      </c>
      <c r="C220" s="35" t="s">
        <v>23</v>
      </c>
      <c r="D220" s="36" t="str">
        <f t="shared" si="57"/>
        <v>'</v>
      </c>
      <c r="E220" s="37">
        <f t="shared" si="57"/>
        <v>45154</v>
      </c>
      <c r="F220" s="6">
        <f>IF(MAX(F$9:F219)&gt;=L$5,0,IF(B220&gt;=MONTH($N$5),F219+1,0))</f>
        <v>203</v>
      </c>
      <c r="G220" s="38">
        <f t="shared" si="55"/>
        <v>2202.5458362411364</v>
      </c>
      <c r="H220" s="39">
        <f t="shared" si="56"/>
        <v>620.75</v>
      </c>
      <c r="I220" s="39">
        <f t="shared" si="21"/>
        <v>1581.7958362411364</v>
      </c>
      <c r="J220" s="40">
        <f t="shared" si="23"/>
        <v>69361.1852430492</v>
      </c>
      <c r="K220" s="41"/>
      <c r="L220" s="42"/>
      <c r="M220" s="42"/>
      <c r="N220" s="42"/>
      <c r="O220" s="42"/>
      <c r="P220" s="46"/>
      <c r="Q220" s="23"/>
      <c r="V220" s="221">
        <f>SUM(H$140:H220)-R$140</f>
        <v>69925.087202141905</v>
      </c>
      <c r="X220" s="176">
        <f>SUM(H$140:H220)</f>
        <v>86092.570000000036</v>
      </c>
    </row>
    <row r="221" spans="1:24" hidden="1">
      <c r="A221" s="237">
        <v>45122</v>
      </c>
      <c r="B221" s="25">
        <v>115</v>
      </c>
      <c r="C221" s="35" t="s">
        <v>24</v>
      </c>
      <c r="D221" s="36" t="str">
        <f t="shared" si="57"/>
        <v>'</v>
      </c>
      <c r="E221" s="37">
        <f t="shared" si="57"/>
        <v>45154</v>
      </c>
      <c r="F221" s="6">
        <f>IF(MAX(F$9:F220)&gt;=L$5,0,IF(B221&gt;=MONTH($N$5),F220+1,0))</f>
        <v>204</v>
      </c>
      <c r="G221" s="38">
        <f t="shared" si="55"/>
        <v>2202.5458362411364</v>
      </c>
      <c r="H221" s="39">
        <f t="shared" si="56"/>
        <v>606.91</v>
      </c>
      <c r="I221" s="39">
        <f t="shared" si="21"/>
        <v>1595.6358362411365</v>
      </c>
      <c r="J221" s="40">
        <f t="shared" si="23"/>
        <v>67765.549406808059</v>
      </c>
      <c r="K221" s="41"/>
      <c r="L221" s="42"/>
      <c r="M221" s="42"/>
      <c r="N221" s="42"/>
      <c r="O221" s="42"/>
      <c r="P221" s="46"/>
      <c r="Q221" s="23"/>
      <c r="V221" s="221">
        <f>SUM(H$140:H221)-R$140</f>
        <v>70531.997202141909</v>
      </c>
      <c r="X221" s="176">
        <f>SUM(H$140:H221)</f>
        <v>86699.48000000004</v>
      </c>
    </row>
    <row r="222" spans="1:24" hidden="1">
      <c r="A222" s="237">
        <v>45153</v>
      </c>
      <c r="B222" s="25">
        <v>116</v>
      </c>
      <c r="C222" s="35" t="s">
        <v>25</v>
      </c>
      <c r="D222" s="36" t="str">
        <f t="shared" si="57"/>
        <v>'</v>
      </c>
      <c r="E222" s="37">
        <f t="shared" si="57"/>
        <v>45154</v>
      </c>
      <c r="F222" s="6">
        <f>IF(MAX(F$9:F221)&gt;=L$5,0,IF(B222&gt;=MONTH($N$5),F221+1,0))</f>
        <v>205</v>
      </c>
      <c r="G222" s="38">
        <f t="shared" si="55"/>
        <v>2202.5458362411364</v>
      </c>
      <c r="H222" s="39">
        <f t="shared" si="56"/>
        <v>592.95000000000005</v>
      </c>
      <c r="I222" s="39">
        <f t="shared" si="21"/>
        <v>1609.5958362411363</v>
      </c>
      <c r="J222" s="40">
        <f t="shared" si="23"/>
        <v>66155.953570566926</v>
      </c>
      <c r="K222" s="41"/>
      <c r="L222" s="42"/>
      <c r="M222" s="42"/>
      <c r="N222" s="42"/>
      <c r="O222" s="42"/>
      <c r="P222" s="46"/>
      <c r="Q222" s="23"/>
      <c r="V222" s="221">
        <f>SUM(H$140:H222)-R$140</f>
        <v>71124.947202141921</v>
      </c>
      <c r="X222" s="176">
        <f>SUM(H$140:H222)</f>
        <v>87292.430000000037</v>
      </c>
    </row>
    <row r="223" spans="1:24" hidden="1">
      <c r="A223" s="237">
        <v>45184</v>
      </c>
      <c r="B223" s="25">
        <v>117</v>
      </c>
      <c r="C223" s="35" t="s">
        <v>26</v>
      </c>
      <c r="D223" s="36" t="str">
        <f t="shared" si="57"/>
        <v>'</v>
      </c>
      <c r="E223" s="37">
        <f t="shared" si="57"/>
        <v>45154</v>
      </c>
      <c r="F223" s="6">
        <f>IF(MAX(F$9:F222)&gt;=L$5,0,IF(B223&gt;=MONTH($N$5),F222+1,0))</f>
        <v>206</v>
      </c>
      <c r="G223" s="38">
        <f t="shared" si="55"/>
        <v>2202.5458362411364</v>
      </c>
      <c r="H223" s="39">
        <f t="shared" si="56"/>
        <v>578.86</v>
      </c>
      <c r="I223" s="39">
        <f t="shared" si="21"/>
        <v>1623.6858362411363</v>
      </c>
      <c r="J223" s="40">
        <f t="shared" si="23"/>
        <v>64532.267734325789</v>
      </c>
      <c r="K223" s="41"/>
      <c r="L223" s="42"/>
      <c r="M223" s="42"/>
      <c r="N223" s="42"/>
      <c r="O223" s="42"/>
      <c r="P223" s="46"/>
      <c r="Q223" s="23"/>
      <c r="V223" s="221">
        <f>SUM(H$140:H223)-R$140</f>
        <v>71703.807202141907</v>
      </c>
      <c r="X223" s="176">
        <f>SUM(H$140:H223)</f>
        <v>87871.290000000037</v>
      </c>
    </row>
    <row r="224" spans="1:24" hidden="1">
      <c r="A224" s="237">
        <v>45214</v>
      </c>
      <c r="B224" s="25">
        <v>118</v>
      </c>
      <c r="C224" s="35" t="s">
        <v>27</v>
      </c>
      <c r="D224" s="36" t="str">
        <f t="shared" si="57"/>
        <v>'</v>
      </c>
      <c r="E224" s="37">
        <f t="shared" si="57"/>
        <v>45154</v>
      </c>
      <c r="F224" s="6">
        <f>IF(MAX(F$9:F223)&gt;=L$5,0,IF(B224&gt;=MONTH($N$5),F223+1,0))</f>
        <v>207</v>
      </c>
      <c r="G224" s="38">
        <f t="shared" si="55"/>
        <v>2202.5458362411364</v>
      </c>
      <c r="H224" s="39">
        <f t="shared" si="56"/>
        <v>564.66</v>
      </c>
      <c r="I224" s="39">
        <f t="shared" si="21"/>
        <v>1637.8858362411365</v>
      </c>
      <c r="J224" s="40">
        <f t="shared" si="23"/>
        <v>62894.381898084655</v>
      </c>
      <c r="K224" s="41"/>
      <c r="L224" s="42"/>
      <c r="M224" s="42"/>
      <c r="N224" s="42"/>
      <c r="O224" s="42"/>
      <c r="P224" s="46"/>
      <c r="Q224" s="23"/>
      <c r="V224" s="221">
        <f>SUM(H$140:H224)-R$140</f>
        <v>72268.46720214191</v>
      </c>
      <c r="X224" s="176">
        <f>SUM(H$140:H224)</f>
        <v>88435.950000000041</v>
      </c>
    </row>
    <row r="225" spans="1:24" hidden="1">
      <c r="A225" s="237">
        <v>45245</v>
      </c>
      <c r="B225" s="25">
        <v>119</v>
      </c>
      <c r="C225" s="35" t="s">
        <v>28</v>
      </c>
      <c r="D225" s="36" t="str">
        <f t="shared" si="57"/>
        <v>'</v>
      </c>
      <c r="E225" s="37">
        <f t="shared" si="57"/>
        <v>45154</v>
      </c>
      <c r="F225" s="6">
        <f>IF(MAX(F$9:F224)&gt;=L$5,0,IF(B225&gt;=MONTH($N$5),F224+1,0))</f>
        <v>208</v>
      </c>
      <c r="G225" s="38">
        <f t="shared" si="55"/>
        <v>2202.5458362411364</v>
      </c>
      <c r="H225" s="39">
        <f t="shared" si="56"/>
        <v>550.33000000000004</v>
      </c>
      <c r="I225" s="39">
        <f t="shared" si="21"/>
        <v>1652.2158362411365</v>
      </c>
      <c r="J225" s="40">
        <f t="shared" si="23"/>
        <v>61242.16606184352</v>
      </c>
      <c r="K225" s="41"/>
      <c r="L225" s="42"/>
      <c r="M225" s="42"/>
      <c r="N225" s="42"/>
      <c r="O225" s="42"/>
      <c r="P225" s="46"/>
      <c r="Q225" s="23"/>
      <c r="V225" s="221">
        <f>SUM(H$140:H225)-R$140</f>
        <v>72818.797202141926</v>
      </c>
      <c r="X225" s="176">
        <f>SUM(H$140:H225)</f>
        <v>88986.280000000042</v>
      </c>
    </row>
    <row r="226" spans="1:24" hidden="1">
      <c r="A226" s="237">
        <v>45275</v>
      </c>
      <c r="B226" s="25">
        <v>120</v>
      </c>
      <c r="C226" s="35" t="s">
        <v>29</v>
      </c>
      <c r="D226" s="36" t="str">
        <f t="shared" si="57"/>
        <v>'</v>
      </c>
      <c r="E226" s="37">
        <f t="shared" si="57"/>
        <v>45154</v>
      </c>
      <c r="F226" s="6">
        <f>IF(MAX(F$9:F225)&gt;=L$5,0,IF(B226&gt;=MONTH($N$5),F225+1,0))</f>
        <v>209</v>
      </c>
      <c r="G226" s="45">
        <f t="shared" si="55"/>
        <v>2202.5458362411364</v>
      </c>
      <c r="H226" s="42">
        <f t="shared" si="56"/>
        <v>535.87</v>
      </c>
      <c r="I226" s="42">
        <f t="shared" si="21"/>
        <v>1666.6758362411365</v>
      </c>
      <c r="J226" s="46">
        <f t="shared" si="23"/>
        <v>59575.490225602385</v>
      </c>
      <c r="K226" s="41">
        <f>SUM(H215:H226)</f>
        <v>7357.5199999999986</v>
      </c>
      <c r="L226" s="42">
        <f>SUM(I215:I226)</f>
        <v>19073.030034893636</v>
      </c>
      <c r="M226" s="42">
        <f>SUM(G215:G226)</f>
        <v>26430.550034893644</v>
      </c>
      <c r="N226" s="42">
        <f>K226+N214</f>
        <v>157411.37</v>
      </c>
      <c r="O226" s="42">
        <f>L226+O214</f>
        <v>91476.309495248395</v>
      </c>
      <c r="P226" s="46">
        <f>M226+P214</f>
        <v>248887.67949524851</v>
      </c>
      <c r="Q226" s="23"/>
      <c r="V226" s="221">
        <f>SUM(H$140:H226)-R$140</f>
        <v>73354.667202141922</v>
      </c>
      <c r="X226" s="176">
        <f>SUM(H$140:H226)</f>
        <v>89522.150000000038</v>
      </c>
    </row>
    <row r="227" spans="1:24" hidden="1">
      <c r="A227" s="237">
        <v>45306</v>
      </c>
      <c r="B227" s="25">
        <v>49</v>
      </c>
      <c r="C227" s="26" t="s">
        <v>17</v>
      </c>
      <c r="D227" s="47" t="str">
        <f>D215</f>
        <v>'</v>
      </c>
      <c r="E227" s="27">
        <f>E215+365.25</f>
        <v>45519.25</v>
      </c>
      <c r="F227" s="90">
        <f>IF(MAX(F$9:F226)&gt;=L$5,0,IF(B227&gt;=MONTH($N$5),F226+1,0))</f>
        <v>210</v>
      </c>
      <c r="G227" s="28">
        <f t="shared" si="55"/>
        <v>2202.5458362411364</v>
      </c>
      <c r="H227" s="29">
        <f t="shared" si="56"/>
        <v>521.29</v>
      </c>
      <c r="I227" s="29">
        <f t="shared" ref="I227:I290" si="58">G227-H227</f>
        <v>1681.2558362411364</v>
      </c>
      <c r="J227" s="30">
        <f t="shared" ref="J227:J290" si="59">J226-I227</f>
        <v>57894.234389361249</v>
      </c>
      <c r="K227" s="31"/>
      <c r="L227" s="32"/>
      <c r="M227" s="32"/>
      <c r="N227" s="32"/>
      <c r="O227" s="32"/>
      <c r="P227" s="48"/>
      <c r="Q227" s="23"/>
      <c r="V227" s="221">
        <f>SUM(H$140:H227)-R$140</f>
        <v>73875.957202141901</v>
      </c>
      <c r="X227" s="176">
        <f>SUM(H$140:H227)</f>
        <v>90043.440000000031</v>
      </c>
    </row>
    <row r="228" spans="1:24" hidden="1">
      <c r="A228" s="237">
        <v>45337</v>
      </c>
      <c r="B228" s="25">
        <v>62</v>
      </c>
      <c r="C228" s="35" t="s">
        <v>19</v>
      </c>
      <c r="D228" s="36" t="str">
        <f t="shared" ref="D228:E228" si="60">D227</f>
        <v>'</v>
      </c>
      <c r="E228" s="37">
        <f t="shared" si="60"/>
        <v>45519.25</v>
      </c>
      <c r="F228" s="6">
        <f>IF(MAX(F$9:F227)&gt;=L$5,0,IF(B228&gt;=MONTH($N$5),F227+1,0))</f>
        <v>211</v>
      </c>
      <c r="G228" s="38">
        <f t="shared" si="55"/>
        <v>2202.5458362411364</v>
      </c>
      <c r="H228" s="39">
        <f t="shared" si="56"/>
        <v>506.57</v>
      </c>
      <c r="I228" s="39">
        <f t="shared" si="58"/>
        <v>1695.9758362411364</v>
      </c>
      <c r="J228" s="40">
        <f t="shared" si="59"/>
        <v>56198.258553120111</v>
      </c>
      <c r="K228" s="41"/>
      <c r="L228" s="42"/>
      <c r="M228" s="42"/>
      <c r="N228" s="42"/>
      <c r="O228" s="42"/>
      <c r="P228" s="46"/>
      <c r="Q228" s="23"/>
      <c r="V228" s="221">
        <f>SUM(H$140:H228)-R$140</f>
        <v>74382.527202141908</v>
      </c>
      <c r="X228" s="176">
        <f>SUM(H$140:H228)</f>
        <v>90550.010000000038</v>
      </c>
    </row>
    <row r="229" spans="1:24" hidden="1">
      <c r="A229" s="237">
        <v>45366</v>
      </c>
      <c r="B229" s="25">
        <v>63</v>
      </c>
      <c r="C229" s="35" t="s">
        <v>20</v>
      </c>
      <c r="D229" s="36" t="str">
        <f t="shared" ref="D229:E229" si="61">D228</f>
        <v>'</v>
      </c>
      <c r="E229" s="37">
        <f t="shared" si="61"/>
        <v>45519.25</v>
      </c>
      <c r="F229" s="6">
        <f>IF(MAX(F$9:F228)&gt;=L$5,0,IF(B229&gt;=MONTH($N$5),F228+1,0))</f>
        <v>212</v>
      </c>
      <c r="G229" s="38">
        <f t="shared" si="55"/>
        <v>2202.5458362411364</v>
      </c>
      <c r="H229" s="39">
        <f t="shared" si="56"/>
        <v>491.73</v>
      </c>
      <c r="I229" s="39">
        <f t="shared" si="58"/>
        <v>1710.8158362411364</v>
      </c>
      <c r="J229" s="40">
        <f t="shared" si="59"/>
        <v>54487.442716878977</v>
      </c>
      <c r="K229" s="41"/>
      <c r="L229" s="42"/>
      <c r="M229" s="42"/>
      <c r="N229" s="42"/>
      <c r="O229" s="42"/>
      <c r="P229" s="46"/>
      <c r="Q229" s="23"/>
      <c r="V229" s="221">
        <f>SUM(H$140:H229)-R$140</f>
        <v>74874.257202141918</v>
      </c>
      <c r="X229" s="176">
        <f>SUM(H$140:H229)</f>
        <v>91041.740000000034</v>
      </c>
    </row>
    <row r="230" spans="1:24" hidden="1">
      <c r="A230" s="237">
        <v>45397</v>
      </c>
      <c r="B230" s="25">
        <v>64</v>
      </c>
      <c r="C230" s="35" t="s">
        <v>21</v>
      </c>
      <c r="D230" s="36" t="str">
        <f t="shared" ref="D230:E230" si="62">D229</f>
        <v>'</v>
      </c>
      <c r="E230" s="37">
        <f t="shared" si="62"/>
        <v>45519.25</v>
      </c>
      <c r="F230" s="6">
        <f>IF(MAX(F$9:F229)&gt;=L$5,0,IF(B230&gt;=MONTH($N$5),F229+1,0))</f>
        <v>213</v>
      </c>
      <c r="G230" s="38">
        <f t="shared" si="55"/>
        <v>2202.5458362411364</v>
      </c>
      <c r="H230" s="39">
        <f t="shared" si="56"/>
        <v>476.77</v>
      </c>
      <c r="I230" s="39">
        <f t="shared" si="58"/>
        <v>1725.7758362411364</v>
      </c>
      <c r="J230" s="40">
        <f t="shared" si="59"/>
        <v>52761.666880637844</v>
      </c>
      <c r="K230" s="41"/>
      <c r="L230" s="42"/>
      <c r="M230" s="42"/>
      <c r="N230" s="42"/>
      <c r="O230" s="42"/>
      <c r="P230" s="46"/>
      <c r="Q230" s="23"/>
      <c r="V230" s="221">
        <f>SUM(H$140:H230)-R$140</f>
        <v>75351.027202141908</v>
      </c>
      <c r="X230" s="176">
        <f>SUM(H$140:H230)</f>
        <v>91518.510000000038</v>
      </c>
    </row>
    <row r="231" spans="1:24" hidden="1">
      <c r="A231" s="237">
        <v>45427</v>
      </c>
      <c r="B231" s="25">
        <v>65</v>
      </c>
      <c r="C231" s="35" t="s">
        <v>22</v>
      </c>
      <c r="D231" s="36" t="str">
        <f t="shared" ref="D231:E231" si="63">D230</f>
        <v>'</v>
      </c>
      <c r="E231" s="37">
        <f t="shared" si="63"/>
        <v>45519.25</v>
      </c>
      <c r="F231" s="6">
        <f>IF(MAX(F$9:F230)&gt;=L$5,0,IF(B231&gt;=MONTH($N$5),F230+1,0))</f>
        <v>214</v>
      </c>
      <c r="G231" s="38">
        <f t="shared" si="55"/>
        <v>2202.5458362411364</v>
      </c>
      <c r="H231" s="39">
        <f t="shared" si="56"/>
        <v>461.66</v>
      </c>
      <c r="I231" s="39">
        <f t="shared" si="58"/>
        <v>1740.8858362411363</v>
      </c>
      <c r="J231" s="40">
        <f t="shared" si="59"/>
        <v>51020.78104439671</v>
      </c>
      <c r="K231" s="41"/>
      <c r="L231" s="42"/>
      <c r="M231" s="42"/>
      <c r="N231" s="42"/>
      <c r="O231" s="42"/>
      <c r="P231" s="46"/>
      <c r="Q231" s="23"/>
      <c r="V231" s="221">
        <f>SUM(H$140:H231)-R$140</f>
        <v>75812.687202141911</v>
      </c>
      <c r="X231" s="176">
        <f>SUM(H$140:H231)</f>
        <v>91980.170000000042</v>
      </c>
    </row>
    <row r="232" spans="1:24" hidden="1">
      <c r="A232" s="237">
        <v>45458</v>
      </c>
      <c r="B232" s="25">
        <v>66</v>
      </c>
      <c r="C232" s="35" t="s">
        <v>23</v>
      </c>
      <c r="D232" s="36" t="str">
        <f t="shared" ref="D232:E232" si="64">D231</f>
        <v>'</v>
      </c>
      <c r="E232" s="37">
        <f t="shared" si="64"/>
        <v>45519.25</v>
      </c>
      <c r="F232" s="6">
        <f>IF(MAX(F$9:F231)&gt;=L$5,0,IF(B232&gt;=MONTH($N$5),F231+1,0))</f>
        <v>215</v>
      </c>
      <c r="G232" s="38">
        <f t="shared" si="55"/>
        <v>2202.5458362411364</v>
      </c>
      <c r="H232" s="39">
        <f t="shared" si="56"/>
        <v>446.43</v>
      </c>
      <c r="I232" s="39">
        <f t="shared" si="58"/>
        <v>1756.1158362411363</v>
      </c>
      <c r="J232" s="40">
        <f t="shared" si="59"/>
        <v>49264.665208155573</v>
      </c>
      <c r="K232" s="41"/>
      <c r="L232" s="42"/>
      <c r="M232" s="42"/>
      <c r="N232" s="42"/>
      <c r="O232" s="42"/>
      <c r="P232" s="46"/>
      <c r="Q232" s="23"/>
      <c r="V232" s="221">
        <f>SUM(H$140:H232)-R$140</f>
        <v>76259.117202141904</v>
      </c>
      <c r="X232" s="176">
        <f>SUM(H$140:H232)</f>
        <v>92426.600000000035</v>
      </c>
    </row>
    <row r="233" spans="1:24" hidden="1">
      <c r="A233" s="237">
        <v>45488</v>
      </c>
      <c r="B233" s="25">
        <v>67</v>
      </c>
      <c r="C233" s="35" t="s">
        <v>24</v>
      </c>
      <c r="D233" s="36" t="str">
        <f t="shared" ref="D233:E233" si="65">D232</f>
        <v>'</v>
      </c>
      <c r="E233" s="37">
        <f t="shared" si="65"/>
        <v>45519.25</v>
      </c>
      <c r="F233" s="6">
        <f>IF(MAX(F$9:F232)&gt;=L$5,0,IF(B233&gt;=MONTH($N$5),F232+1,0))</f>
        <v>216</v>
      </c>
      <c r="G233" s="38">
        <f t="shared" si="55"/>
        <v>2202.5458362411364</v>
      </c>
      <c r="H233" s="39">
        <f t="shared" si="56"/>
        <v>431.07</v>
      </c>
      <c r="I233" s="39">
        <f t="shared" si="58"/>
        <v>1771.4758362411364</v>
      </c>
      <c r="J233" s="40">
        <f t="shared" si="59"/>
        <v>47493.189371914435</v>
      </c>
      <c r="K233" s="41"/>
      <c r="L233" s="42"/>
      <c r="M233" s="42"/>
      <c r="N233" s="42"/>
      <c r="O233" s="42"/>
      <c r="P233" s="46"/>
      <c r="Q233" s="23"/>
      <c r="V233" s="221">
        <f>SUM(H$140:H233)-R$140</f>
        <v>76690.187202141911</v>
      </c>
      <c r="X233" s="176">
        <f>SUM(H$140:H233)</f>
        <v>92857.670000000042</v>
      </c>
    </row>
    <row r="234" spans="1:24" hidden="1">
      <c r="A234" s="237">
        <v>45519</v>
      </c>
      <c r="B234" s="25">
        <v>68</v>
      </c>
      <c r="C234" s="35" t="s">
        <v>25</v>
      </c>
      <c r="D234" s="36" t="str">
        <f t="shared" ref="D234:E234" si="66">D233</f>
        <v>'</v>
      </c>
      <c r="E234" s="37">
        <f t="shared" si="66"/>
        <v>45519.25</v>
      </c>
      <c r="F234" s="6">
        <f>IF(MAX(F$9:F233)&gt;=L$5,0,IF(B234&gt;=MONTH($N$5),F233+1,0))</f>
        <v>217</v>
      </c>
      <c r="G234" s="38">
        <f t="shared" si="55"/>
        <v>2202.5458362411364</v>
      </c>
      <c r="H234" s="39">
        <f t="shared" si="56"/>
        <v>415.57</v>
      </c>
      <c r="I234" s="39">
        <f t="shared" si="58"/>
        <v>1786.9758362411364</v>
      </c>
      <c r="J234" s="40">
        <f t="shared" si="59"/>
        <v>45706.213535673298</v>
      </c>
      <c r="K234" s="41"/>
      <c r="L234" s="42"/>
      <c r="M234" s="42"/>
      <c r="N234" s="42"/>
      <c r="O234" s="42"/>
      <c r="P234" s="46"/>
      <c r="Q234" s="23"/>
      <c r="V234" s="221">
        <f>SUM(H$140:H234)-R$140</f>
        <v>77105.757202141918</v>
      </c>
      <c r="X234" s="176">
        <f>SUM(H$140:H234)</f>
        <v>93273.240000000049</v>
      </c>
    </row>
    <row r="235" spans="1:24" hidden="1">
      <c r="A235" s="237">
        <v>45550</v>
      </c>
      <c r="B235" s="25">
        <v>69</v>
      </c>
      <c r="C235" s="35" t="s">
        <v>26</v>
      </c>
      <c r="D235" s="36" t="str">
        <f t="shared" ref="D235:E235" si="67">D234</f>
        <v>'</v>
      </c>
      <c r="E235" s="37">
        <f t="shared" si="67"/>
        <v>45519.25</v>
      </c>
      <c r="F235" s="6">
        <f>IF(MAX(F$9:F234)&gt;=L$5,0,IF(B235&gt;=MONTH($N$5),F234+1,0))</f>
        <v>218</v>
      </c>
      <c r="G235" s="38">
        <f t="shared" si="55"/>
        <v>2202.5458362411364</v>
      </c>
      <c r="H235" s="39">
        <f t="shared" si="56"/>
        <v>399.93</v>
      </c>
      <c r="I235" s="39">
        <f t="shared" si="58"/>
        <v>1802.6158362411363</v>
      </c>
      <c r="J235" s="40">
        <f t="shared" si="59"/>
        <v>43903.597699432161</v>
      </c>
      <c r="K235" s="41"/>
      <c r="L235" s="42"/>
      <c r="M235" s="42"/>
      <c r="N235" s="42"/>
      <c r="O235" s="42"/>
      <c r="P235" s="46"/>
      <c r="Q235" s="23"/>
      <c r="V235" s="221">
        <f>SUM(H$140:H235)-R$140</f>
        <v>77505.687202141911</v>
      </c>
      <c r="X235" s="176">
        <f>SUM(H$140:H235)</f>
        <v>93673.170000000042</v>
      </c>
    </row>
    <row r="236" spans="1:24" hidden="1">
      <c r="A236" s="237">
        <v>45580</v>
      </c>
      <c r="B236" s="25">
        <v>70</v>
      </c>
      <c r="C236" s="35" t="s">
        <v>27</v>
      </c>
      <c r="D236" s="36" t="str">
        <f t="shared" ref="D236:E236" si="68">D235</f>
        <v>'</v>
      </c>
      <c r="E236" s="37">
        <f t="shared" si="68"/>
        <v>45519.25</v>
      </c>
      <c r="F236" s="6">
        <f>IF(MAX(F$9:F235)&gt;=L$5,0,IF(B236&gt;=MONTH($N$5),F235+1,0))</f>
        <v>219</v>
      </c>
      <c r="G236" s="38">
        <f t="shared" si="55"/>
        <v>2202.5458362411364</v>
      </c>
      <c r="H236" s="39">
        <f t="shared" si="56"/>
        <v>384.16</v>
      </c>
      <c r="I236" s="39">
        <f t="shared" si="58"/>
        <v>1818.3858362411363</v>
      </c>
      <c r="J236" s="40">
        <f t="shared" si="59"/>
        <v>42085.211863191027</v>
      </c>
      <c r="K236" s="41"/>
      <c r="L236" s="42"/>
      <c r="M236" s="42"/>
      <c r="N236" s="42"/>
      <c r="O236" s="42"/>
      <c r="P236" s="46"/>
      <c r="Q236" s="23"/>
      <c r="V236" s="221">
        <f>SUM(H$140:H236)-R$140</f>
        <v>77889.847202141915</v>
      </c>
      <c r="X236" s="176">
        <f>SUM(H$140:H236)</f>
        <v>94057.330000000045</v>
      </c>
    </row>
    <row r="237" spans="1:24" hidden="1">
      <c r="A237" s="237">
        <v>45611</v>
      </c>
      <c r="B237" s="25">
        <v>71</v>
      </c>
      <c r="C237" s="35" t="s">
        <v>28</v>
      </c>
      <c r="D237" s="36" t="str">
        <f t="shared" ref="D237:E237" si="69">D236</f>
        <v>'</v>
      </c>
      <c r="E237" s="37">
        <f t="shared" si="69"/>
        <v>45519.25</v>
      </c>
      <c r="F237" s="6">
        <f>IF(MAX(F$9:F236)&gt;=L$5,0,IF(B237&gt;=MONTH($N$5),F236+1,0))</f>
        <v>220</v>
      </c>
      <c r="G237" s="38">
        <f t="shared" si="55"/>
        <v>2202.5458362411364</v>
      </c>
      <c r="H237" s="39">
        <f t="shared" si="56"/>
        <v>368.25</v>
      </c>
      <c r="I237" s="39">
        <f t="shared" si="58"/>
        <v>1834.2958362411364</v>
      </c>
      <c r="J237" s="40">
        <f t="shared" si="59"/>
        <v>40250.91602694989</v>
      </c>
      <c r="K237" s="41"/>
      <c r="L237" s="42"/>
      <c r="M237" s="42"/>
      <c r="N237" s="42"/>
      <c r="O237" s="42"/>
      <c r="P237" s="46"/>
      <c r="Q237" s="23"/>
      <c r="V237" s="221">
        <f>SUM(H$140:H237)-R$140</f>
        <v>78258.097202141915</v>
      </c>
      <c r="X237" s="176">
        <f>SUM(H$140:H237)</f>
        <v>94425.580000000045</v>
      </c>
    </row>
    <row r="238" spans="1:24" hidden="1">
      <c r="A238" s="237">
        <v>45641</v>
      </c>
      <c r="B238" s="25">
        <v>72</v>
      </c>
      <c r="C238" s="35" t="s">
        <v>29</v>
      </c>
      <c r="D238" s="36" t="str">
        <f t="shared" ref="D238:E238" si="70">D237</f>
        <v>'</v>
      </c>
      <c r="E238" s="37">
        <f t="shared" si="70"/>
        <v>45519.25</v>
      </c>
      <c r="F238" s="6">
        <f>IF(MAX(F$9:F237)&gt;=L$5,0,IF(B238&gt;=MONTH($N$5),F237+1,0))</f>
        <v>221</v>
      </c>
      <c r="G238" s="45">
        <f t="shared" si="55"/>
        <v>2202.5458362411364</v>
      </c>
      <c r="H238" s="42">
        <f t="shared" si="56"/>
        <v>352.2</v>
      </c>
      <c r="I238" s="42">
        <f t="shared" si="58"/>
        <v>1850.3458362411363</v>
      </c>
      <c r="J238" s="46">
        <f t="shared" si="59"/>
        <v>38400.570190708757</v>
      </c>
      <c r="K238" s="41">
        <f>SUM(H227:H238)</f>
        <v>5255.63</v>
      </c>
      <c r="L238" s="42">
        <f>SUM(I227:I238)</f>
        <v>21174.920034893639</v>
      </c>
      <c r="M238" s="42">
        <f>SUM(G227:G238)</f>
        <v>26430.550034893644</v>
      </c>
      <c r="N238" s="42">
        <f>K238+N154</f>
        <v>119980.54000000001</v>
      </c>
      <c r="O238" s="42">
        <f>L238+O154</f>
        <v>49615.489390567505</v>
      </c>
      <c r="P238" s="46">
        <f>M238+P154</f>
        <v>169596.02939056756</v>
      </c>
      <c r="Q238" s="23"/>
      <c r="V238" s="221">
        <f>SUM(H$140:H238)-R$140</f>
        <v>78610.297202141926</v>
      </c>
      <c r="X238" s="176">
        <f>SUM(H$140:H238)</f>
        <v>94777.780000000042</v>
      </c>
    </row>
    <row r="239" spans="1:24" hidden="1">
      <c r="A239" s="237">
        <v>45672</v>
      </c>
      <c r="B239" s="25">
        <v>73</v>
      </c>
      <c r="C239" s="26" t="s">
        <v>17</v>
      </c>
      <c r="D239" s="47" t="str">
        <f>D227</f>
        <v>'</v>
      </c>
      <c r="E239" s="27">
        <f>E227+365.25</f>
        <v>45884.5</v>
      </c>
      <c r="F239" s="90">
        <f>IF(MAX(F$9:F238)&gt;=L$5,0,IF(B239&gt;=MONTH($N$5),F238+1,0))</f>
        <v>222</v>
      </c>
      <c r="G239" s="28">
        <f t="shared" si="55"/>
        <v>2202.5458362411364</v>
      </c>
      <c r="H239" s="29">
        <f t="shared" si="56"/>
        <v>336</v>
      </c>
      <c r="I239" s="29">
        <f t="shared" si="58"/>
        <v>1866.5458362411364</v>
      </c>
      <c r="J239" s="30">
        <f t="shared" si="59"/>
        <v>36534.02435446762</v>
      </c>
      <c r="K239" s="31"/>
      <c r="L239" s="32"/>
      <c r="M239" s="32"/>
      <c r="N239" s="32"/>
      <c r="O239" s="32"/>
      <c r="P239" s="48"/>
      <c r="Q239" s="23"/>
      <c r="V239" s="221">
        <f>SUM(H$140:H239)-R$140</f>
        <v>78946.297202141926</v>
      </c>
      <c r="X239" s="176">
        <f>SUM(H$140:H239)</f>
        <v>95113.780000000042</v>
      </c>
    </row>
    <row r="240" spans="1:24" hidden="1">
      <c r="A240" s="237">
        <v>45703</v>
      </c>
      <c r="B240" s="25">
        <v>74</v>
      </c>
      <c r="C240" s="35" t="s">
        <v>19</v>
      </c>
      <c r="D240" s="36" t="str">
        <f t="shared" ref="D240:E240" si="71">D239</f>
        <v>'</v>
      </c>
      <c r="E240" s="37">
        <f t="shared" si="71"/>
        <v>45884.5</v>
      </c>
      <c r="F240" s="6">
        <f>IF(MAX(F$9:F239)&gt;=L$5,0,IF(B240&gt;=MONTH($N$5),F239+1,0))</f>
        <v>223</v>
      </c>
      <c r="G240" s="38">
        <f t="shared" si="55"/>
        <v>2202.5458362411364</v>
      </c>
      <c r="H240" s="39">
        <f t="shared" si="56"/>
        <v>319.67</v>
      </c>
      <c r="I240" s="39">
        <f t="shared" si="58"/>
        <v>1882.8758362411363</v>
      </c>
      <c r="J240" s="40">
        <f t="shared" si="59"/>
        <v>34651.148518226481</v>
      </c>
      <c r="K240" s="41"/>
      <c r="L240" s="42"/>
      <c r="M240" s="42"/>
      <c r="N240" s="42"/>
      <c r="O240" s="42"/>
      <c r="P240" s="46"/>
      <c r="Q240" s="23"/>
      <c r="V240" s="221">
        <f>SUM(H$140:H240)-R$140</f>
        <v>79265.96720214191</v>
      </c>
      <c r="X240" s="176">
        <f>SUM(H$140:H240)</f>
        <v>95433.450000000041</v>
      </c>
    </row>
    <row r="241" spans="1:24" hidden="1">
      <c r="A241" s="237">
        <v>45731</v>
      </c>
      <c r="B241" s="25">
        <v>75</v>
      </c>
      <c r="C241" s="35" t="s">
        <v>20</v>
      </c>
      <c r="D241" s="36" t="str">
        <f t="shared" ref="D241:E241" si="72">D240</f>
        <v>'</v>
      </c>
      <c r="E241" s="37">
        <f t="shared" si="72"/>
        <v>45884.5</v>
      </c>
      <c r="F241" s="6">
        <f>IF(MAX(F$9:F240)&gt;=L$5,0,IF(B241&gt;=MONTH($N$5),F240+1,0))</f>
        <v>224</v>
      </c>
      <c r="G241" s="38">
        <f t="shared" si="55"/>
        <v>2202.5458362411364</v>
      </c>
      <c r="H241" s="39">
        <f t="shared" si="56"/>
        <v>303.2</v>
      </c>
      <c r="I241" s="39">
        <f t="shared" si="58"/>
        <v>1899.3458362411363</v>
      </c>
      <c r="J241" s="40">
        <f t="shared" si="59"/>
        <v>32751.802681985344</v>
      </c>
      <c r="K241" s="41"/>
      <c r="L241" s="42"/>
      <c r="M241" s="42"/>
      <c r="N241" s="42"/>
      <c r="O241" s="42"/>
      <c r="P241" s="46"/>
      <c r="Q241" s="23"/>
      <c r="V241" s="221">
        <f>SUM(H$140:H241)-R$140</f>
        <v>79569.167202141922</v>
      </c>
      <c r="X241" s="176">
        <f>SUM(H$140:H241)</f>
        <v>95736.650000000038</v>
      </c>
    </row>
    <row r="242" spans="1:24" hidden="1">
      <c r="A242" s="237">
        <v>45762</v>
      </c>
      <c r="B242" s="25">
        <v>76</v>
      </c>
      <c r="C242" s="35" t="s">
        <v>21</v>
      </c>
      <c r="D242" s="36" t="str">
        <f t="shared" ref="D242:E242" si="73">D241</f>
        <v>'</v>
      </c>
      <c r="E242" s="37">
        <f t="shared" si="73"/>
        <v>45884.5</v>
      </c>
      <c r="F242" s="6">
        <f>IF(MAX(F$9:F241)&gt;=L$5,0,IF(B242&gt;=MONTH($N$5),F241+1,0))</f>
        <v>225</v>
      </c>
      <c r="G242" s="38">
        <f t="shared" si="55"/>
        <v>2202.5458362411364</v>
      </c>
      <c r="H242" s="39">
        <f t="shared" si="56"/>
        <v>286.58</v>
      </c>
      <c r="I242" s="39">
        <f t="shared" si="58"/>
        <v>1915.9658362411365</v>
      </c>
      <c r="J242" s="40">
        <f t="shared" si="59"/>
        <v>30835.836845744208</v>
      </c>
      <c r="K242" s="41"/>
      <c r="L242" s="42"/>
      <c r="M242" s="42"/>
      <c r="N242" s="42"/>
      <c r="O242" s="42"/>
      <c r="P242" s="46"/>
      <c r="Q242" s="23"/>
      <c r="V242" s="221">
        <f>SUM(H$140:H242)-R$140</f>
        <v>79855.747202141909</v>
      </c>
      <c r="X242" s="176">
        <f>SUM(H$140:H242)</f>
        <v>96023.23000000004</v>
      </c>
    </row>
    <row r="243" spans="1:24" hidden="1">
      <c r="A243" s="237">
        <v>45792</v>
      </c>
      <c r="B243" s="25">
        <v>77</v>
      </c>
      <c r="C243" s="35" t="s">
        <v>22</v>
      </c>
      <c r="D243" s="36" t="str">
        <f t="shared" ref="D243:E243" si="74">D242</f>
        <v>'</v>
      </c>
      <c r="E243" s="37">
        <f t="shared" si="74"/>
        <v>45884.5</v>
      </c>
      <c r="F243" s="6">
        <f>IF(MAX(F$9:F242)&gt;=L$5,0,IF(B243&gt;=MONTH($N$5),F242+1,0))</f>
        <v>226</v>
      </c>
      <c r="G243" s="38">
        <f t="shared" si="55"/>
        <v>2202.5458362411364</v>
      </c>
      <c r="H243" s="39">
        <f t="shared" si="56"/>
        <v>269.81</v>
      </c>
      <c r="I243" s="39">
        <f t="shared" si="58"/>
        <v>1932.7358362411364</v>
      </c>
      <c r="J243" s="40">
        <f t="shared" si="59"/>
        <v>28903.101009503072</v>
      </c>
      <c r="K243" s="41"/>
      <c r="L243" s="42"/>
      <c r="M243" s="42"/>
      <c r="N243" s="42"/>
      <c r="O243" s="42"/>
      <c r="P243" s="46"/>
      <c r="Q243" s="23"/>
      <c r="V243" s="221">
        <f>SUM(H$140:H243)-R$140</f>
        <v>80125.557202141907</v>
      </c>
      <c r="X243" s="176">
        <f>SUM(H$140:H243)</f>
        <v>96293.040000000037</v>
      </c>
    </row>
    <row r="244" spans="1:24" hidden="1">
      <c r="A244" s="237">
        <v>45823</v>
      </c>
      <c r="B244" s="25">
        <v>78</v>
      </c>
      <c r="C244" s="35" t="s">
        <v>23</v>
      </c>
      <c r="D244" s="36" t="str">
        <f t="shared" ref="D244:E244" si="75">D243</f>
        <v>'</v>
      </c>
      <c r="E244" s="37">
        <f t="shared" si="75"/>
        <v>45884.5</v>
      </c>
      <c r="F244" s="6">
        <f>IF(MAX(F$9:F243)&gt;=L$5,0,IF(B244&gt;=MONTH($N$5),F243+1,0))</f>
        <v>227</v>
      </c>
      <c r="G244" s="38">
        <f t="shared" si="55"/>
        <v>2202.5458362411364</v>
      </c>
      <c r="H244" s="39">
        <f t="shared" si="56"/>
        <v>252.9</v>
      </c>
      <c r="I244" s="39">
        <f t="shared" si="58"/>
        <v>1949.6458362411363</v>
      </c>
      <c r="J244" s="40">
        <f t="shared" si="59"/>
        <v>26953.455173261937</v>
      </c>
      <c r="K244" s="41"/>
      <c r="L244" s="42"/>
      <c r="M244" s="42"/>
      <c r="N244" s="42"/>
      <c r="O244" s="42"/>
      <c r="P244" s="46"/>
      <c r="Q244" s="23"/>
      <c r="V244" s="221">
        <f>SUM(H$140:H244)-R$140</f>
        <v>80378.457202141901</v>
      </c>
      <c r="X244" s="176">
        <f>SUM(H$140:H244)</f>
        <v>96545.940000000031</v>
      </c>
    </row>
    <row r="245" spans="1:24" hidden="1">
      <c r="A245" s="237">
        <v>45853</v>
      </c>
      <c r="B245" s="25">
        <v>79</v>
      </c>
      <c r="C245" s="35" t="s">
        <v>24</v>
      </c>
      <c r="D245" s="36" t="str">
        <f t="shared" ref="D245:E245" si="76">D244</f>
        <v>'</v>
      </c>
      <c r="E245" s="37">
        <f t="shared" si="76"/>
        <v>45884.5</v>
      </c>
      <c r="F245" s="6">
        <f>IF(MAX(F$9:F244)&gt;=L$5,0,IF(B245&gt;=MONTH($N$5),F244+1,0))</f>
        <v>228</v>
      </c>
      <c r="G245" s="38">
        <f t="shared" si="55"/>
        <v>2202.5458362411364</v>
      </c>
      <c r="H245" s="39">
        <f t="shared" si="56"/>
        <v>235.84</v>
      </c>
      <c r="I245" s="39">
        <f t="shared" si="58"/>
        <v>1966.7058362411365</v>
      </c>
      <c r="J245" s="40">
        <f t="shared" si="59"/>
        <v>24986.749337020799</v>
      </c>
      <c r="K245" s="41"/>
      <c r="L245" s="42"/>
      <c r="M245" s="42"/>
      <c r="N245" s="42"/>
      <c r="O245" s="42"/>
      <c r="P245" s="46"/>
      <c r="Q245" s="23"/>
      <c r="V245" s="221">
        <f>SUM(H$140:H245)-R$140</f>
        <v>80614.297202141897</v>
      </c>
      <c r="X245" s="176">
        <f>SUM(H$140:H245)</f>
        <v>96781.780000000028</v>
      </c>
    </row>
    <row r="246" spans="1:24" hidden="1">
      <c r="A246" s="237">
        <v>45884</v>
      </c>
      <c r="B246" s="25">
        <v>80</v>
      </c>
      <c r="C246" s="35" t="s">
        <v>25</v>
      </c>
      <c r="D246" s="36" t="str">
        <f t="shared" ref="D246:E246" si="77">D245</f>
        <v>'</v>
      </c>
      <c r="E246" s="37">
        <f t="shared" si="77"/>
        <v>45884.5</v>
      </c>
      <c r="F246" s="6">
        <f>IF(MAX(F$9:F245)&gt;=L$5,0,IF(B246&gt;=MONTH($N$5),F245+1,0))</f>
        <v>229</v>
      </c>
      <c r="G246" s="38">
        <f t="shared" si="55"/>
        <v>2202.5458362411364</v>
      </c>
      <c r="H246" s="39">
        <f t="shared" si="56"/>
        <v>218.63</v>
      </c>
      <c r="I246" s="39">
        <f t="shared" si="58"/>
        <v>1983.9158362411363</v>
      </c>
      <c r="J246" s="40">
        <f t="shared" si="59"/>
        <v>23002.833500779663</v>
      </c>
      <c r="K246" s="41"/>
      <c r="L246" s="42"/>
      <c r="M246" s="42"/>
      <c r="N246" s="42"/>
      <c r="O246" s="42"/>
      <c r="P246" s="46"/>
      <c r="Q246" s="23"/>
      <c r="V246" s="221">
        <f>SUM(H$140:H246)-R$140</f>
        <v>80832.927202141902</v>
      </c>
      <c r="X246" s="176">
        <f>SUM(H$140:H246)</f>
        <v>97000.410000000033</v>
      </c>
    </row>
    <row r="247" spans="1:24" hidden="1">
      <c r="A247" s="237">
        <v>45915</v>
      </c>
      <c r="B247" s="25">
        <v>81</v>
      </c>
      <c r="C247" s="35" t="s">
        <v>26</v>
      </c>
      <c r="D247" s="36" t="str">
        <f t="shared" ref="D247:E247" si="78">D246</f>
        <v>'</v>
      </c>
      <c r="E247" s="37">
        <f t="shared" si="78"/>
        <v>45884.5</v>
      </c>
      <c r="F247" s="6">
        <f>IF(MAX(F$9:F246)&gt;=L$5,0,IF(B247&gt;=MONTH($N$5),F246+1,0))</f>
        <v>230</v>
      </c>
      <c r="G247" s="38">
        <f t="shared" si="55"/>
        <v>2202.5458362411364</v>
      </c>
      <c r="H247" s="39">
        <f t="shared" si="56"/>
        <v>201.27</v>
      </c>
      <c r="I247" s="39">
        <f t="shared" si="58"/>
        <v>2001.2758362411364</v>
      </c>
      <c r="J247" s="40">
        <f t="shared" si="59"/>
        <v>21001.557664538526</v>
      </c>
      <c r="K247" s="41"/>
      <c r="L247" s="42"/>
      <c r="M247" s="42"/>
      <c r="N247" s="42"/>
      <c r="O247" s="42"/>
      <c r="P247" s="46"/>
      <c r="Q247" s="23"/>
      <c r="V247" s="221">
        <f>SUM(H$140:H247)-R$140</f>
        <v>81034.197202141921</v>
      </c>
      <c r="X247" s="176">
        <f>SUM(H$140:H247)</f>
        <v>97201.680000000037</v>
      </c>
    </row>
    <row r="248" spans="1:24" hidden="1">
      <c r="A248" s="237">
        <v>45945</v>
      </c>
      <c r="B248" s="25">
        <v>82</v>
      </c>
      <c r="C248" s="35" t="s">
        <v>27</v>
      </c>
      <c r="D248" s="36" t="str">
        <f t="shared" ref="D248:E248" si="79">D247</f>
        <v>'</v>
      </c>
      <c r="E248" s="37">
        <f t="shared" si="79"/>
        <v>45884.5</v>
      </c>
      <c r="F248" s="6">
        <f>IF(MAX(F$9:F247)&gt;=L$5,0,IF(B248&gt;=MONTH($N$5),F247+1,0))</f>
        <v>231</v>
      </c>
      <c r="G248" s="38">
        <f t="shared" si="55"/>
        <v>2202.5458362411364</v>
      </c>
      <c r="H248" s="39">
        <f t="shared" si="56"/>
        <v>183.76</v>
      </c>
      <c r="I248" s="39">
        <f t="shared" si="58"/>
        <v>2018.7858362411364</v>
      </c>
      <c r="J248" s="40">
        <f t="shared" si="59"/>
        <v>18982.771828297391</v>
      </c>
      <c r="K248" s="41"/>
      <c r="L248" s="42"/>
      <c r="M248" s="42"/>
      <c r="N248" s="42"/>
      <c r="O248" s="42"/>
      <c r="P248" s="46"/>
      <c r="Q248" s="23"/>
      <c r="V248" s="221">
        <f>SUM(H$140:H248)-R$140</f>
        <v>81217.957202141901</v>
      </c>
      <c r="X248" s="176">
        <f>SUM(H$140:H248)</f>
        <v>97385.440000000031</v>
      </c>
    </row>
    <row r="249" spans="1:24" hidden="1">
      <c r="A249" s="237">
        <v>45976</v>
      </c>
      <c r="B249" s="25">
        <v>83</v>
      </c>
      <c r="C249" s="35" t="s">
        <v>28</v>
      </c>
      <c r="D249" s="36" t="str">
        <f t="shared" ref="D249:E249" si="80">D248</f>
        <v>'</v>
      </c>
      <c r="E249" s="37">
        <f t="shared" si="80"/>
        <v>45884.5</v>
      </c>
      <c r="F249" s="6">
        <f>IF(MAX(F$9:F248)&gt;=L$5,0,IF(B249&gt;=MONTH($N$5),F248+1,0))</f>
        <v>232</v>
      </c>
      <c r="G249" s="38">
        <f t="shared" si="55"/>
        <v>2202.5458362411364</v>
      </c>
      <c r="H249" s="39">
        <f t="shared" si="56"/>
        <v>166.1</v>
      </c>
      <c r="I249" s="39">
        <f t="shared" si="58"/>
        <v>2036.4458362411365</v>
      </c>
      <c r="J249" s="40">
        <f t="shared" si="59"/>
        <v>16946.325992056256</v>
      </c>
      <c r="K249" s="41"/>
      <c r="L249" s="42"/>
      <c r="M249" s="42"/>
      <c r="N249" s="42"/>
      <c r="O249" s="42"/>
      <c r="P249" s="46"/>
      <c r="Q249" s="23"/>
      <c r="V249" s="221">
        <f>SUM(H$140:H249)-R$140</f>
        <v>81384.057202141907</v>
      </c>
      <c r="X249" s="176">
        <f>SUM(H$140:H249)</f>
        <v>97551.540000000037</v>
      </c>
    </row>
    <row r="250" spans="1:24" hidden="1">
      <c r="A250" s="237">
        <v>46006</v>
      </c>
      <c r="B250" s="25">
        <v>84</v>
      </c>
      <c r="C250" s="35" t="s">
        <v>29</v>
      </c>
      <c r="D250" s="36" t="str">
        <f t="shared" ref="D250:E250" si="81">D249</f>
        <v>'</v>
      </c>
      <c r="E250" s="37">
        <f t="shared" si="81"/>
        <v>45884.5</v>
      </c>
      <c r="F250" s="6">
        <f>IF(MAX(F$9:F249)&gt;=L$5,0,IF(B250&gt;=MONTH($N$5),F249+1,0))</f>
        <v>233</v>
      </c>
      <c r="G250" s="45">
        <f t="shared" si="55"/>
        <v>2202.5458362411364</v>
      </c>
      <c r="H250" s="42">
        <f t="shared" si="56"/>
        <v>148.28</v>
      </c>
      <c r="I250" s="42">
        <f t="shared" si="58"/>
        <v>2054.2658362411362</v>
      </c>
      <c r="J250" s="46">
        <f t="shared" si="59"/>
        <v>14892.060155815119</v>
      </c>
      <c r="K250" s="41">
        <f>SUM(H239:H250)</f>
        <v>2922.04</v>
      </c>
      <c r="L250" s="42">
        <f>SUM(I239:I250)</f>
        <v>23508.510034893632</v>
      </c>
      <c r="M250" s="42">
        <f>SUM(G239:G250)</f>
        <v>26430.550034893644</v>
      </c>
      <c r="N250" s="42">
        <f>K250+N238</f>
        <v>122902.58</v>
      </c>
      <c r="O250" s="42">
        <f>L250+O238</f>
        <v>73123.999425461137</v>
      </c>
      <c r="P250" s="46">
        <f>M250+P238</f>
        <v>196026.57942546121</v>
      </c>
      <c r="Q250" s="23"/>
      <c r="V250" s="221">
        <f>SUM(H$140:H250)-R$140</f>
        <v>81532.337202141905</v>
      </c>
      <c r="X250" s="176">
        <f>SUM(H$140:H250)</f>
        <v>97699.820000000036</v>
      </c>
    </row>
    <row r="251" spans="1:24">
      <c r="A251" s="237">
        <v>46037</v>
      </c>
      <c r="B251" s="25">
        <v>73</v>
      </c>
      <c r="C251" s="26" t="s">
        <v>17</v>
      </c>
      <c r="D251" s="47" t="str">
        <f>D239</f>
        <v>'</v>
      </c>
      <c r="E251" s="27">
        <f>E239+365.25</f>
        <v>46249.75</v>
      </c>
      <c r="F251" s="90">
        <f>IF(MAX(F$9:F250)&gt;=L$5,0,IF(B251&gt;=MONTH($N$5),F250+1,0))</f>
        <v>234</v>
      </c>
      <c r="G251" s="28">
        <f t="shared" si="55"/>
        <v>2202.5458362411364</v>
      </c>
      <c r="H251" s="29">
        <f t="shared" si="56"/>
        <v>130.31</v>
      </c>
      <c r="I251" s="29">
        <f t="shared" si="58"/>
        <v>2072.2358362411364</v>
      </c>
      <c r="J251" s="30">
        <f t="shared" si="59"/>
        <v>12819.824319573983</v>
      </c>
      <c r="K251" s="31"/>
      <c r="L251" s="32"/>
      <c r="M251" s="32"/>
      <c r="N251" s="32"/>
      <c r="O251" s="32"/>
      <c r="P251" s="48"/>
      <c r="Q251" s="23"/>
      <c r="V251" s="221">
        <f>SUM(H$140:H251)-R$140</f>
        <v>81662.647202141903</v>
      </c>
      <c r="X251" s="176">
        <f>SUM(H$140:H251)</f>
        <v>97830.130000000034</v>
      </c>
    </row>
    <row r="252" spans="1:24">
      <c r="A252" s="237">
        <v>46068</v>
      </c>
      <c r="B252" s="25">
        <v>86</v>
      </c>
      <c r="C252" s="35" t="s">
        <v>19</v>
      </c>
      <c r="D252" s="36" t="str">
        <f t="shared" ref="D252:E252" si="82">D251</f>
        <v>'</v>
      </c>
      <c r="E252" s="37">
        <f t="shared" si="82"/>
        <v>46249.75</v>
      </c>
      <c r="F252" s="6">
        <f>IF(MAX(F$9:F251)&gt;=L$5,0,IF(B252&gt;=MONTH($N$5),F251+1,0))</f>
        <v>235</v>
      </c>
      <c r="G252" s="38">
        <f t="shared" si="55"/>
        <v>2202.5458362411364</v>
      </c>
      <c r="H252" s="39">
        <f t="shared" si="56"/>
        <v>112.17</v>
      </c>
      <c r="I252" s="39">
        <f t="shared" si="58"/>
        <v>2090.3758362411363</v>
      </c>
      <c r="J252" s="40">
        <f t="shared" si="59"/>
        <v>10729.448483332846</v>
      </c>
      <c r="K252" s="41"/>
      <c r="L252" s="42"/>
      <c r="M252" s="42"/>
      <c r="N252" s="42"/>
      <c r="O252" s="42"/>
      <c r="P252" s="46"/>
      <c r="Q252" s="23"/>
      <c r="V252" s="221">
        <f>SUM(H$140:H252)-R$140</f>
        <v>81774.817202141916</v>
      </c>
      <c r="X252" s="176">
        <f>SUM(H$140:H252)</f>
        <v>97942.300000000032</v>
      </c>
    </row>
    <row r="253" spans="1:24">
      <c r="A253" s="237">
        <v>46096</v>
      </c>
      <c r="B253" s="25">
        <v>87</v>
      </c>
      <c r="C253" s="35" t="s">
        <v>20</v>
      </c>
      <c r="D253" s="36" t="str">
        <f t="shared" ref="D253:E253" si="83">D252</f>
        <v>'</v>
      </c>
      <c r="E253" s="37">
        <f t="shared" si="83"/>
        <v>46249.75</v>
      </c>
      <c r="F253" s="6">
        <f>IF(MAX(F$9:F252)&gt;=L$5,0,IF(B253&gt;=MONTH($N$5),F252+1,0))</f>
        <v>236</v>
      </c>
      <c r="G253" s="38">
        <f t="shared" si="55"/>
        <v>2202.5458362411364</v>
      </c>
      <c r="H253" s="39">
        <f t="shared" si="56"/>
        <v>93.88</v>
      </c>
      <c r="I253" s="39">
        <f t="shared" si="58"/>
        <v>2108.6658362411363</v>
      </c>
      <c r="J253" s="40">
        <f t="shared" si="59"/>
        <v>8620.7826470917098</v>
      </c>
      <c r="K253" s="41"/>
      <c r="L253" s="42"/>
      <c r="M253" s="42"/>
      <c r="N253" s="42"/>
      <c r="O253" s="42"/>
      <c r="P253" s="46"/>
      <c r="Q253" s="23"/>
      <c r="V253" s="221">
        <f>SUM(H$140:H253)-R$140</f>
        <v>81868.697202141921</v>
      </c>
      <c r="X253" s="176">
        <f>SUM(H$140:H253)</f>
        <v>98036.180000000037</v>
      </c>
    </row>
    <row r="254" spans="1:24">
      <c r="A254" s="237">
        <v>46127</v>
      </c>
      <c r="B254" s="25">
        <v>88</v>
      </c>
      <c r="C254" s="35" t="s">
        <v>21</v>
      </c>
      <c r="D254" s="36" t="str">
        <f t="shared" ref="D254:E254" si="84">D253</f>
        <v>'</v>
      </c>
      <c r="E254" s="37">
        <f t="shared" si="84"/>
        <v>46249.75</v>
      </c>
      <c r="F254" s="6">
        <f>IF(MAX(F$9:F253)&gt;=L$5,0,IF(B254&gt;=MONTH($N$5),F253+1,0))</f>
        <v>237</v>
      </c>
      <c r="G254" s="38">
        <f t="shared" si="55"/>
        <v>2202.5458362411364</v>
      </c>
      <c r="H254" s="39">
        <f t="shared" si="56"/>
        <v>75.430000000000007</v>
      </c>
      <c r="I254" s="39">
        <f t="shared" si="58"/>
        <v>2127.1158362411365</v>
      </c>
      <c r="J254" s="40">
        <f t="shared" si="59"/>
        <v>6493.6668108505728</v>
      </c>
      <c r="K254" s="41"/>
      <c r="L254" s="42"/>
      <c r="M254" s="42"/>
      <c r="N254" s="42"/>
      <c r="O254" s="42"/>
      <c r="P254" s="46"/>
      <c r="Q254" s="23"/>
      <c r="V254" s="221">
        <f>SUM(H$140:H254)-R$140</f>
        <v>81944.127202141914</v>
      </c>
      <c r="X254" s="176">
        <f>SUM(H$140:H254)</f>
        <v>98111.61000000003</v>
      </c>
    </row>
    <row r="255" spans="1:24">
      <c r="A255" s="237">
        <v>46157</v>
      </c>
      <c r="B255" s="25">
        <v>89</v>
      </c>
      <c r="C255" s="35" t="s">
        <v>22</v>
      </c>
      <c r="D255" s="36" t="str">
        <f t="shared" ref="D255:E255" si="85">D254</f>
        <v>'</v>
      </c>
      <c r="E255" s="37">
        <f t="shared" si="85"/>
        <v>46249.75</v>
      </c>
      <c r="F255" s="6">
        <f>IF(MAX(F$9:F254)&gt;=L$5,0,IF(B255&gt;=MONTH($N$5),F254+1,0))</f>
        <v>238</v>
      </c>
      <c r="G255" s="38">
        <f t="shared" si="55"/>
        <v>2202.5458362411364</v>
      </c>
      <c r="H255" s="39">
        <f t="shared" si="56"/>
        <v>56.82</v>
      </c>
      <c r="I255" s="39">
        <f t="shared" si="58"/>
        <v>2145.7258362411362</v>
      </c>
      <c r="J255" s="40">
        <f t="shared" si="59"/>
        <v>4347.940974609437</v>
      </c>
      <c r="K255" s="41"/>
      <c r="L255" s="42"/>
      <c r="M255" s="42"/>
      <c r="N255" s="42"/>
      <c r="O255" s="42"/>
      <c r="P255" s="46"/>
      <c r="Q255" s="23"/>
      <c r="V255" s="221">
        <f>SUM(H$140:H255)-R$140</f>
        <v>82000.947202141921</v>
      </c>
      <c r="X255" s="176">
        <f>SUM(H$140:H255)</f>
        <v>98168.430000000037</v>
      </c>
    </row>
    <row r="256" spans="1:24">
      <c r="A256" s="237">
        <v>46188</v>
      </c>
      <c r="B256" s="25">
        <v>90</v>
      </c>
      <c r="C256" s="35" t="s">
        <v>23</v>
      </c>
      <c r="D256" s="36" t="str">
        <f t="shared" ref="D256:E256" si="86">D255</f>
        <v>'</v>
      </c>
      <c r="E256" s="37">
        <f t="shared" si="86"/>
        <v>46249.75</v>
      </c>
      <c r="F256" s="6">
        <f>IF(MAX(F$9:F255)&gt;=L$5,0,IF(B256&gt;=MONTH($N$5),F255+1,0))</f>
        <v>239</v>
      </c>
      <c r="G256" s="38">
        <f t="shared" si="55"/>
        <v>2202.5458362411364</v>
      </c>
      <c r="H256" s="39">
        <f t="shared" si="56"/>
        <v>38.04</v>
      </c>
      <c r="I256" s="39">
        <f t="shared" si="58"/>
        <v>2164.5058362411364</v>
      </c>
      <c r="J256" s="40">
        <f t="shared" si="59"/>
        <v>2183.4351383683006</v>
      </c>
      <c r="K256" s="41"/>
      <c r="L256" s="42"/>
      <c r="M256" s="42"/>
      <c r="N256" s="42"/>
      <c r="O256" s="42"/>
      <c r="P256" s="46"/>
      <c r="Q256" s="23"/>
      <c r="V256" s="221">
        <f>SUM(H$140:H256)-R$140</f>
        <v>82038.9872021419</v>
      </c>
      <c r="X256" s="176">
        <f>SUM(H$140:H256)</f>
        <v>98206.47000000003</v>
      </c>
    </row>
    <row r="257" spans="1:24">
      <c r="A257" s="237">
        <v>46218</v>
      </c>
      <c r="B257" s="25">
        <v>91</v>
      </c>
      <c r="C257" s="35" t="s">
        <v>24</v>
      </c>
      <c r="D257" s="36" t="str">
        <f t="shared" ref="D257:E257" si="87">D256</f>
        <v>'</v>
      </c>
      <c r="E257" s="37">
        <f t="shared" si="87"/>
        <v>46249.75</v>
      </c>
      <c r="F257" s="6">
        <f>IF(MAX(F$9:F256)&gt;=L$5,0,IF(B257&gt;=MONTH($N$5),F256+1,0))</f>
        <v>240</v>
      </c>
      <c r="G257" s="38">
        <f t="shared" si="55"/>
        <v>2202.5451383683007</v>
      </c>
      <c r="H257" s="39">
        <f t="shared" si="56"/>
        <v>19.11</v>
      </c>
      <c r="I257" s="39">
        <f t="shared" si="58"/>
        <v>2183.4351383683006</v>
      </c>
      <c r="J257" s="40">
        <f t="shared" si="59"/>
        <v>0</v>
      </c>
      <c r="K257" s="41"/>
      <c r="L257" s="42"/>
      <c r="M257" s="42"/>
      <c r="N257" s="42"/>
      <c r="O257" s="42"/>
      <c r="P257" s="46"/>
      <c r="Q257" s="23"/>
      <c r="V257" s="222">
        <f>SUM(H$140:H257)-R$140</f>
        <v>82058.097202141915</v>
      </c>
      <c r="X257" s="235">
        <f>SUM(H$140:H257)</f>
        <v>98225.580000000031</v>
      </c>
    </row>
    <row r="258" spans="1:24">
      <c r="A258" s="237">
        <v>46249</v>
      </c>
      <c r="B258" s="25">
        <v>92</v>
      </c>
      <c r="C258" s="35" t="s">
        <v>25</v>
      </c>
      <c r="D258" s="36" t="str">
        <f t="shared" ref="D258:E258" si="88">D257</f>
        <v>'</v>
      </c>
      <c r="E258" s="37">
        <f t="shared" si="88"/>
        <v>46249.75</v>
      </c>
      <c r="F258" s="6">
        <f>IF(MAX(F$9:F257)&gt;=L$5,0,IF(B258&gt;=MONTH($N$5),F257+1,0))</f>
        <v>0</v>
      </c>
      <c r="G258" s="38">
        <f t="shared" si="55"/>
        <v>0</v>
      </c>
      <c r="H258" s="39">
        <f t="shared" si="56"/>
        <v>0</v>
      </c>
      <c r="I258" s="39">
        <f t="shared" si="58"/>
        <v>0</v>
      </c>
      <c r="J258" s="40">
        <f t="shared" si="59"/>
        <v>0</v>
      </c>
      <c r="K258" s="41"/>
      <c r="L258" s="42"/>
      <c r="M258" s="42"/>
      <c r="N258" s="42"/>
      <c r="O258" s="42"/>
      <c r="P258" s="46"/>
      <c r="Q258" s="23"/>
    </row>
    <row r="259" spans="1:24">
      <c r="A259" s="237">
        <v>46280</v>
      </c>
      <c r="B259" s="25">
        <v>93</v>
      </c>
      <c r="C259" s="35" t="s">
        <v>26</v>
      </c>
      <c r="D259" s="36" t="str">
        <f t="shared" ref="D259:E259" si="89">D258</f>
        <v>'</v>
      </c>
      <c r="E259" s="37">
        <f t="shared" si="89"/>
        <v>46249.75</v>
      </c>
      <c r="F259" s="6">
        <f>IF(MAX(F$9:F258)&gt;=L$5,0,IF(B259&gt;=MONTH($N$5),F258+1,0))</f>
        <v>0</v>
      </c>
      <c r="G259" s="38">
        <f t="shared" si="55"/>
        <v>0</v>
      </c>
      <c r="H259" s="39">
        <f t="shared" si="56"/>
        <v>0</v>
      </c>
      <c r="I259" s="39">
        <f t="shared" si="58"/>
        <v>0</v>
      </c>
      <c r="J259" s="40">
        <f t="shared" si="59"/>
        <v>0</v>
      </c>
      <c r="K259" s="41"/>
      <c r="L259" s="42"/>
      <c r="M259" s="42"/>
      <c r="N259" s="42"/>
      <c r="O259" s="42"/>
      <c r="P259" s="46"/>
      <c r="Q259" s="23"/>
    </row>
    <row r="260" spans="1:24">
      <c r="A260" s="237">
        <v>46310</v>
      </c>
      <c r="B260" s="25">
        <v>94</v>
      </c>
      <c r="C260" s="35" t="s">
        <v>27</v>
      </c>
      <c r="D260" s="36" t="str">
        <f t="shared" ref="D260:E260" si="90">D259</f>
        <v>'</v>
      </c>
      <c r="E260" s="37">
        <f t="shared" si="90"/>
        <v>46249.75</v>
      </c>
      <c r="F260" s="6">
        <f>IF(MAX(F$9:F259)&gt;=L$5,0,IF(B260&gt;=MONTH($N$5),F259+1,0))</f>
        <v>0</v>
      </c>
      <c r="G260" s="38">
        <f t="shared" si="55"/>
        <v>0</v>
      </c>
      <c r="H260" s="39">
        <f t="shared" si="56"/>
        <v>0</v>
      </c>
      <c r="I260" s="39">
        <f t="shared" si="58"/>
        <v>0</v>
      </c>
      <c r="J260" s="40">
        <f t="shared" si="59"/>
        <v>0</v>
      </c>
      <c r="K260" s="41"/>
      <c r="L260" s="42"/>
      <c r="M260" s="42"/>
      <c r="N260" s="42"/>
      <c r="O260" s="42"/>
      <c r="P260" s="46"/>
      <c r="Q260" s="23"/>
    </row>
    <row r="261" spans="1:24">
      <c r="A261" s="237">
        <v>46341</v>
      </c>
      <c r="B261" s="25">
        <v>95</v>
      </c>
      <c r="C261" s="35" t="s">
        <v>28</v>
      </c>
      <c r="D261" s="36" t="str">
        <f t="shared" ref="D261:E261" si="91">D260</f>
        <v>'</v>
      </c>
      <c r="E261" s="37">
        <f t="shared" si="91"/>
        <v>46249.75</v>
      </c>
      <c r="F261" s="6">
        <f>IF(MAX(F$9:F260)&gt;=L$5,0,IF(B261&gt;=MONTH($N$5),F260+1,0))</f>
        <v>0</v>
      </c>
      <c r="G261" s="38">
        <f t="shared" si="55"/>
        <v>0</v>
      </c>
      <c r="H261" s="39">
        <f t="shared" si="56"/>
        <v>0</v>
      </c>
      <c r="I261" s="39">
        <f t="shared" si="58"/>
        <v>0</v>
      </c>
      <c r="J261" s="40">
        <f t="shared" si="59"/>
        <v>0</v>
      </c>
      <c r="K261" s="41"/>
      <c r="L261" s="42"/>
      <c r="M261" s="42"/>
      <c r="N261" s="42"/>
      <c r="O261" s="42"/>
      <c r="P261" s="46"/>
      <c r="Q261" s="23"/>
    </row>
    <row r="262" spans="1:24" ht="9" thickBot="1">
      <c r="A262" s="237">
        <v>46371</v>
      </c>
      <c r="B262" s="25">
        <v>96</v>
      </c>
      <c r="C262" s="35" t="s">
        <v>29</v>
      </c>
      <c r="D262" s="36" t="str">
        <f t="shared" ref="D262:E262" si="92">D261</f>
        <v>'</v>
      </c>
      <c r="E262" s="37">
        <f t="shared" si="92"/>
        <v>46249.75</v>
      </c>
      <c r="F262" s="6">
        <f>IF(MAX(F$9:F261)&gt;=L$5,0,IF(B262&gt;=MONTH($N$5),F261+1,0))</f>
        <v>0</v>
      </c>
      <c r="G262" s="45">
        <f t="shared" si="55"/>
        <v>0</v>
      </c>
      <c r="H262" s="42">
        <f t="shared" si="56"/>
        <v>0</v>
      </c>
      <c r="I262" s="42">
        <f t="shared" si="58"/>
        <v>0</v>
      </c>
      <c r="J262" s="46">
        <f t="shared" si="59"/>
        <v>0</v>
      </c>
      <c r="K262" s="41">
        <f>SUM(H251:H262)</f>
        <v>525.76</v>
      </c>
      <c r="L262" s="42">
        <f>SUM(I251:I262)</f>
        <v>14892.060155815119</v>
      </c>
      <c r="M262" s="42">
        <f>SUM(G251:G262)</f>
        <v>15417.820155815121</v>
      </c>
      <c r="N262" s="42">
        <f>K262+N226</f>
        <v>157937.13</v>
      </c>
      <c r="O262" s="42">
        <f>L262+O226</f>
        <v>106368.36965106352</v>
      </c>
      <c r="P262" s="46">
        <f>M262+P226</f>
        <v>264305.49965106364</v>
      </c>
      <c r="Q262" s="23"/>
    </row>
    <row r="263" spans="1:24" hidden="1">
      <c r="A263" s="237">
        <v>46402</v>
      </c>
      <c r="B263" s="25">
        <v>97</v>
      </c>
      <c r="C263" s="26" t="s">
        <v>17</v>
      </c>
      <c r="D263" s="47" t="str">
        <f>D251</f>
        <v>'</v>
      </c>
      <c r="E263" s="27">
        <f>E251+365.25</f>
        <v>46615</v>
      </c>
      <c r="F263" s="90">
        <f>IF(MAX(F$9:F262)&gt;=L$5,0,IF(B263&gt;=MONTH($N$5),F262+1,0))</f>
        <v>0</v>
      </c>
      <c r="G263" s="28">
        <f t="shared" si="55"/>
        <v>0</v>
      </c>
      <c r="H263" s="29">
        <f t="shared" si="56"/>
        <v>0</v>
      </c>
      <c r="I263" s="29">
        <f t="shared" si="58"/>
        <v>0</v>
      </c>
      <c r="J263" s="30">
        <f t="shared" si="59"/>
        <v>0</v>
      </c>
      <c r="K263" s="31"/>
      <c r="L263" s="32"/>
      <c r="M263" s="32"/>
      <c r="N263" s="32"/>
      <c r="O263" s="32"/>
      <c r="P263" s="48"/>
      <c r="Q263" s="23"/>
    </row>
    <row r="264" spans="1:24" hidden="1">
      <c r="A264" s="237">
        <v>46433</v>
      </c>
      <c r="B264" s="25">
        <v>98</v>
      </c>
      <c r="C264" s="35" t="s">
        <v>19</v>
      </c>
      <c r="D264" s="36" t="str">
        <f t="shared" ref="D264:E264" si="93">D263</f>
        <v>'</v>
      </c>
      <c r="E264" s="37">
        <f t="shared" si="93"/>
        <v>46615</v>
      </c>
      <c r="F264" s="6">
        <f>IF(MAX(F$9:F263)&gt;=L$5,0,IF(B264&gt;=MONTH($N$5),F263+1,0))</f>
        <v>0</v>
      </c>
      <c r="G264" s="38">
        <f t="shared" ref="G264:G327" si="94">IF((J263+H264)&lt;(M$5+H264),J263+H264,M$5)</f>
        <v>0</v>
      </c>
      <c r="H264" s="39">
        <f t="shared" ref="H264:H327" si="95">IF(F264&gt;0,IF(J263&gt;0,ROUND(-IPMT(K$5/12,F264,L$5,J$5,,),2),0),0)</f>
        <v>0</v>
      </c>
      <c r="I264" s="39">
        <f t="shared" si="58"/>
        <v>0</v>
      </c>
      <c r="J264" s="40">
        <f t="shared" si="59"/>
        <v>0</v>
      </c>
      <c r="K264" s="41"/>
      <c r="L264" s="42"/>
      <c r="M264" s="42"/>
      <c r="N264" s="42"/>
      <c r="O264" s="42"/>
      <c r="P264" s="46"/>
      <c r="Q264" s="23"/>
    </row>
    <row r="265" spans="1:24" hidden="1">
      <c r="A265" s="237">
        <v>46461</v>
      </c>
      <c r="B265" s="25">
        <v>99</v>
      </c>
      <c r="C265" s="35" t="s">
        <v>20</v>
      </c>
      <c r="D265" s="36" t="str">
        <f t="shared" ref="D265:E265" si="96">D264</f>
        <v>'</v>
      </c>
      <c r="E265" s="37">
        <f t="shared" si="96"/>
        <v>46615</v>
      </c>
      <c r="F265" s="6">
        <f>IF(MAX(F$9:F264)&gt;=L$5,0,IF(B265&gt;=MONTH($N$5),F264+1,0))</f>
        <v>0</v>
      </c>
      <c r="G265" s="38">
        <f t="shared" si="94"/>
        <v>0</v>
      </c>
      <c r="H265" s="39">
        <f t="shared" si="95"/>
        <v>0</v>
      </c>
      <c r="I265" s="39">
        <f t="shared" si="58"/>
        <v>0</v>
      </c>
      <c r="J265" s="40">
        <f t="shared" si="59"/>
        <v>0</v>
      </c>
      <c r="K265" s="41"/>
      <c r="L265" s="42"/>
      <c r="M265" s="42"/>
      <c r="N265" s="42"/>
      <c r="O265" s="42"/>
      <c r="P265" s="46"/>
      <c r="Q265" s="23"/>
    </row>
    <row r="266" spans="1:24" hidden="1">
      <c r="A266" s="237">
        <v>46492</v>
      </c>
      <c r="B266" s="25">
        <v>100</v>
      </c>
      <c r="C266" s="35" t="s">
        <v>21</v>
      </c>
      <c r="D266" s="36" t="str">
        <f t="shared" ref="D266:E266" si="97">D265</f>
        <v>'</v>
      </c>
      <c r="E266" s="37">
        <f t="shared" si="97"/>
        <v>46615</v>
      </c>
      <c r="F266" s="6">
        <f>IF(MAX(F$9:F265)&gt;=L$5,0,IF(B266&gt;=MONTH($N$5),F265+1,0))</f>
        <v>0</v>
      </c>
      <c r="G266" s="38">
        <f t="shared" si="94"/>
        <v>0</v>
      </c>
      <c r="H266" s="39">
        <f t="shared" si="95"/>
        <v>0</v>
      </c>
      <c r="I266" s="39">
        <f t="shared" si="58"/>
        <v>0</v>
      </c>
      <c r="J266" s="40">
        <f t="shared" si="59"/>
        <v>0</v>
      </c>
      <c r="K266" s="41"/>
      <c r="L266" s="42"/>
      <c r="M266" s="42"/>
      <c r="N266" s="42"/>
      <c r="O266" s="42"/>
      <c r="P266" s="46"/>
      <c r="Q266" s="23"/>
    </row>
    <row r="267" spans="1:24" hidden="1">
      <c r="A267" s="237">
        <v>46522</v>
      </c>
      <c r="B267" s="25">
        <v>101</v>
      </c>
      <c r="C267" s="35" t="s">
        <v>22</v>
      </c>
      <c r="D267" s="36" t="str">
        <f t="shared" ref="D267:E267" si="98">D266</f>
        <v>'</v>
      </c>
      <c r="E267" s="37">
        <f t="shared" si="98"/>
        <v>46615</v>
      </c>
      <c r="F267" s="6">
        <f>IF(MAX(F$9:F266)&gt;=L$5,0,IF(B267&gt;=MONTH($N$5),F266+1,0))</f>
        <v>0</v>
      </c>
      <c r="G267" s="38">
        <f t="shared" si="94"/>
        <v>0</v>
      </c>
      <c r="H267" s="39">
        <f t="shared" si="95"/>
        <v>0</v>
      </c>
      <c r="I267" s="39">
        <f t="shared" si="58"/>
        <v>0</v>
      </c>
      <c r="J267" s="40">
        <f t="shared" si="59"/>
        <v>0</v>
      </c>
      <c r="K267" s="41"/>
      <c r="L267" s="42"/>
      <c r="M267" s="42"/>
      <c r="N267" s="42"/>
      <c r="O267" s="42"/>
      <c r="P267" s="46"/>
      <c r="Q267" s="23"/>
    </row>
    <row r="268" spans="1:24" hidden="1">
      <c r="A268" s="237">
        <v>46553</v>
      </c>
      <c r="B268" s="25">
        <v>102</v>
      </c>
      <c r="C268" s="35" t="s">
        <v>23</v>
      </c>
      <c r="D268" s="36" t="str">
        <f t="shared" ref="D268:E268" si="99">D267</f>
        <v>'</v>
      </c>
      <c r="E268" s="37">
        <f t="shared" si="99"/>
        <v>46615</v>
      </c>
      <c r="F268" s="6">
        <f>IF(MAX(F$9:F267)&gt;=L$5,0,IF(B268&gt;=MONTH($N$5),F267+1,0))</f>
        <v>0</v>
      </c>
      <c r="G268" s="38">
        <f t="shared" si="94"/>
        <v>0</v>
      </c>
      <c r="H268" s="39">
        <f t="shared" si="95"/>
        <v>0</v>
      </c>
      <c r="I268" s="39">
        <f t="shared" si="58"/>
        <v>0</v>
      </c>
      <c r="J268" s="40">
        <f t="shared" si="59"/>
        <v>0</v>
      </c>
      <c r="K268" s="41"/>
      <c r="L268" s="42"/>
      <c r="M268" s="42"/>
      <c r="N268" s="42"/>
      <c r="O268" s="42"/>
      <c r="P268" s="46"/>
      <c r="Q268" s="23"/>
    </row>
    <row r="269" spans="1:24" hidden="1">
      <c r="A269" s="237">
        <v>46583</v>
      </c>
      <c r="B269" s="25">
        <v>103</v>
      </c>
      <c r="C269" s="35" t="s">
        <v>24</v>
      </c>
      <c r="D269" s="36" t="str">
        <f t="shared" ref="D269:E269" si="100">D268</f>
        <v>'</v>
      </c>
      <c r="E269" s="37">
        <f t="shared" si="100"/>
        <v>46615</v>
      </c>
      <c r="F269" s="6">
        <f>IF(MAX(F$9:F268)&gt;=L$5,0,IF(B269&gt;=MONTH($N$5),F268+1,0))</f>
        <v>0</v>
      </c>
      <c r="G269" s="38">
        <f t="shared" si="94"/>
        <v>0</v>
      </c>
      <c r="H269" s="39">
        <f t="shared" si="95"/>
        <v>0</v>
      </c>
      <c r="I269" s="39">
        <f t="shared" si="58"/>
        <v>0</v>
      </c>
      <c r="J269" s="40">
        <f t="shared" si="59"/>
        <v>0</v>
      </c>
      <c r="K269" s="41"/>
      <c r="L269" s="42"/>
      <c r="M269" s="42"/>
      <c r="N269" s="42"/>
      <c r="O269" s="42"/>
      <c r="P269" s="46"/>
      <c r="Q269" s="23"/>
    </row>
    <row r="270" spans="1:24" hidden="1">
      <c r="A270" s="237">
        <v>46614</v>
      </c>
      <c r="B270" s="25">
        <v>104</v>
      </c>
      <c r="C270" s="35" t="s">
        <v>25</v>
      </c>
      <c r="D270" s="36" t="str">
        <f t="shared" ref="D270:E270" si="101">D269</f>
        <v>'</v>
      </c>
      <c r="E270" s="37">
        <f t="shared" si="101"/>
        <v>46615</v>
      </c>
      <c r="F270" s="6">
        <f>IF(MAX(F$9:F269)&gt;=L$5,0,IF(B270&gt;=MONTH($N$5),F269+1,0))</f>
        <v>0</v>
      </c>
      <c r="G270" s="38">
        <f t="shared" si="94"/>
        <v>0</v>
      </c>
      <c r="H270" s="39">
        <f t="shared" si="95"/>
        <v>0</v>
      </c>
      <c r="I270" s="39">
        <f t="shared" si="58"/>
        <v>0</v>
      </c>
      <c r="J270" s="40">
        <f t="shared" si="59"/>
        <v>0</v>
      </c>
      <c r="K270" s="41"/>
      <c r="L270" s="42"/>
      <c r="M270" s="42"/>
      <c r="N270" s="42"/>
      <c r="O270" s="42"/>
      <c r="P270" s="46"/>
      <c r="Q270" s="23"/>
    </row>
    <row r="271" spans="1:24" hidden="1">
      <c r="A271" s="237">
        <v>46645</v>
      </c>
      <c r="B271" s="25">
        <v>105</v>
      </c>
      <c r="C271" s="35" t="s">
        <v>26</v>
      </c>
      <c r="D271" s="36" t="str">
        <f t="shared" ref="D271:E271" si="102">D270</f>
        <v>'</v>
      </c>
      <c r="E271" s="37">
        <f t="shared" si="102"/>
        <v>46615</v>
      </c>
      <c r="F271" s="6">
        <f>IF(MAX(F$9:F270)&gt;=L$5,0,IF(B271&gt;=MONTH($N$5),F270+1,0))</f>
        <v>0</v>
      </c>
      <c r="G271" s="38">
        <f t="shared" si="94"/>
        <v>0</v>
      </c>
      <c r="H271" s="39">
        <f t="shared" si="95"/>
        <v>0</v>
      </c>
      <c r="I271" s="39">
        <f t="shared" si="58"/>
        <v>0</v>
      </c>
      <c r="J271" s="40">
        <f t="shared" si="59"/>
        <v>0</v>
      </c>
      <c r="K271" s="41"/>
      <c r="L271" s="42"/>
      <c r="M271" s="42"/>
      <c r="N271" s="42"/>
      <c r="O271" s="42"/>
      <c r="P271" s="46"/>
      <c r="Q271" s="23"/>
    </row>
    <row r="272" spans="1:24" hidden="1">
      <c r="A272" s="237">
        <v>46675</v>
      </c>
      <c r="B272" s="25">
        <v>106</v>
      </c>
      <c r="C272" s="35" t="s">
        <v>27</v>
      </c>
      <c r="D272" s="36" t="str">
        <f t="shared" ref="D272:E272" si="103">D271</f>
        <v>'</v>
      </c>
      <c r="E272" s="37">
        <f t="shared" si="103"/>
        <v>46615</v>
      </c>
      <c r="F272" s="6">
        <f>IF(MAX(F$9:F271)&gt;=L$5,0,IF(B272&gt;=MONTH($N$5),F271+1,0))</f>
        <v>0</v>
      </c>
      <c r="G272" s="38">
        <f t="shared" si="94"/>
        <v>0</v>
      </c>
      <c r="H272" s="39">
        <f t="shared" si="95"/>
        <v>0</v>
      </c>
      <c r="I272" s="39">
        <f t="shared" si="58"/>
        <v>0</v>
      </c>
      <c r="J272" s="40">
        <f t="shared" si="59"/>
        <v>0</v>
      </c>
      <c r="K272" s="41"/>
      <c r="L272" s="42"/>
      <c r="M272" s="42"/>
      <c r="N272" s="42"/>
      <c r="O272" s="42"/>
      <c r="P272" s="46"/>
      <c r="Q272" s="23"/>
    </row>
    <row r="273" spans="1:17" hidden="1">
      <c r="A273" s="237">
        <v>46706</v>
      </c>
      <c r="B273" s="25">
        <v>107</v>
      </c>
      <c r="C273" s="35" t="s">
        <v>28</v>
      </c>
      <c r="D273" s="36" t="str">
        <f t="shared" ref="D273:E273" si="104">D272</f>
        <v>'</v>
      </c>
      <c r="E273" s="37">
        <f t="shared" si="104"/>
        <v>46615</v>
      </c>
      <c r="F273" s="6">
        <f>IF(MAX(F$9:F272)&gt;=L$5,0,IF(B273&gt;=MONTH($N$5),F272+1,0))</f>
        <v>0</v>
      </c>
      <c r="G273" s="38">
        <f t="shared" si="94"/>
        <v>0</v>
      </c>
      <c r="H273" s="39">
        <f t="shared" si="95"/>
        <v>0</v>
      </c>
      <c r="I273" s="39">
        <f t="shared" si="58"/>
        <v>0</v>
      </c>
      <c r="J273" s="40">
        <f t="shared" si="59"/>
        <v>0</v>
      </c>
      <c r="K273" s="41"/>
      <c r="L273" s="42"/>
      <c r="M273" s="42"/>
      <c r="N273" s="42"/>
      <c r="O273" s="42"/>
      <c r="P273" s="46"/>
      <c r="Q273" s="23"/>
    </row>
    <row r="274" spans="1:17" hidden="1">
      <c r="A274" s="237">
        <v>46736</v>
      </c>
      <c r="B274" s="25">
        <v>108</v>
      </c>
      <c r="C274" s="35" t="s">
        <v>29</v>
      </c>
      <c r="D274" s="36" t="str">
        <f t="shared" ref="D274:E274" si="105">D273</f>
        <v>'</v>
      </c>
      <c r="E274" s="37">
        <f t="shared" si="105"/>
        <v>46615</v>
      </c>
      <c r="F274" s="6">
        <f>IF(MAX(F$9:F273)&gt;=L$5,0,IF(B274&gt;=MONTH($N$5),F273+1,0))</f>
        <v>0</v>
      </c>
      <c r="G274" s="45">
        <f t="shared" si="94"/>
        <v>0</v>
      </c>
      <c r="H274" s="42">
        <f t="shared" si="95"/>
        <v>0</v>
      </c>
      <c r="I274" s="42">
        <f t="shared" si="58"/>
        <v>0</v>
      </c>
      <c r="J274" s="46">
        <f t="shared" si="59"/>
        <v>0</v>
      </c>
      <c r="K274" s="41">
        <f>SUM(H263:H274)</f>
        <v>0</v>
      </c>
      <c r="L274" s="42">
        <f>SUM(I263:I274)</f>
        <v>0</v>
      </c>
      <c r="M274" s="42">
        <f>SUM(G263:G274)</f>
        <v>0</v>
      </c>
      <c r="N274" s="42">
        <f>K274+N262</f>
        <v>157937.13</v>
      </c>
      <c r="O274" s="42">
        <f>L274+O262</f>
        <v>106368.36965106352</v>
      </c>
      <c r="P274" s="46">
        <f>M274+P262</f>
        <v>264305.49965106364</v>
      </c>
      <c r="Q274" s="23"/>
    </row>
    <row r="275" spans="1:17" hidden="1">
      <c r="A275" s="237">
        <v>46767</v>
      </c>
      <c r="B275" s="25">
        <v>109</v>
      </c>
      <c r="C275" s="26" t="s">
        <v>17</v>
      </c>
      <c r="D275" s="47" t="str">
        <f>D263</f>
        <v>'</v>
      </c>
      <c r="E275" s="27">
        <f>E263+365.25</f>
        <v>46980.25</v>
      </c>
      <c r="F275" s="90">
        <f>IF(MAX(F$9:F274)&gt;=L$5,0,IF(B275&gt;=MONTH($N$5),F274+1,0))</f>
        <v>0</v>
      </c>
      <c r="G275" s="28">
        <f t="shared" si="94"/>
        <v>0</v>
      </c>
      <c r="H275" s="29">
        <f t="shared" si="95"/>
        <v>0</v>
      </c>
      <c r="I275" s="29">
        <f t="shared" si="58"/>
        <v>0</v>
      </c>
      <c r="J275" s="30">
        <f t="shared" si="59"/>
        <v>0</v>
      </c>
      <c r="K275" s="31"/>
      <c r="L275" s="32"/>
      <c r="M275" s="32"/>
      <c r="N275" s="32"/>
      <c r="O275" s="32"/>
      <c r="P275" s="48"/>
      <c r="Q275" s="23"/>
    </row>
    <row r="276" spans="1:17" hidden="1">
      <c r="A276" s="237">
        <v>46798</v>
      </c>
      <c r="B276" s="25">
        <v>110</v>
      </c>
      <c r="C276" s="35" t="s">
        <v>19</v>
      </c>
      <c r="D276" s="36" t="str">
        <f t="shared" ref="D276:E276" si="106">D275</f>
        <v>'</v>
      </c>
      <c r="E276" s="37">
        <f t="shared" si="106"/>
        <v>46980.25</v>
      </c>
      <c r="F276" s="6">
        <f>IF(MAX(F$9:F275)&gt;=L$5,0,IF(B276&gt;=MONTH($N$5),F275+1,0))</f>
        <v>0</v>
      </c>
      <c r="G276" s="38">
        <f t="shared" si="94"/>
        <v>0</v>
      </c>
      <c r="H276" s="39">
        <f t="shared" si="95"/>
        <v>0</v>
      </c>
      <c r="I276" s="39">
        <f t="shared" si="58"/>
        <v>0</v>
      </c>
      <c r="J276" s="40">
        <f t="shared" si="59"/>
        <v>0</v>
      </c>
      <c r="K276" s="41"/>
      <c r="L276" s="42"/>
      <c r="M276" s="42"/>
      <c r="N276" s="42"/>
      <c r="O276" s="42"/>
      <c r="P276" s="46"/>
      <c r="Q276" s="23"/>
    </row>
    <row r="277" spans="1:17" hidden="1">
      <c r="A277" s="237">
        <v>46827</v>
      </c>
      <c r="B277" s="25">
        <v>111</v>
      </c>
      <c r="C277" s="35" t="s">
        <v>20</v>
      </c>
      <c r="D277" s="36" t="str">
        <f t="shared" ref="D277:E277" si="107">D276</f>
        <v>'</v>
      </c>
      <c r="E277" s="37">
        <f t="shared" si="107"/>
        <v>46980.25</v>
      </c>
      <c r="F277" s="6">
        <f>IF(MAX(F$9:F276)&gt;=L$5,0,IF(B277&gt;=MONTH($N$5),F276+1,0))</f>
        <v>0</v>
      </c>
      <c r="G277" s="38">
        <f t="shared" si="94"/>
        <v>0</v>
      </c>
      <c r="H277" s="39">
        <f t="shared" si="95"/>
        <v>0</v>
      </c>
      <c r="I277" s="39">
        <f t="shared" si="58"/>
        <v>0</v>
      </c>
      <c r="J277" s="40">
        <f t="shared" si="59"/>
        <v>0</v>
      </c>
      <c r="K277" s="41"/>
      <c r="L277" s="42"/>
      <c r="M277" s="42"/>
      <c r="N277" s="42"/>
      <c r="O277" s="42"/>
      <c r="P277" s="46"/>
      <c r="Q277" s="23"/>
    </row>
    <row r="278" spans="1:17" hidden="1">
      <c r="A278" s="237">
        <v>46858</v>
      </c>
      <c r="B278" s="25">
        <v>112</v>
      </c>
      <c r="C278" s="35" t="s">
        <v>21</v>
      </c>
      <c r="D278" s="36" t="str">
        <f t="shared" ref="D278:E278" si="108">D277</f>
        <v>'</v>
      </c>
      <c r="E278" s="37">
        <f t="shared" si="108"/>
        <v>46980.25</v>
      </c>
      <c r="F278" s="6">
        <f>IF(MAX(F$9:F277)&gt;=L$5,0,IF(B278&gt;=MONTH($N$5),F277+1,0))</f>
        <v>0</v>
      </c>
      <c r="G278" s="38">
        <f t="shared" si="94"/>
        <v>0</v>
      </c>
      <c r="H278" s="39">
        <f t="shared" si="95"/>
        <v>0</v>
      </c>
      <c r="I278" s="39">
        <f t="shared" si="58"/>
        <v>0</v>
      </c>
      <c r="J278" s="40">
        <f t="shared" si="59"/>
        <v>0</v>
      </c>
      <c r="K278" s="41"/>
      <c r="L278" s="42"/>
      <c r="M278" s="42"/>
      <c r="N278" s="42"/>
      <c r="O278" s="42"/>
      <c r="P278" s="46"/>
      <c r="Q278" s="23"/>
    </row>
    <row r="279" spans="1:17" hidden="1">
      <c r="A279" s="237">
        <v>46888</v>
      </c>
      <c r="B279" s="25">
        <v>113</v>
      </c>
      <c r="C279" s="35" t="s">
        <v>22</v>
      </c>
      <c r="D279" s="36" t="str">
        <f t="shared" ref="D279:E279" si="109">D278</f>
        <v>'</v>
      </c>
      <c r="E279" s="37">
        <f t="shared" si="109"/>
        <v>46980.25</v>
      </c>
      <c r="F279" s="6">
        <f>IF(MAX(F$9:F278)&gt;=L$5,0,IF(B279&gt;=MONTH($N$5),F278+1,0))</f>
        <v>0</v>
      </c>
      <c r="G279" s="38">
        <f t="shared" si="94"/>
        <v>0</v>
      </c>
      <c r="H279" s="39">
        <f t="shared" si="95"/>
        <v>0</v>
      </c>
      <c r="I279" s="39">
        <f t="shared" si="58"/>
        <v>0</v>
      </c>
      <c r="J279" s="40">
        <f t="shared" si="59"/>
        <v>0</v>
      </c>
      <c r="K279" s="41"/>
      <c r="L279" s="42"/>
      <c r="M279" s="42"/>
      <c r="N279" s="42"/>
      <c r="O279" s="42"/>
      <c r="P279" s="46"/>
      <c r="Q279" s="23"/>
    </row>
    <row r="280" spans="1:17" hidden="1">
      <c r="A280" s="237">
        <v>46919</v>
      </c>
      <c r="B280" s="25">
        <v>114</v>
      </c>
      <c r="C280" s="35" t="s">
        <v>23</v>
      </c>
      <c r="D280" s="36" t="str">
        <f t="shared" ref="D280:E280" si="110">D279</f>
        <v>'</v>
      </c>
      <c r="E280" s="37">
        <f t="shared" si="110"/>
        <v>46980.25</v>
      </c>
      <c r="F280" s="6">
        <f>IF(MAX(F$9:F279)&gt;=L$5,0,IF(B280&gt;=MONTH($N$5),F279+1,0))</f>
        <v>0</v>
      </c>
      <c r="G280" s="38">
        <f t="shared" si="94"/>
        <v>0</v>
      </c>
      <c r="H280" s="39">
        <f t="shared" si="95"/>
        <v>0</v>
      </c>
      <c r="I280" s="39">
        <f t="shared" si="58"/>
        <v>0</v>
      </c>
      <c r="J280" s="40">
        <f t="shared" si="59"/>
        <v>0</v>
      </c>
      <c r="K280" s="41"/>
      <c r="L280" s="42"/>
      <c r="M280" s="42"/>
      <c r="N280" s="42"/>
      <c r="O280" s="42"/>
      <c r="P280" s="46"/>
      <c r="Q280" s="23"/>
    </row>
    <row r="281" spans="1:17" hidden="1">
      <c r="A281" s="237">
        <v>46949</v>
      </c>
      <c r="B281" s="25">
        <v>115</v>
      </c>
      <c r="C281" s="35" t="s">
        <v>24</v>
      </c>
      <c r="D281" s="36" t="str">
        <f t="shared" ref="D281:E281" si="111">D280</f>
        <v>'</v>
      </c>
      <c r="E281" s="37">
        <f t="shared" si="111"/>
        <v>46980.25</v>
      </c>
      <c r="F281" s="6">
        <f>IF(MAX(F$9:F280)&gt;=L$5,0,IF(B281&gt;=MONTH($N$5),F280+1,0))</f>
        <v>0</v>
      </c>
      <c r="G281" s="38">
        <f t="shared" si="94"/>
        <v>0</v>
      </c>
      <c r="H281" s="39">
        <f t="shared" si="95"/>
        <v>0</v>
      </c>
      <c r="I281" s="39">
        <f t="shared" si="58"/>
        <v>0</v>
      </c>
      <c r="J281" s="40">
        <f t="shared" si="59"/>
        <v>0</v>
      </c>
      <c r="K281" s="41"/>
      <c r="L281" s="42"/>
      <c r="M281" s="42"/>
      <c r="N281" s="42"/>
      <c r="O281" s="42"/>
      <c r="P281" s="46"/>
      <c r="Q281" s="23"/>
    </row>
    <row r="282" spans="1:17" hidden="1">
      <c r="A282" s="237">
        <v>46980</v>
      </c>
      <c r="B282" s="25">
        <v>116</v>
      </c>
      <c r="C282" s="35" t="s">
        <v>25</v>
      </c>
      <c r="D282" s="36" t="str">
        <f t="shared" ref="D282:E282" si="112">D281</f>
        <v>'</v>
      </c>
      <c r="E282" s="37">
        <f t="shared" si="112"/>
        <v>46980.25</v>
      </c>
      <c r="F282" s="6">
        <f>IF(MAX(F$9:F281)&gt;=L$5,0,IF(B282&gt;=MONTH($N$5),F281+1,0))</f>
        <v>0</v>
      </c>
      <c r="G282" s="38">
        <f t="shared" si="94"/>
        <v>0</v>
      </c>
      <c r="H282" s="39">
        <f t="shared" si="95"/>
        <v>0</v>
      </c>
      <c r="I282" s="39">
        <f t="shared" si="58"/>
        <v>0</v>
      </c>
      <c r="J282" s="40">
        <f t="shared" si="59"/>
        <v>0</v>
      </c>
      <c r="K282" s="41"/>
      <c r="L282" s="42"/>
      <c r="M282" s="42"/>
      <c r="N282" s="42"/>
      <c r="O282" s="42"/>
      <c r="P282" s="46"/>
      <c r="Q282" s="23"/>
    </row>
    <row r="283" spans="1:17" hidden="1">
      <c r="A283" s="237">
        <v>47011</v>
      </c>
      <c r="B283" s="25">
        <v>117</v>
      </c>
      <c r="C283" s="35" t="s">
        <v>26</v>
      </c>
      <c r="D283" s="36" t="str">
        <f t="shared" ref="D283:E283" si="113">D282</f>
        <v>'</v>
      </c>
      <c r="E283" s="37">
        <f t="shared" si="113"/>
        <v>46980.25</v>
      </c>
      <c r="F283" s="6">
        <f>IF(MAX(F$9:F282)&gt;=L$5,0,IF(B283&gt;=MONTH($N$5),F282+1,0))</f>
        <v>0</v>
      </c>
      <c r="G283" s="38">
        <f t="shared" si="94"/>
        <v>0</v>
      </c>
      <c r="H283" s="39">
        <f t="shared" si="95"/>
        <v>0</v>
      </c>
      <c r="I283" s="39">
        <f t="shared" si="58"/>
        <v>0</v>
      </c>
      <c r="J283" s="40">
        <f t="shared" si="59"/>
        <v>0</v>
      </c>
      <c r="K283" s="41"/>
      <c r="L283" s="42"/>
      <c r="M283" s="42"/>
      <c r="N283" s="42"/>
      <c r="O283" s="42"/>
      <c r="P283" s="46"/>
      <c r="Q283" s="23"/>
    </row>
    <row r="284" spans="1:17" hidden="1">
      <c r="A284" s="237">
        <v>47041</v>
      </c>
      <c r="B284" s="25">
        <v>118</v>
      </c>
      <c r="C284" s="35" t="s">
        <v>27</v>
      </c>
      <c r="D284" s="36" t="str">
        <f t="shared" ref="D284:E284" si="114">D283</f>
        <v>'</v>
      </c>
      <c r="E284" s="37">
        <f t="shared" si="114"/>
        <v>46980.25</v>
      </c>
      <c r="F284" s="6">
        <f>IF(MAX(F$9:F283)&gt;=L$5,0,IF(B284&gt;=MONTH($N$5),F283+1,0))</f>
        <v>0</v>
      </c>
      <c r="G284" s="38">
        <f t="shared" si="94"/>
        <v>0</v>
      </c>
      <c r="H284" s="39">
        <f t="shared" si="95"/>
        <v>0</v>
      </c>
      <c r="I284" s="39">
        <f t="shared" si="58"/>
        <v>0</v>
      </c>
      <c r="J284" s="40">
        <f t="shared" si="59"/>
        <v>0</v>
      </c>
      <c r="K284" s="41"/>
      <c r="L284" s="42"/>
      <c r="M284" s="42"/>
      <c r="N284" s="42"/>
      <c r="O284" s="42"/>
      <c r="P284" s="46"/>
      <c r="Q284" s="23"/>
    </row>
    <row r="285" spans="1:17" hidden="1">
      <c r="A285" s="237">
        <v>47072</v>
      </c>
      <c r="B285" s="25">
        <v>119</v>
      </c>
      <c r="C285" s="35" t="s">
        <v>28</v>
      </c>
      <c r="D285" s="36" t="str">
        <f t="shared" ref="D285:E285" si="115">D284</f>
        <v>'</v>
      </c>
      <c r="E285" s="37">
        <f t="shared" si="115"/>
        <v>46980.25</v>
      </c>
      <c r="F285" s="6">
        <f>IF(MAX(F$9:F284)&gt;=L$5,0,IF(B285&gt;=MONTH($N$5),F284+1,0))</f>
        <v>0</v>
      </c>
      <c r="G285" s="38">
        <f t="shared" si="94"/>
        <v>0</v>
      </c>
      <c r="H285" s="39">
        <f t="shared" si="95"/>
        <v>0</v>
      </c>
      <c r="I285" s="39">
        <f t="shared" si="58"/>
        <v>0</v>
      </c>
      <c r="J285" s="40">
        <f t="shared" si="59"/>
        <v>0</v>
      </c>
      <c r="K285" s="41"/>
      <c r="L285" s="42"/>
      <c r="M285" s="42"/>
      <c r="N285" s="42"/>
      <c r="O285" s="42"/>
      <c r="P285" s="46"/>
      <c r="Q285" s="23"/>
    </row>
    <row r="286" spans="1:17" hidden="1">
      <c r="A286" s="237">
        <v>47102</v>
      </c>
      <c r="B286" s="25">
        <v>120</v>
      </c>
      <c r="C286" s="35" t="s">
        <v>29</v>
      </c>
      <c r="D286" s="36" t="str">
        <f t="shared" ref="D286:E286" si="116">D285</f>
        <v>'</v>
      </c>
      <c r="E286" s="37">
        <f t="shared" si="116"/>
        <v>46980.25</v>
      </c>
      <c r="F286" s="6">
        <f>IF(MAX(F$9:F285)&gt;=L$5,0,IF(B286&gt;=MONTH($N$5),F285+1,0))</f>
        <v>0</v>
      </c>
      <c r="G286" s="45">
        <f t="shared" si="94"/>
        <v>0</v>
      </c>
      <c r="H286" s="42">
        <f t="shared" si="95"/>
        <v>0</v>
      </c>
      <c r="I286" s="42">
        <f t="shared" si="58"/>
        <v>0</v>
      </c>
      <c r="J286" s="46">
        <f t="shared" si="59"/>
        <v>0</v>
      </c>
      <c r="K286" s="41">
        <f>SUM(H275:H286)</f>
        <v>0</v>
      </c>
      <c r="L286" s="42">
        <f>SUM(I275:I286)</f>
        <v>0</v>
      </c>
      <c r="M286" s="42">
        <f>SUM(G275:G286)</f>
        <v>0</v>
      </c>
      <c r="N286" s="42">
        <f>K286+N274</f>
        <v>157937.13</v>
      </c>
      <c r="O286" s="42">
        <f>L286+O274</f>
        <v>106368.36965106352</v>
      </c>
      <c r="P286" s="46">
        <f>M286+P274</f>
        <v>264305.49965106364</v>
      </c>
      <c r="Q286" s="23"/>
    </row>
    <row r="287" spans="1:17" hidden="1">
      <c r="A287" s="237">
        <v>47133</v>
      </c>
      <c r="B287" s="25">
        <v>49</v>
      </c>
      <c r="C287" s="26" t="s">
        <v>17</v>
      </c>
      <c r="D287" s="47" t="str">
        <f>D275</f>
        <v>'</v>
      </c>
      <c r="E287" s="27">
        <f>E275+365.25</f>
        <v>47345.5</v>
      </c>
      <c r="F287" s="90">
        <f>IF(MAX(F$9:F286)&gt;=L$5,0,IF(B287&gt;=MONTH($N$5),F286+1,0))</f>
        <v>0</v>
      </c>
      <c r="G287" s="28">
        <f t="shared" si="94"/>
        <v>0</v>
      </c>
      <c r="H287" s="29">
        <f t="shared" si="95"/>
        <v>0</v>
      </c>
      <c r="I287" s="29">
        <f t="shared" si="58"/>
        <v>0</v>
      </c>
      <c r="J287" s="30">
        <f t="shared" si="59"/>
        <v>0</v>
      </c>
      <c r="K287" s="31"/>
      <c r="L287" s="32"/>
      <c r="M287" s="32"/>
      <c r="N287" s="32"/>
      <c r="O287" s="32"/>
      <c r="P287" s="48"/>
      <c r="Q287" s="23"/>
    </row>
    <row r="288" spans="1:17" hidden="1">
      <c r="A288" s="237">
        <v>47164</v>
      </c>
      <c r="B288" s="25">
        <v>62</v>
      </c>
      <c r="C288" s="35" t="s">
        <v>19</v>
      </c>
      <c r="D288" s="36" t="str">
        <f t="shared" ref="D288:E288" si="117">D287</f>
        <v>'</v>
      </c>
      <c r="E288" s="37">
        <f t="shared" si="117"/>
        <v>47345.5</v>
      </c>
      <c r="F288" s="6">
        <f>IF(MAX(F$9:F287)&gt;=L$5,0,IF(B288&gt;=MONTH($N$5),F287+1,0))</f>
        <v>0</v>
      </c>
      <c r="G288" s="38">
        <f t="shared" si="94"/>
        <v>0</v>
      </c>
      <c r="H288" s="39">
        <f t="shared" si="95"/>
        <v>0</v>
      </c>
      <c r="I288" s="39">
        <f t="shared" si="58"/>
        <v>0</v>
      </c>
      <c r="J288" s="40">
        <f t="shared" si="59"/>
        <v>0</v>
      </c>
      <c r="K288" s="41"/>
      <c r="L288" s="42"/>
      <c r="M288" s="42"/>
      <c r="N288" s="42"/>
      <c r="O288" s="42"/>
      <c r="P288" s="46"/>
      <c r="Q288" s="23"/>
    </row>
    <row r="289" spans="1:17" hidden="1">
      <c r="A289" s="237">
        <v>47192</v>
      </c>
      <c r="B289" s="25">
        <v>63</v>
      </c>
      <c r="C289" s="35" t="s">
        <v>20</v>
      </c>
      <c r="D289" s="36" t="str">
        <f t="shared" ref="D289:E289" si="118">D288</f>
        <v>'</v>
      </c>
      <c r="E289" s="37">
        <f t="shared" si="118"/>
        <v>47345.5</v>
      </c>
      <c r="F289" s="6">
        <f>IF(MAX(F$9:F288)&gt;=L$5,0,IF(B289&gt;=MONTH($N$5),F288+1,0))</f>
        <v>0</v>
      </c>
      <c r="G289" s="38">
        <f t="shared" si="94"/>
        <v>0</v>
      </c>
      <c r="H289" s="39">
        <f t="shared" si="95"/>
        <v>0</v>
      </c>
      <c r="I289" s="39">
        <f t="shared" si="58"/>
        <v>0</v>
      </c>
      <c r="J289" s="40">
        <f t="shared" si="59"/>
        <v>0</v>
      </c>
      <c r="K289" s="41"/>
      <c r="L289" s="42"/>
      <c r="M289" s="42"/>
      <c r="N289" s="42"/>
      <c r="O289" s="42"/>
      <c r="P289" s="46"/>
      <c r="Q289" s="23"/>
    </row>
    <row r="290" spans="1:17" hidden="1">
      <c r="A290" s="237">
        <v>47223</v>
      </c>
      <c r="B290" s="25">
        <v>64</v>
      </c>
      <c r="C290" s="35" t="s">
        <v>21</v>
      </c>
      <c r="D290" s="36" t="str">
        <f t="shared" ref="D290:E290" si="119">D289</f>
        <v>'</v>
      </c>
      <c r="E290" s="37">
        <f t="shared" si="119"/>
        <v>47345.5</v>
      </c>
      <c r="F290" s="6">
        <f>IF(MAX(F$9:F289)&gt;=L$5,0,IF(B290&gt;=MONTH($N$5),F289+1,0))</f>
        <v>0</v>
      </c>
      <c r="G290" s="38">
        <f t="shared" si="94"/>
        <v>0</v>
      </c>
      <c r="H290" s="39">
        <f t="shared" si="95"/>
        <v>0</v>
      </c>
      <c r="I290" s="39">
        <f t="shared" si="58"/>
        <v>0</v>
      </c>
      <c r="J290" s="40">
        <f t="shared" si="59"/>
        <v>0</v>
      </c>
      <c r="K290" s="41"/>
      <c r="L290" s="42"/>
      <c r="M290" s="42"/>
      <c r="N290" s="42"/>
      <c r="O290" s="42"/>
      <c r="P290" s="46"/>
      <c r="Q290" s="23"/>
    </row>
    <row r="291" spans="1:17" hidden="1">
      <c r="A291" s="237">
        <v>47253</v>
      </c>
      <c r="B291" s="25">
        <v>65</v>
      </c>
      <c r="C291" s="35" t="s">
        <v>22</v>
      </c>
      <c r="D291" s="36" t="str">
        <f t="shared" ref="D291:E291" si="120">D290</f>
        <v>'</v>
      </c>
      <c r="E291" s="37">
        <f t="shared" si="120"/>
        <v>47345.5</v>
      </c>
      <c r="F291" s="6">
        <f>IF(MAX(F$9:F290)&gt;=L$5,0,IF(B291&gt;=MONTH($N$5),F290+1,0))</f>
        <v>0</v>
      </c>
      <c r="G291" s="38">
        <f t="shared" si="94"/>
        <v>0</v>
      </c>
      <c r="H291" s="39">
        <f t="shared" si="95"/>
        <v>0</v>
      </c>
      <c r="I291" s="39">
        <f t="shared" ref="I291:I354" si="121">G291-H291</f>
        <v>0</v>
      </c>
      <c r="J291" s="40">
        <f t="shared" ref="J291:J354" si="122">J290-I291</f>
        <v>0</v>
      </c>
      <c r="K291" s="41"/>
      <c r="L291" s="42"/>
      <c r="M291" s="42"/>
      <c r="N291" s="42"/>
      <c r="O291" s="42"/>
      <c r="P291" s="46"/>
      <c r="Q291" s="23"/>
    </row>
    <row r="292" spans="1:17" hidden="1">
      <c r="A292" s="237">
        <v>47284</v>
      </c>
      <c r="B292" s="25">
        <v>66</v>
      </c>
      <c r="C292" s="35" t="s">
        <v>23</v>
      </c>
      <c r="D292" s="36" t="str">
        <f t="shared" ref="D292:E292" si="123">D291</f>
        <v>'</v>
      </c>
      <c r="E292" s="37">
        <f t="shared" si="123"/>
        <v>47345.5</v>
      </c>
      <c r="F292" s="6">
        <f>IF(MAX(F$9:F291)&gt;=L$5,0,IF(B292&gt;=MONTH($N$5),F291+1,0))</f>
        <v>0</v>
      </c>
      <c r="G292" s="38">
        <f t="shared" si="94"/>
        <v>0</v>
      </c>
      <c r="H292" s="39">
        <f t="shared" si="95"/>
        <v>0</v>
      </c>
      <c r="I292" s="39">
        <f t="shared" si="121"/>
        <v>0</v>
      </c>
      <c r="J292" s="40">
        <f t="shared" si="122"/>
        <v>0</v>
      </c>
      <c r="K292" s="41"/>
      <c r="L292" s="42"/>
      <c r="M292" s="42"/>
      <c r="N292" s="42"/>
      <c r="O292" s="42"/>
      <c r="P292" s="46"/>
      <c r="Q292" s="23"/>
    </row>
    <row r="293" spans="1:17" hidden="1">
      <c r="A293" s="237">
        <v>47314</v>
      </c>
      <c r="B293" s="25">
        <v>67</v>
      </c>
      <c r="C293" s="35" t="s">
        <v>24</v>
      </c>
      <c r="D293" s="36" t="str">
        <f t="shared" ref="D293:E293" si="124">D292</f>
        <v>'</v>
      </c>
      <c r="E293" s="37">
        <f t="shared" si="124"/>
        <v>47345.5</v>
      </c>
      <c r="F293" s="6">
        <f>IF(MAX(F$9:F292)&gt;=L$5,0,IF(B293&gt;=MONTH($N$5),F292+1,0))</f>
        <v>0</v>
      </c>
      <c r="G293" s="38">
        <f t="shared" si="94"/>
        <v>0</v>
      </c>
      <c r="H293" s="39">
        <f t="shared" si="95"/>
        <v>0</v>
      </c>
      <c r="I293" s="39">
        <f t="shared" si="121"/>
        <v>0</v>
      </c>
      <c r="J293" s="40">
        <f t="shared" si="122"/>
        <v>0</v>
      </c>
      <c r="K293" s="41"/>
      <c r="L293" s="42"/>
      <c r="M293" s="42"/>
      <c r="N293" s="42"/>
      <c r="O293" s="42"/>
      <c r="P293" s="46"/>
      <c r="Q293" s="23"/>
    </row>
    <row r="294" spans="1:17" hidden="1">
      <c r="A294" s="237">
        <v>47345</v>
      </c>
      <c r="B294" s="25">
        <v>68</v>
      </c>
      <c r="C294" s="35" t="s">
        <v>25</v>
      </c>
      <c r="D294" s="36" t="str">
        <f t="shared" ref="D294:E294" si="125">D293</f>
        <v>'</v>
      </c>
      <c r="E294" s="37">
        <f t="shared" si="125"/>
        <v>47345.5</v>
      </c>
      <c r="F294" s="6">
        <f>IF(MAX(F$9:F293)&gt;=L$5,0,IF(B294&gt;=MONTH($N$5),F293+1,0))</f>
        <v>0</v>
      </c>
      <c r="G294" s="38">
        <f t="shared" si="94"/>
        <v>0</v>
      </c>
      <c r="H294" s="39">
        <f t="shared" si="95"/>
        <v>0</v>
      </c>
      <c r="I294" s="39">
        <f t="shared" si="121"/>
        <v>0</v>
      </c>
      <c r="J294" s="40">
        <f t="shared" si="122"/>
        <v>0</v>
      </c>
      <c r="K294" s="41"/>
      <c r="L294" s="42"/>
      <c r="M294" s="42"/>
      <c r="N294" s="42"/>
      <c r="O294" s="42"/>
      <c r="P294" s="46"/>
      <c r="Q294" s="23"/>
    </row>
    <row r="295" spans="1:17" hidden="1">
      <c r="A295" s="237">
        <v>47376</v>
      </c>
      <c r="B295" s="25">
        <v>69</v>
      </c>
      <c r="C295" s="35" t="s">
        <v>26</v>
      </c>
      <c r="D295" s="36" t="str">
        <f t="shared" ref="D295:E295" si="126">D294</f>
        <v>'</v>
      </c>
      <c r="E295" s="37">
        <f t="shared" si="126"/>
        <v>47345.5</v>
      </c>
      <c r="F295" s="6">
        <f>IF(MAX(F$9:F294)&gt;=L$5,0,IF(B295&gt;=MONTH($N$5),F294+1,0))</f>
        <v>0</v>
      </c>
      <c r="G295" s="38">
        <f t="shared" si="94"/>
        <v>0</v>
      </c>
      <c r="H295" s="39">
        <f t="shared" si="95"/>
        <v>0</v>
      </c>
      <c r="I295" s="39">
        <f t="shared" si="121"/>
        <v>0</v>
      </c>
      <c r="J295" s="40">
        <f t="shared" si="122"/>
        <v>0</v>
      </c>
      <c r="K295" s="41"/>
      <c r="L295" s="42"/>
      <c r="M295" s="42"/>
      <c r="N295" s="42"/>
      <c r="O295" s="42"/>
      <c r="P295" s="46"/>
      <c r="Q295" s="23"/>
    </row>
    <row r="296" spans="1:17" hidden="1">
      <c r="A296" s="237">
        <v>47406</v>
      </c>
      <c r="B296" s="25">
        <v>70</v>
      </c>
      <c r="C296" s="35" t="s">
        <v>27</v>
      </c>
      <c r="D296" s="36" t="str">
        <f t="shared" ref="D296:E296" si="127">D295</f>
        <v>'</v>
      </c>
      <c r="E296" s="37">
        <f t="shared" si="127"/>
        <v>47345.5</v>
      </c>
      <c r="F296" s="6">
        <f>IF(MAX(F$9:F295)&gt;=L$5,0,IF(B296&gt;=MONTH($N$5),F295+1,0))</f>
        <v>0</v>
      </c>
      <c r="G296" s="38">
        <f t="shared" si="94"/>
        <v>0</v>
      </c>
      <c r="H296" s="39">
        <f t="shared" si="95"/>
        <v>0</v>
      </c>
      <c r="I296" s="39">
        <f t="shared" si="121"/>
        <v>0</v>
      </c>
      <c r="J296" s="40">
        <f t="shared" si="122"/>
        <v>0</v>
      </c>
      <c r="K296" s="41"/>
      <c r="L296" s="42"/>
      <c r="M296" s="42"/>
      <c r="N296" s="42"/>
      <c r="O296" s="42"/>
      <c r="P296" s="46"/>
      <c r="Q296" s="23"/>
    </row>
    <row r="297" spans="1:17" hidden="1">
      <c r="A297" s="237">
        <v>47437</v>
      </c>
      <c r="B297" s="25">
        <v>71</v>
      </c>
      <c r="C297" s="35" t="s">
        <v>28</v>
      </c>
      <c r="D297" s="36" t="str">
        <f t="shared" ref="D297:E297" si="128">D296</f>
        <v>'</v>
      </c>
      <c r="E297" s="37">
        <f t="shared" si="128"/>
        <v>47345.5</v>
      </c>
      <c r="F297" s="6">
        <f>IF(MAX(F$9:F296)&gt;=L$5,0,IF(B297&gt;=MONTH($N$5),F296+1,0))</f>
        <v>0</v>
      </c>
      <c r="G297" s="38">
        <f t="shared" si="94"/>
        <v>0</v>
      </c>
      <c r="H297" s="39">
        <f t="shared" si="95"/>
        <v>0</v>
      </c>
      <c r="I297" s="39">
        <f t="shared" si="121"/>
        <v>0</v>
      </c>
      <c r="J297" s="40">
        <f t="shared" si="122"/>
        <v>0</v>
      </c>
      <c r="K297" s="41"/>
      <c r="L297" s="42"/>
      <c r="M297" s="42"/>
      <c r="N297" s="42"/>
      <c r="O297" s="42"/>
      <c r="P297" s="46"/>
      <c r="Q297" s="23"/>
    </row>
    <row r="298" spans="1:17" hidden="1">
      <c r="A298" s="237">
        <v>47467</v>
      </c>
      <c r="B298" s="25">
        <v>72</v>
      </c>
      <c r="C298" s="35" t="s">
        <v>29</v>
      </c>
      <c r="D298" s="36" t="str">
        <f t="shared" ref="D298:E298" si="129">D297</f>
        <v>'</v>
      </c>
      <c r="E298" s="37">
        <f t="shared" si="129"/>
        <v>47345.5</v>
      </c>
      <c r="F298" s="6">
        <f>IF(MAX(F$9:F297)&gt;=L$5,0,IF(B298&gt;=MONTH($N$5),F297+1,0))</f>
        <v>0</v>
      </c>
      <c r="G298" s="45">
        <f t="shared" si="94"/>
        <v>0</v>
      </c>
      <c r="H298" s="42">
        <f t="shared" si="95"/>
        <v>0</v>
      </c>
      <c r="I298" s="42">
        <f t="shared" si="121"/>
        <v>0</v>
      </c>
      <c r="J298" s="46">
        <f t="shared" si="122"/>
        <v>0</v>
      </c>
      <c r="K298" s="41">
        <f>SUM(H287:H298)</f>
        <v>0</v>
      </c>
      <c r="L298" s="42">
        <f>SUM(I287:I298)</f>
        <v>0</v>
      </c>
      <c r="M298" s="42">
        <f>SUM(G287:G298)</f>
        <v>0</v>
      </c>
      <c r="N298" s="42">
        <f>K298+N214</f>
        <v>150053.85</v>
      </c>
      <c r="O298" s="42">
        <f>L298+O214</f>
        <v>72403.279460354766</v>
      </c>
      <c r="P298" s="46">
        <f>M298+P214</f>
        <v>222457.12946035486</v>
      </c>
      <c r="Q298" s="23"/>
    </row>
    <row r="299" spans="1:17" hidden="1">
      <c r="A299" s="237">
        <v>47498</v>
      </c>
      <c r="B299" s="25">
        <v>73</v>
      </c>
      <c r="C299" s="26" t="s">
        <v>17</v>
      </c>
      <c r="D299" s="47" t="str">
        <f>D287</f>
        <v>'</v>
      </c>
      <c r="E299" s="27">
        <f>E287+365.25</f>
        <v>47710.75</v>
      </c>
      <c r="F299" s="90">
        <f>IF(MAX(F$9:F298)&gt;=L$5,0,IF(B299&gt;=MONTH($N$5),F298+1,0))</f>
        <v>0</v>
      </c>
      <c r="G299" s="28">
        <f t="shared" si="94"/>
        <v>0</v>
      </c>
      <c r="H299" s="29">
        <f t="shared" si="95"/>
        <v>0</v>
      </c>
      <c r="I299" s="29">
        <f t="shared" si="121"/>
        <v>0</v>
      </c>
      <c r="J299" s="30">
        <f t="shared" si="122"/>
        <v>0</v>
      </c>
      <c r="K299" s="31"/>
      <c r="L299" s="32"/>
      <c r="M299" s="32"/>
      <c r="N299" s="32"/>
      <c r="O299" s="32"/>
      <c r="P299" s="48"/>
      <c r="Q299" s="23"/>
    </row>
    <row r="300" spans="1:17" hidden="1">
      <c r="A300" s="237">
        <v>47529</v>
      </c>
      <c r="B300" s="25">
        <v>74</v>
      </c>
      <c r="C300" s="35" t="s">
        <v>19</v>
      </c>
      <c r="D300" s="36" t="str">
        <f t="shared" ref="D300:E300" si="130">D299</f>
        <v>'</v>
      </c>
      <c r="E300" s="37">
        <f t="shared" si="130"/>
        <v>47710.75</v>
      </c>
      <c r="F300" s="6">
        <f>IF(MAX(F$9:F299)&gt;=L$5,0,IF(B300&gt;=MONTH($N$5),F299+1,0))</f>
        <v>0</v>
      </c>
      <c r="G300" s="38">
        <f t="shared" si="94"/>
        <v>0</v>
      </c>
      <c r="H300" s="39">
        <f t="shared" si="95"/>
        <v>0</v>
      </c>
      <c r="I300" s="39">
        <f t="shared" si="121"/>
        <v>0</v>
      </c>
      <c r="J300" s="40">
        <f t="shared" si="122"/>
        <v>0</v>
      </c>
      <c r="K300" s="41"/>
      <c r="L300" s="42"/>
      <c r="M300" s="42"/>
      <c r="N300" s="42"/>
      <c r="O300" s="42"/>
      <c r="P300" s="46"/>
      <c r="Q300" s="23"/>
    </row>
    <row r="301" spans="1:17" hidden="1">
      <c r="A301" s="237">
        <v>47557</v>
      </c>
      <c r="B301" s="25">
        <v>75</v>
      </c>
      <c r="C301" s="35" t="s">
        <v>20</v>
      </c>
      <c r="D301" s="36" t="str">
        <f t="shared" ref="D301:E301" si="131">D300</f>
        <v>'</v>
      </c>
      <c r="E301" s="37">
        <f t="shared" si="131"/>
        <v>47710.75</v>
      </c>
      <c r="F301" s="6">
        <f>IF(MAX(F$9:F300)&gt;=L$5,0,IF(B301&gt;=MONTH($N$5),F300+1,0))</f>
        <v>0</v>
      </c>
      <c r="G301" s="38">
        <f t="shared" si="94"/>
        <v>0</v>
      </c>
      <c r="H301" s="39">
        <f t="shared" si="95"/>
        <v>0</v>
      </c>
      <c r="I301" s="39">
        <f t="shared" si="121"/>
        <v>0</v>
      </c>
      <c r="J301" s="40">
        <f t="shared" si="122"/>
        <v>0</v>
      </c>
      <c r="K301" s="41"/>
      <c r="L301" s="42"/>
      <c r="M301" s="42"/>
      <c r="N301" s="42"/>
      <c r="O301" s="42"/>
      <c r="P301" s="46"/>
      <c r="Q301" s="23"/>
    </row>
    <row r="302" spans="1:17" hidden="1">
      <c r="A302" s="237">
        <v>47588</v>
      </c>
      <c r="B302" s="25">
        <v>76</v>
      </c>
      <c r="C302" s="35" t="s">
        <v>21</v>
      </c>
      <c r="D302" s="36" t="str">
        <f t="shared" ref="D302:E302" si="132">D301</f>
        <v>'</v>
      </c>
      <c r="E302" s="37">
        <f t="shared" si="132"/>
        <v>47710.75</v>
      </c>
      <c r="F302" s="6">
        <f>IF(MAX(F$9:F301)&gt;=L$5,0,IF(B302&gt;=MONTH($N$5),F301+1,0))</f>
        <v>0</v>
      </c>
      <c r="G302" s="38">
        <f t="shared" si="94"/>
        <v>0</v>
      </c>
      <c r="H302" s="39">
        <f t="shared" si="95"/>
        <v>0</v>
      </c>
      <c r="I302" s="39">
        <f t="shared" si="121"/>
        <v>0</v>
      </c>
      <c r="J302" s="40">
        <f t="shared" si="122"/>
        <v>0</v>
      </c>
      <c r="K302" s="41"/>
      <c r="L302" s="42"/>
      <c r="M302" s="42"/>
      <c r="N302" s="42"/>
      <c r="O302" s="42"/>
      <c r="P302" s="46"/>
      <c r="Q302" s="23"/>
    </row>
    <row r="303" spans="1:17" hidden="1">
      <c r="A303" s="237">
        <v>47618</v>
      </c>
      <c r="B303" s="25">
        <v>77</v>
      </c>
      <c r="C303" s="35" t="s">
        <v>22</v>
      </c>
      <c r="D303" s="36" t="str">
        <f t="shared" ref="D303:E303" si="133">D302</f>
        <v>'</v>
      </c>
      <c r="E303" s="37">
        <f t="shared" si="133"/>
        <v>47710.75</v>
      </c>
      <c r="F303" s="6">
        <f>IF(MAX(F$9:F302)&gt;=L$5,0,IF(B303&gt;=MONTH($N$5),F302+1,0))</f>
        <v>0</v>
      </c>
      <c r="G303" s="38">
        <f t="shared" si="94"/>
        <v>0</v>
      </c>
      <c r="H303" s="39">
        <f t="shared" si="95"/>
        <v>0</v>
      </c>
      <c r="I303" s="39">
        <f t="shared" si="121"/>
        <v>0</v>
      </c>
      <c r="J303" s="40">
        <f t="shared" si="122"/>
        <v>0</v>
      </c>
      <c r="K303" s="41"/>
      <c r="L303" s="42"/>
      <c r="M303" s="42"/>
      <c r="N303" s="42"/>
      <c r="O303" s="42"/>
      <c r="P303" s="46"/>
      <c r="Q303" s="23"/>
    </row>
    <row r="304" spans="1:17" hidden="1">
      <c r="A304" s="237">
        <v>47649</v>
      </c>
      <c r="B304" s="25">
        <v>78</v>
      </c>
      <c r="C304" s="35" t="s">
        <v>23</v>
      </c>
      <c r="D304" s="36" t="str">
        <f t="shared" ref="D304:E304" si="134">D303</f>
        <v>'</v>
      </c>
      <c r="E304" s="37">
        <f t="shared" si="134"/>
        <v>47710.75</v>
      </c>
      <c r="F304" s="6">
        <f>IF(MAX(F$9:F303)&gt;=L$5,0,IF(B304&gt;=MONTH($N$5),F303+1,0))</f>
        <v>0</v>
      </c>
      <c r="G304" s="38">
        <f t="shared" si="94"/>
        <v>0</v>
      </c>
      <c r="H304" s="39">
        <f t="shared" si="95"/>
        <v>0</v>
      </c>
      <c r="I304" s="39">
        <f t="shared" si="121"/>
        <v>0</v>
      </c>
      <c r="J304" s="40">
        <f t="shared" si="122"/>
        <v>0</v>
      </c>
      <c r="K304" s="41"/>
      <c r="L304" s="42"/>
      <c r="M304" s="42"/>
      <c r="N304" s="42"/>
      <c r="O304" s="42"/>
      <c r="P304" s="46"/>
      <c r="Q304" s="23"/>
    </row>
    <row r="305" spans="1:17" hidden="1">
      <c r="A305" s="237">
        <v>47679</v>
      </c>
      <c r="B305" s="25">
        <v>79</v>
      </c>
      <c r="C305" s="35" t="s">
        <v>24</v>
      </c>
      <c r="D305" s="36" t="str">
        <f t="shared" ref="D305:E305" si="135">D304</f>
        <v>'</v>
      </c>
      <c r="E305" s="37">
        <f t="shared" si="135"/>
        <v>47710.75</v>
      </c>
      <c r="F305" s="6">
        <f>IF(MAX(F$9:F304)&gt;=L$5,0,IF(B305&gt;=MONTH($N$5),F304+1,0))</f>
        <v>0</v>
      </c>
      <c r="G305" s="38">
        <f t="shared" si="94"/>
        <v>0</v>
      </c>
      <c r="H305" s="39">
        <f t="shared" si="95"/>
        <v>0</v>
      </c>
      <c r="I305" s="39">
        <f t="shared" si="121"/>
        <v>0</v>
      </c>
      <c r="J305" s="40">
        <f t="shared" si="122"/>
        <v>0</v>
      </c>
      <c r="K305" s="41"/>
      <c r="L305" s="42"/>
      <c r="M305" s="42"/>
      <c r="N305" s="42"/>
      <c r="O305" s="42"/>
      <c r="P305" s="46"/>
      <c r="Q305" s="23"/>
    </row>
    <row r="306" spans="1:17" hidden="1">
      <c r="A306" s="237">
        <v>47710</v>
      </c>
      <c r="B306" s="25">
        <v>80</v>
      </c>
      <c r="C306" s="35" t="s">
        <v>25</v>
      </c>
      <c r="D306" s="36" t="str">
        <f t="shared" ref="D306:E306" si="136">D305</f>
        <v>'</v>
      </c>
      <c r="E306" s="37">
        <f t="shared" si="136"/>
        <v>47710.75</v>
      </c>
      <c r="F306" s="6">
        <f>IF(MAX(F$9:F305)&gt;=L$5,0,IF(B306&gt;=MONTH($N$5),F305+1,0))</f>
        <v>0</v>
      </c>
      <c r="G306" s="38">
        <f t="shared" si="94"/>
        <v>0</v>
      </c>
      <c r="H306" s="39">
        <f t="shared" si="95"/>
        <v>0</v>
      </c>
      <c r="I306" s="39">
        <f t="shared" si="121"/>
        <v>0</v>
      </c>
      <c r="J306" s="40">
        <f t="shared" si="122"/>
        <v>0</v>
      </c>
      <c r="K306" s="41"/>
      <c r="L306" s="42"/>
      <c r="M306" s="42"/>
      <c r="N306" s="42"/>
      <c r="O306" s="42"/>
      <c r="P306" s="46"/>
      <c r="Q306" s="23"/>
    </row>
    <row r="307" spans="1:17" hidden="1">
      <c r="A307" s="237">
        <v>47741</v>
      </c>
      <c r="B307" s="25">
        <v>81</v>
      </c>
      <c r="C307" s="35" t="s">
        <v>26</v>
      </c>
      <c r="D307" s="36" t="str">
        <f t="shared" ref="D307:E307" si="137">D306</f>
        <v>'</v>
      </c>
      <c r="E307" s="37">
        <f t="shared" si="137"/>
        <v>47710.75</v>
      </c>
      <c r="F307" s="6">
        <f>IF(MAX(F$9:F306)&gt;=L$5,0,IF(B307&gt;=MONTH($N$5),F306+1,0))</f>
        <v>0</v>
      </c>
      <c r="G307" s="38">
        <f t="shared" si="94"/>
        <v>0</v>
      </c>
      <c r="H307" s="39">
        <f t="shared" si="95"/>
        <v>0</v>
      </c>
      <c r="I307" s="39">
        <f t="shared" si="121"/>
        <v>0</v>
      </c>
      <c r="J307" s="40">
        <f t="shared" si="122"/>
        <v>0</v>
      </c>
      <c r="K307" s="41"/>
      <c r="L307" s="42"/>
      <c r="M307" s="42"/>
      <c r="N307" s="42"/>
      <c r="O307" s="42"/>
      <c r="P307" s="46"/>
      <c r="Q307" s="23"/>
    </row>
    <row r="308" spans="1:17" hidden="1">
      <c r="A308" s="237">
        <v>47771</v>
      </c>
      <c r="B308" s="25">
        <v>82</v>
      </c>
      <c r="C308" s="35" t="s">
        <v>27</v>
      </c>
      <c r="D308" s="36" t="str">
        <f t="shared" ref="D308:E308" si="138">D307</f>
        <v>'</v>
      </c>
      <c r="E308" s="37">
        <f t="shared" si="138"/>
        <v>47710.75</v>
      </c>
      <c r="F308" s="6">
        <f>IF(MAX(F$9:F307)&gt;=L$5,0,IF(B308&gt;=MONTH($N$5),F307+1,0))</f>
        <v>0</v>
      </c>
      <c r="G308" s="38">
        <f t="shared" si="94"/>
        <v>0</v>
      </c>
      <c r="H308" s="39">
        <f t="shared" si="95"/>
        <v>0</v>
      </c>
      <c r="I308" s="39">
        <f t="shared" si="121"/>
        <v>0</v>
      </c>
      <c r="J308" s="40">
        <f t="shared" si="122"/>
        <v>0</v>
      </c>
      <c r="K308" s="41"/>
      <c r="L308" s="42"/>
      <c r="M308" s="42"/>
      <c r="N308" s="42"/>
      <c r="O308" s="42"/>
      <c r="P308" s="46"/>
      <c r="Q308" s="23"/>
    </row>
    <row r="309" spans="1:17" hidden="1">
      <c r="A309" s="237">
        <v>47802</v>
      </c>
      <c r="B309" s="25">
        <v>83</v>
      </c>
      <c r="C309" s="35" t="s">
        <v>28</v>
      </c>
      <c r="D309" s="36" t="str">
        <f t="shared" ref="D309:E309" si="139">D308</f>
        <v>'</v>
      </c>
      <c r="E309" s="37">
        <f t="shared" si="139"/>
        <v>47710.75</v>
      </c>
      <c r="F309" s="6">
        <f>IF(MAX(F$9:F308)&gt;=L$5,0,IF(B309&gt;=MONTH($N$5),F308+1,0))</f>
        <v>0</v>
      </c>
      <c r="G309" s="38">
        <f t="shared" si="94"/>
        <v>0</v>
      </c>
      <c r="H309" s="39">
        <f t="shared" si="95"/>
        <v>0</v>
      </c>
      <c r="I309" s="39">
        <f t="shared" si="121"/>
        <v>0</v>
      </c>
      <c r="J309" s="40">
        <f t="shared" si="122"/>
        <v>0</v>
      </c>
      <c r="K309" s="41"/>
      <c r="L309" s="42"/>
      <c r="M309" s="42"/>
      <c r="N309" s="42"/>
      <c r="O309" s="42"/>
      <c r="P309" s="46"/>
      <c r="Q309" s="23"/>
    </row>
    <row r="310" spans="1:17" hidden="1">
      <c r="A310" s="237">
        <v>47832</v>
      </c>
      <c r="B310" s="25">
        <v>84</v>
      </c>
      <c r="C310" s="35" t="s">
        <v>29</v>
      </c>
      <c r="D310" s="36" t="str">
        <f t="shared" ref="D310:E310" si="140">D309</f>
        <v>'</v>
      </c>
      <c r="E310" s="37">
        <f t="shared" si="140"/>
        <v>47710.75</v>
      </c>
      <c r="F310" s="6">
        <f>IF(MAX(F$9:F309)&gt;=L$5,0,IF(B310&gt;=MONTH($N$5),F309+1,0))</f>
        <v>0</v>
      </c>
      <c r="G310" s="45">
        <f t="shared" si="94"/>
        <v>0</v>
      </c>
      <c r="H310" s="42">
        <f t="shared" si="95"/>
        <v>0</v>
      </c>
      <c r="I310" s="42">
        <f t="shared" si="121"/>
        <v>0</v>
      </c>
      <c r="J310" s="46">
        <f t="shared" si="122"/>
        <v>0</v>
      </c>
      <c r="K310" s="41">
        <f>SUM(H299:H310)</f>
        <v>0</v>
      </c>
      <c r="L310" s="42">
        <f>SUM(I299:I310)</f>
        <v>0</v>
      </c>
      <c r="M310" s="42">
        <f>SUM(G299:G310)</f>
        <v>0</v>
      </c>
      <c r="N310" s="42">
        <f>K310+N298</f>
        <v>150053.85</v>
      </c>
      <c r="O310" s="42">
        <f>L310+O298</f>
        <v>72403.279460354766</v>
      </c>
      <c r="P310" s="46">
        <f>M310+P298</f>
        <v>222457.12946035486</v>
      </c>
      <c r="Q310" s="23"/>
    </row>
    <row r="311" spans="1:17" hidden="1">
      <c r="A311" s="237">
        <v>47863</v>
      </c>
      <c r="B311" s="25">
        <v>73</v>
      </c>
      <c r="C311" s="26" t="s">
        <v>17</v>
      </c>
      <c r="D311" s="47" t="str">
        <f>D299</f>
        <v>'</v>
      </c>
      <c r="E311" s="27">
        <f>E299+365.25</f>
        <v>48076</v>
      </c>
      <c r="F311" s="90">
        <f>IF(MAX(F$9:F310)&gt;=L$5,0,IF(B311&gt;=MONTH($N$5),F310+1,0))</f>
        <v>0</v>
      </c>
      <c r="G311" s="28">
        <f t="shared" si="94"/>
        <v>0</v>
      </c>
      <c r="H311" s="29">
        <f t="shared" si="95"/>
        <v>0</v>
      </c>
      <c r="I311" s="29">
        <f t="shared" si="121"/>
        <v>0</v>
      </c>
      <c r="J311" s="30">
        <f t="shared" si="122"/>
        <v>0</v>
      </c>
      <c r="K311" s="31"/>
      <c r="L311" s="32"/>
      <c r="M311" s="32"/>
      <c r="N311" s="32"/>
      <c r="O311" s="32"/>
      <c r="P311" s="48"/>
      <c r="Q311" s="23"/>
    </row>
    <row r="312" spans="1:17" hidden="1">
      <c r="A312" s="237">
        <v>47894</v>
      </c>
      <c r="B312" s="25">
        <v>86</v>
      </c>
      <c r="C312" s="35" t="s">
        <v>19</v>
      </c>
      <c r="D312" s="36" t="str">
        <f t="shared" ref="D312:E312" si="141">D311</f>
        <v>'</v>
      </c>
      <c r="E312" s="37">
        <f t="shared" si="141"/>
        <v>48076</v>
      </c>
      <c r="F312" s="6">
        <f>IF(MAX(F$9:F311)&gt;=L$5,0,IF(B312&gt;=MONTH($N$5),F311+1,0))</f>
        <v>0</v>
      </c>
      <c r="G312" s="38">
        <f t="shared" si="94"/>
        <v>0</v>
      </c>
      <c r="H312" s="39">
        <f t="shared" si="95"/>
        <v>0</v>
      </c>
      <c r="I312" s="39">
        <f t="shared" si="121"/>
        <v>0</v>
      </c>
      <c r="J312" s="40">
        <f t="shared" si="122"/>
        <v>0</v>
      </c>
      <c r="K312" s="41"/>
      <c r="L312" s="42"/>
      <c r="M312" s="42"/>
      <c r="N312" s="42"/>
      <c r="O312" s="42"/>
      <c r="P312" s="46"/>
      <c r="Q312" s="23"/>
    </row>
    <row r="313" spans="1:17" hidden="1">
      <c r="A313" s="237">
        <v>47922</v>
      </c>
      <c r="B313" s="25">
        <v>87</v>
      </c>
      <c r="C313" s="35" t="s">
        <v>20</v>
      </c>
      <c r="D313" s="36" t="str">
        <f t="shared" ref="D313:E313" si="142">D312</f>
        <v>'</v>
      </c>
      <c r="E313" s="37">
        <f t="shared" si="142"/>
        <v>48076</v>
      </c>
      <c r="F313" s="6">
        <f>IF(MAX(F$9:F312)&gt;=L$5,0,IF(B313&gt;=MONTH($N$5),F312+1,0))</f>
        <v>0</v>
      </c>
      <c r="G313" s="38">
        <f t="shared" si="94"/>
        <v>0</v>
      </c>
      <c r="H313" s="39">
        <f t="shared" si="95"/>
        <v>0</v>
      </c>
      <c r="I313" s="39">
        <f t="shared" si="121"/>
        <v>0</v>
      </c>
      <c r="J313" s="40">
        <f t="shared" si="122"/>
        <v>0</v>
      </c>
      <c r="K313" s="41"/>
      <c r="L313" s="42"/>
      <c r="M313" s="42"/>
      <c r="N313" s="42"/>
      <c r="O313" s="42"/>
      <c r="P313" s="46"/>
      <c r="Q313" s="23"/>
    </row>
    <row r="314" spans="1:17" hidden="1">
      <c r="A314" s="237">
        <v>47953</v>
      </c>
      <c r="B314" s="25">
        <v>88</v>
      </c>
      <c r="C314" s="35" t="s">
        <v>21</v>
      </c>
      <c r="D314" s="36" t="str">
        <f t="shared" ref="D314:E314" si="143">D313</f>
        <v>'</v>
      </c>
      <c r="E314" s="37">
        <f t="shared" si="143"/>
        <v>48076</v>
      </c>
      <c r="F314" s="6">
        <f>IF(MAX(F$9:F313)&gt;=L$5,0,IF(B314&gt;=MONTH($N$5),F313+1,0))</f>
        <v>0</v>
      </c>
      <c r="G314" s="38">
        <f t="shared" si="94"/>
        <v>0</v>
      </c>
      <c r="H314" s="39">
        <f t="shared" si="95"/>
        <v>0</v>
      </c>
      <c r="I314" s="39">
        <f t="shared" si="121"/>
        <v>0</v>
      </c>
      <c r="J314" s="40">
        <f t="shared" si="122"/>
        <v>0</v>
      </c>
      <c r="K314" s="41"/>
      <c r="L314" s="42"/>
      <c r="M314" s="42"/>
      <c r="N314" s="42"/>
      <c r="O314" s="42"/>
      <c r="P314" s="46"/>
      <c r="Q314" s="23"/>
    </row>
    <row r="315" spans="1:17" hidden="1">
      <c r="A315" s="237">
        <v>47983</v>
      </c>
      <c r="B315" s="25">
        <v>89</v>
      </c>
      <c r="C315" s="35" t="s">
        <v>22</v>
      </c>
      <c r="D315" s="36" t="str">
        <f t="shared" ref="D315:E315" si="144">D314</f>
        <v>'</v>
      </c>
      <c r="E315" s="37">
        <f t="shared" si="144"/>
        <v>48076</v>
      </c>
      <c r="F315" s="6">
        <f>IF(MAX(F$9:F314)&gt;=L$5,0,IF(B315&gt;=MONTH($N$5),F314+1,0))</f>
        <v>0</v>
      </c>
      <c r="G315" s="38">
        <f t="shared" si="94"/>
        <v>0</v>
      </c>
      <c r="H315" s="39">
        <f t="shared" si="95"/>
        <v>0</v>
      </c>
      <c r="I315" s="39">
        <f t="shared" si="121"/>
        <v>0</v>
      </c>
      <c r="J315" s="40">
        <f t="shared" si="122"/>
        <v>0</v>
      </c>
      <c r="K315" s="41"/>
      <c r="L315" s="42"/>
      <c r="M315" s="42"/>
      <c r="N315" s="42"/>
      <c r="O315" s="42"/>
      <c r="P315" s="46"/>
      <c r="Q315" s="23"/>
    </row>
    <row r="316" spans="1:17" hidden="1">
      <c r="A316" s="237">
        <v>48014</v>
      </c>
      <c r="B316" s="25">
        <v>90</v>
      </c>
      <c r="C316" s="35" t="s">
        <v>23</v>
      </c>
      <c r="D316" s="36" t="str">
        <f t="shared" ref="D316:E316" si="145">D315</f>
        <v>'</v>
      </c>
      <c r="E316" s="37">
        <f t="shared" si="145"/>
        <v>48076</v>
      </c>
      <c r="F316" s="6">
        <f>IF(MAX(F$9:F315)&gt;=L$5,0,IF(B316&gt;=MONTH($N$5),F315+1,0))</f>
        <v>0</v>
      </c>
      <c r="G316" s="38">
        <f t="shared" si="94"/>
        <v>0</v>
      </c>
      <c r="H316" s="39">
        <f t="shared" si="95"/>
        <v>0</v>
      </c>
      <c r="I316" s="39">
        <f t="shared" si="121"/>
        <v>0</v>
      </c>
      <c r="J316" s="40">
        <f t="shared" si="122"/>
        <v>0</v>
      </c>
      <c r="K316" s="41"/>
      <c r="L316" s="42"/>
      <c r="M316" s="42"/>
      <c r="N316" s="42"/>
      <c r="O316" s="42"/>
      <c r="P316" s="46"/>
      <c r="Q316" s="23"/>
    </row>
    <row r="317" spans="1:17" hidden="1">
      <c r="A317" s="237">
        <v>48044</v>
      </c>
      <c r="B317" s="25">
        <v>91</v>
      </c>
      <c r="C317" s="35" t="s">
        <v>24</v>
      </c>
      <c r="D317" s="36" t="str">
        <f t="shared" ref="D317:E317" si="146">D316</f>
        <v>'</v>
      </c>
      <c r="E317" s="37">
        <f t="shared" si="146"/>
        <v>48076</v>
      </c>
      <c r="F317" s="6">
        <f>IF(MAX(F$9:F316)&gt;=L$5,0,IF(B317&gt;=MONTH($N$5),F316+1,0))</f>
        <v>0</v>
      </c>
      <c r="G317" s="38">
        <f t="shared" si="94"/>
        <v>0</v>
      </c>
      <c r="H317" s="39">
        <f t="shared" si="95"/>
        <v>0</v>
      </c>
      <c r="I317" s="39">
        <f t="shared" si="121"/>
        <v>0</v>
      </c>
      <c r="J317" s="40">
        <f t="shared" si="122"/>
        <v>0</v>
      </c>
      <c r="K317" s="41"/>
      <c r="L317" s="42"/>
      <c r="M317" s="42"/>
      <c r="N317" s="42"/>
      <c r="O317" s="42"/>
      <c r="P317" s="46"/>
      <c r="Q317" s="23"/>
    </row>
    <row r="318" spans="1:17" hidden="1">
      <c r="A318" s="237">
        <v>48075</v>
      </c>
      <c r="B318" s="25">
        <v>92</v>
      </c>
      <c r="C318" s="35" t="s">
        <v>25</v>
      </c>
      <c r="D318" s="36" t="str">
        <f t="shared" ref="D318:E318" si="147">D317</f>
        <v>'</v>
      </c>
      <c r="E318" s="37">
        <f t="shared" si="147"/>
        <v>48076</v>
      </c>
      <c r="F318" s="6">
        <f>IF(MAX(F$9:F317)&gt;=L$5,0,IF(B318&gt;=MONTH($N$5),F317+1,0))</f>
        <v>0</v>
      </c>
      <c r="G318" s="38">
        <f t="shared" si="94"/>
        <v>0</v>
      </c>
      <c r="H318" s="39">
        <f t="shared" si="95"/>
        <v>0</v>
      </c>
      <c r="I318" s="39">
        <f t="shared" si="121"/>
        <v>0</v>
      </c>
      <c r="J318" s="40">
        <f t="shared" si="122"/>
        <v>0</v>
      </c>
      <c r="K318" s="41"/>
      <c r="L318" s="42"/>
      <c r="M318" s="42"/>
      <c r="N318" s="42"/>
      <c r="O318" s="42"/>
      <c r="P318" s="46"/>
      <c r="Q318" s="23"/>
    </row>
    <row r="319" spans="1:17" hidden="1">
      <c r="A319" s="237">
        <v>48106</v>
      </c>
      <c r="B319" s="25">
        <v>93</v>
      </c>
      <c r="C319" s="35" t="s">
        <v>26</v>
      </c>
      <c r="D319" s="36" t="str">
        <f t="shared" ref="D319:E319" si="148">D318</f>
        <v>'</v>
      </c>
      <c r="E319" s="37">
        <f t="shared" si="148"/>
        <v>48076</v>
      </c>
      <c r="F319" s="6">
        <f>IF(MAX(F$9:F318)&gt;=L$5,0,IF(B319&gt;=MONTH($N$5),F318+1,0))</f>
        <v>0</v>
      </c>
      <c r="G319" s="38">
        <f t="shared" si="94"/>
        <v>0</v>
      </c>
      <c r="H319" s="39">
        <f t="shared" si="95"/>
        <v>0</v>
      </c>
      <c r="I319" s="39">
        <f t="shared" si="121"/>
        <v>0</v>
      </c>
      <c r="J319" s="40">
        <f t="shared" si="122"/>
        <v>0</v>
      </c>
      <c r="K319" s="41"/>
      <c r="L319" s="42"/>
      <c r="M319" s="42"/>
      <c r="N319" s="42"/>
      <c r="O319" s="42"/>
      <c r="P319" s="46"/>
      <c r="Q319" s="23"/>
    </row>
    <row r="320" spans="1:17" hidden="1">
      <c r="A320" s="237">
        <v>48136</v>
      </c>
      <c r="B320" s="25">
        <v>94</v>
      </c>
      <c r="C320" s="35" t="s">
        <v>27</v>
      </c>
      <c r="D320" s="36" t="str">
        <f t="shared" ref="D320:E320" si="149">D319</f>
        <v>'</v>
      </c>
      <c r="E320" s="37">
        <f t="shared" si="149"/>
        <v>48076</v>
      </c>
      <c r="F320" s="6">
        <f>IF(MAX(F$9:F319)&gt;=L$5,0,IF(B320&gt;=MONTH($N$5),F319+1,0))</f>
        <v>0</v>
      </c>
      <c r="G320" s="38">
        <f t="shared" si="94"/>
        <v>0</v>
      </c>
      <c r="H320" s="39">
        <f t="shared" si="95"/>
        <v>0</v>
      </c>
      <c r="I320" s="39">
        <f t="shared" si="121"/>
        <v>0</v>
      </c>
      <c r="J320" s="40">
        <f t="shared" si="122"/>
        <v>0</v>
      </c>
      <c r="K320" s="41"/>
      <c r="L320" s="42"/>
      <c r="M320" s="42"/>
      <c r="N320" s="42"/>
      <c r="O320" s="42"/>
      <c r="P320" s="46"/>
      <c r="Q320" s="23"/>
    </row>
    <row r="321" spans="1:17" hidden="1">
      <c r="A321" s="237">
        <v>48167</v>
      </c>
      <c r="B321" s="25">
        <v>95</v>
      </c>
      <c r="C321" s="35" t="s">
        <v>28</v>
      </c>
      <c r="D321" s="36" t="str">
        <f t="shared" ref="D321:E321" si="150">D320</f>
        <v>'</v>
      </c>
      <c r="E321" s="37">
        <f t="shared" si="150"/>
        <v>48076</v>
      </c>
      <c r="F321" s="6">
        <f>IF(MAX(F$9:F320)&gt;=L$5,0,IF(B321&gt;=MONTH($N$5),F320+1,0))</f>
        <v>0</v>
      </c>
      <c r="G321" s="38">
        <f t="shared" si="94"/>
        <v>0</v>
      </c>
      <c r="H321" s="39">
        <f t="shared" si="95"/>
        <v>0</v>
      </c>
      <c r="I321" s="39">
        <f t="shared" si="121"/>
        <v>0</v>
      </c>
      <c r="J321" s="40">
        <f t="shared" si="122"/>
        <v>0</v>
      </c>
      <c r="K321" s="41"/>
      <c r="L321" s="42"/>
      <c r="M321" s="42"/>
      <c r="N321" s="42"/>
      <c r="O321" s="42"/>
      <c r="P321" s="46"/>
      <c r="Q321" s="23"/>
    </row>
    <row r="322" spans="1:17" hidden="1">
      <c r="A322" s="237">
        <v>48197</v>
      </c>
      <c r="B322" s="25">
        <v>96</v>
      </c>
      <c r="C322" s="35" t="s">
        <v>29</v>
      </c>
      <c r="D322" s="36" t="str">
        <f t="shared" ref="D322:E322" si="151">D321</f>
        <v>'</v>
      </c>
      <c r="E322" s="37">
        <f t="shared" si="151"/>
        <v>48076</v>
      </c>
      <c r="F322" s="6">
        <f>IF(MAX(F$9:F321)&gt;=L$5,0,IF(B322&gt;=MONTH($N$5),F321+1,0))</f>
        <v>0</v>
      </c>
      <c r="G322" s="45">
        <f t="shared" si="94"/>
        <v>0</v>
      </c>
      <c r="H322" s="42">
        <f t="shared" si="95"/>
        <v>0</v>
      </c>
      <c r="I322" s="42">
        <f t="shared" si="121"/>
        <v>0</v>
      </c>
      <c r="J322" s="46">
        <f t="shared" si="122"/>
        <v>0</v>
      </c>
      <c r="K322" s="41">
        <f>SUM(H311:H322)</f>
        <v>0</v>
      </c>
      <c r="L322" s="42">
        <f>SUM(I311:I322)</f>
        <v>0</v>
      </c>
      <c r="M322" s="42">
        <f>SUM(G311:G322)</f>
        <v>0</v>
      </c>
      <c r="N322" s="42">
        <f>K322+N286</f>
        <v>157937.13</v>
      </c>
      <c r="O322" s="42">
        <f>L322+O286</f>
        <v>106368.36965106352</v>
      </c>
      <c r="P322" s="46">
        <f>M322+P286</f>
        <v>264305.49965106364</v>
      </c>
      <c r="Q322" s="23"/>
    </row>
    <row r="323" spans="1:17" hidden="1">
      <c r="A323" s="237">
        <v>48228</v>
      </c>
      <c r="B323" s="25">
        <v>97</v>
      </c>
      <c r="C323" s="26" t="s">
        <v>17</v>
      </c>
      <c r="D323" s="47" t="str">
        <f>D311</f>
        <v>'</v>
      </c>
      <c r="E323" s="27">
        <f>E311+365.25</f>
        <v>48441.25</v>
      </c>
      <c r="F323" s="90">
        <f>IF(MAX(F$9:F322)&gt;=L$5,0,IF(B323&gt;=MONTH($N$5),F322+1,0))</f>
        <v>0</v>
      </c>
      <c r="G323" s="28">
        <f t="shared" si="94"/>
        <v>0</v>
      </c>
      <c r="H323" s="29">
        <f t="shared" si="95"/>
        <v>0</v>
      </c>
      <c r="I323" s="29">
        <f t="shared" si="121"/>
        <v>0</v>
      </c>
      <c r="J323" s="30">
        <f t="shared" si="122"/>
        <v>0</v>
      </c>
      <c r="K323" s="31"/>
      <c r="L323" s="32"/>
      <c r="M323" s="32"/>
      <c r="N323" s="32"/>
      <c r="O323" s="32"/>
      <c r="P323" s="48"/>
      <c r="Q323" s="23"/>
    </row>
    <row r="324" spans="1:17" hidden="1">
      <c r="A324" s="237">
        <v>48259</v>
      </c>
      <c r="B324" s="25">
        <v>98</v>
      </c>
      <c r="C324" s="35" t="s">
        <v>19</v>
      </c>
      <c r="D324" s="36" t="str">
        <f t="shared" ref="D324:E324" si="152">D323</f>
        <v>'</v>
      </c>
      <c r="E324" s="37">
        <f t="shared" si="152"/>
        <v>48441.25</v>
      </c>
      <c r="F324" s="6">
        <f>IF(MAX(F$9:F323)&gt;=L$5,0,IF(B324&gt;=MONTH($N$5),F323+1,0))</f>
        <v>0</v>
      </c>
      <c r="G324" s="38">
        <f t="shared" si="94"/>
        <v>0</v>
      </c>
      <c r="H324" s="39">
        <f t="shared" si="95"/>
        <v>0</v>
      </c>
      <c r="I324" s="39">
        <f t="shared" si="121"/>
        <v>0</v>
      </c>
      <c r="J324" s="40">
        <f t="shared" si="122"/>
        <v>0</v>
      </c>
      <c r="K324" s="41"/>
      <c r="L324" s="42"/>
      <c r="M324" s="42"/>
      <c r="N324" s="42"/>
      <c r="O324" s="42"/>
      <c r="P324" s="46"/>
      <c r="Q324" s="23"/>
    </row>
    <row r="325" spans="1:17" hidden="1">
      <c r="A325" s="237">
        <v>48288</v>
      </c>
      <c r="B325" s="25">
        <v>99</v>
      </c>
      <c r="C325" s="35" t="s">
        <v>20</v>
      </c>
      <c r="D325" s="36" t="str">
        <f t="shared" ref="D325:E325" si="153">D324</f>
        <v>'</v>
      </c>
      <c r="E325" s="37">
        <f t="shared" si="153"/>
        <v>48441.25</v>
      </c>
      <c r="F325" s="6">
        <f>IF(MAX(F$9:F324)&gt;=L$5,0,IF(B325&gt;=MONTH($N$5),F324+1,0))</f>
        <v>0</v>
      </c>
      <c r="G325" s="38">
        <f t="shared" si="94"/>
        <v>0</v>
      </c>
      <c r="H325" s="39">
        <f t="shared" si="95"/>
        <v>0</v>
      </c>
      <c r="I325" s="39">
        <f t="shared" si="121"/>
        <v>0</v>
      </c>
      <c r="J325" s="40">
        <f t="shared" si="122"/>
        <v>0</v>
      </c>
      <c r="K325" s="41"/>
      <c r="L325" s="42"/>
      <c r="M325" s="42"/>
      <c r="N325" s="42"/>
      <c r="O325" s="42"/>
      <c r="P325" s="46"/>
      <c r="Q325" s="23"/>
    </row>
    <row r="326" spans="1:17" hidden="1">
      <c r="A326" s="237">
        <v>48319</v>
      </c>
      <c r="B326" s="25">
        <v>100</v>
      </c>
      <c r="C326" s="35" t="s">
        <v>21</v>
      </c>
      <c r="D326" s="36" t="str">
        <f t="shared" ref="D326:E326" si="154">D325</f>
        <v>'</v>
      </c>
      <c r="E326" s="37">
        <f t="shared" si="154"/>
        <v>48441.25</v>
      </c>
      <c r="F326" s="6">
        <f>IF(MAX(F$9:F325)&gt;=L$5,0,IF(B326&gt;=MONTH($N$5),F325+1,0))</f>
        <v>0</v>
      </c>
      <c r="G326" s="38">
        <f t="shared" si="94"/>
        <v>0</v>
      </c>
      <c r="H326" s="39">
        <f t="shared" si="95"/>
        <v>0</v>
      </c>
      <c r="I326" s="39">
        <f t="shared" si="121"/>
        <v>0</v>
      </c>
      <c r="J326" s="40">
        <f t="shared" si="122"/>
        <v>0</v>
      </c>
      <c r="K326" s="41"/>
      <c r="L326" s="42"/>
      <c r="M326" s="42"/>
      <c r="N326" s="42"/>
      <c r="O326" s="42"/>
      <c r="P326" s="46"/>
      <c r="Q326" s="23"/>
    </row>
    <row r="327" spans="1:17" hidden="1">
      <c r="A327" s="237">
        <v>48349</v>
      </c>
      <c r="B327" s="25">
        <v>101</v>
      </c>
      <c r="C327" s="35" t="s">
        <v>22</v>
      </c>
      <c r="D327" s="36" t="str">
        <f t="shared" ref="D327:E327" si="155">D326</f>
        <v>'</v>
      </c>
      <c r="E327" s="37">
        <f t="shared" si="155"/>
        <v>48441.25</v>
      </c>
      <c r="F327" s="6">
        <f>IF(MAX(F$9:F326)&gt;=L$5,0,IF(B327&gt;=MONTH($N$5),F326+1,0))</f>
        <v>0</v>
      </c>
      <c r="G327" s="38">
        <f t="shared" si="94"/>
        <v>0</v>
      </c>
      <c r="H327" s="39">
        <f t="shared" si="95"/>
        <v>0</v>
      </c>
      <c r="I327" s="39">
        <f t="shared" si="121"/>
        <v>0</v>
      </c>
      <c r="J327" s="40">
        <f t="shared" si="122"/>
        <v>0</v>
      </c>
      <c r="K327" s="41"/>
      <c r="L327" s="42"/>
      <c r="M327" s="42"/>
      <c r="N327" s="42"/>
      <c r="O327" s="42"/>
      <c r="P327" s="46"/>
      <c r="Q327" s="23"/>
    </row>
    <row r="328" spans="1:17" hidden="1">
      <c r="A328" s="237">
        <v>48380</v>
      </c>
      <c r="B328" s="25">
        <v>102</v>
      </c>
      <c r="C328" s="35" t="s">
        <v>23</v>
      </c>
      <c r="D328" s="36" t="str">
        <f t="shared" ref="D328:E328" si="156">D327</f>
        <v>'</v>
      </c>
      <c r="E328" s="37">
        <f t="shared" si="156"/>
        <v>48441.25</v>
      </c>
      <c r="F328" s="6">
        <f>IF(MAX(F$9:F327)&gt;=L$5,0,IF(B328&gt;=MONTH($N$5),F327+1,0))</f>
        <v>0</v>
      </c>
      <c r="G328" s="38">
        <f t="shared" ref="G328:G391" si="157">IF((J327+H328)&lt;(M$5+H328),J327+H328,M$5)</f>
        <v>0</v>
      </c>
      <c r="H328" s="39">
        <f t="shared" ref="H328:H391" si="158">IF(F328&gt;0,IF(J327&gt;0,ROUND(-IPMT(K$5/12,F328,L$5,J$5,,),2),0),0)</f>
        <v>0</v>
      </c>
      <c r="I328" s="39">
        <f t="shared" si="121"/>
        <v>0</v>
      </c>
      <c r="J328" s="40">
        <f t="shared" si="122"/>
        <v>0</v>
      </c>
      <c r="K328" s="41"/>
      <c r="L328" s="42"/>
      <c r="M328" s="42"/>
      <c r="N328" s="42"/>
      <c r="O328" s="42"/>
      <c r="P328" s="46"/>
      <c r="Q328" s="23"/>
    </row>
    <row r="329" spans="1:17" hidden="1">
      <c r="A329" s="237">
        <v>48410</v>
      </c>
      <c r="B329" s="25">
        <v>103</v>
      </c>
      <c r="C329" s="35" t="s">
        <v>24</v>
      </c>
      <c r="D329" s="36" t="str">
        <f t="shared" ref="D329:E329" si="159">D328</f>
        <v>'</v>
      </c>
      <c r="E329" s="37">
        <f t="shared" si="159"/>
        <v>48441.25</v>
      </c>
      <c r="F329" s="6">
        <f>IF(MAX(F$9:F328)&gt;=L$5,0,IF(B329&gt;=MONTH($N$5),F328+1,0))</f>
        <v>0</v>
      </c>
      <c r="G329" s="38">
        <f t="shared" si="157"/>
        <v>0</v>
      </c>
      <c r="H329" s="39">
        <f t="shared" si="158"/>
        <v>0</v>
      </c>
      <c r="I329" s="39">
        <f t="shared" si="121"/>
        <v>0</v>
      </c>
      <c r="J329" s="40">
        <f t="shared" si="122"/>
        <v>0</v>
      </c>
      <c r="K329" s="41"/>
      <c r="L329" s="42"/>
      <c r="M329" s="42"/>
      <c r="N329" s="42"/>
      <c r="O329" s="42"/>
      <c r="P329" s="46"/>
      <c r="Q329" s="23"/>
    </row>
    <row r="330" spans="1:17" hidden="1">
      <c r="A330" s="237">
        <v>48441</v>
      </c>
      <c r="B330" s="25">
        <v>104</v>
      </c>
      <c r="C330" s="35" t="s">
        <v>25</v>
      </c>
      <c r="D330" s="36" t="str">
        <f t="shared" ref="D330:E330" si="160">D329</f>
        <v>'</v>
      </c>
      <c r="E330" s="37">
        <f t="shared" si="160"/>
        <v>48441.25</v>
      </c>
      <c r="F330" s="6">
        <f>IF(MAX(F$9:F329)&gt;=L$5,0,IF(B330&gt;=MONTH($N$5),F329+1,0))</f>
        <v>0</v>
      </c>
      <c r="G330" s="38">
        <f t="shared" si="157"/>
        <v>0</v>
      </c>
      <c r="H330" s="39">
        <f t="shared" si="158"/>
        <v>0</v>
      </c>
      <c r="I330" s="39">
        <f t="shared" si="121"/>
        <v>0</v>
      </c>
      <c r="J330" s="40">
        <f t="shared" si="122"/>
        <v>0</v>
      </c>
      <c r="K330" s="41"/>
      <c r="L330" s="42"/>
      <c r="M330" s="42"/>
      <c r="N330" s="42"/>
      <c r="O330" s="42"/>
      <c r="P330" s="46"/>
      <c r="Q330" s="23"/>
    </row>
    <row r="331" spans="1:17" hidden="1">
      <c r="A331" s="237">
        <v>48472</v>
      </c>
      <c r="B331" s="25">
        <v>105</v>
      </c>
      <c r="C331" s="35" t="s">
        <v>26</v>
      </c>
      <c r="D331" s="36" t="str">
        <f t="shared" ref="D331:E331" si="161">D330</f>
        <v>'</v>
      </c>
      <c r="E331" s="37">
        <f t="shared" si="161"/>
        <v>48441.25</v>
      </c>
      <c r="F331" s="6">
        <f>IF(MAX(F$9:F330)&gt;=L$5,0,IF(B331&gt;=MONTH($N$5),F330+1,0))</f>
        <v>0</v>
      </c>
      <c r="G331" s="38">
        <f t="shared" si="157"/>
        <v>0</v>
      </c>
      <c r="H331" s="39">
        <f t="shared" si="158"/>
        <v>0</v>
      </c>
      <c r="I331" s="39">
        <f t="shared" si="121"/>
        <v>0</v>
      </c>
      <c r="J331" s="40">
        <f t="shared" si="122"/>
        <v>0</v>
      </c>
      <c r="K331" s="41"/>
      <c r="L331" s="42"/>
      <c r="M331" s="42"/>
      <c r="N331" s="42"/>
      <c r="O331" s="42"/>
      <c r="P331" s="46"/>
      <c r="Q331" s="23"/>
    </row>
    <row r="332" spans="1:17" hidden="1">
      <c r="A332" s="237">
        <v>48502</v>
      </c>
      <c r="B332" s="25">
        <v>106</v>
      </c>
      <c r="C332" s="35" t="s">
        <v>27</v>
      </c>
      <c r="D332" s="36" t="str">
        <f t="shared" ref="D332:E332" si="162">D331</f>
        <v>'</v>
      </c>
      <c r="E332" s="37">
        <f t="shared" si="162"/>
        <v>48441.25</v>
      </c>
      <c r="F332" s="6">
        <f>IF(MAX(F$9:F331)&gt;=L$5,0,IF(B332&gt;=MONTH($N$5),F331+1,0))</f>
        <v>0</v>
      </c>
      <c r="G332" s="38">
        <f t="shared" si="157"/>
        <v>0</v>
      </c>
      <c r="H332" s="39">
        <f t="shared" si="158"/>
        <v>0</v>
      </c>
      <c r="I332" s="39">
        <f t="shared" si="121"/>
        <v>0</v>
      </c>
      <c r="J332" s="40">
        <f t="shared" si="122"/>
        <v>0</v>
      </c>
      <c r="K332" s="41"/>
      <c r="L332" s="42"/>
      <c r="M332" s="42"/>
      <c r="N332" s="42"/>
      <c r="O332" s="42"/>
      <c r="P332" s="46"/>
      <c r="Q332" s="23"/>
    </row>
    <row r="333" spans="1:17" hidden="1">
      <c r="A333" s="237">
        <v>48533</v>
      </c>
      <c r="B333" s="25">
        <v>107</v>
      </c>
      <c r="C333" s="35" t="s">
        <v>28</v>
      </c>
      <c r="D333" s="36" t="str">
        <f t="shared" ref="D333:E333" si="163">D332</f>
        <v>'</v>
      </c>
      <c r="E333" s="37">
        <f t="shared" si="163"/>
        <v>48441.25</v>
      </c>
      <c r="F333" s="6">
        <f>IF(MAX(F$9:F332)&gt;=L$5,0,IF(B333&gt;=MONTH($N$5),F332+1,0))</f>
        <v>0</v>
      </c>
      <c r="G333" s="38">
        <f t="shared" si="157"/>
        <v>0</v>
      </c>
      <c r="H333" s="39">
        <f t="shared" si="158"/>
        <v>0</v>
      </c>
      <c r="I333" s="39">
        <f t="shared" si="121"/>
        <v>0</v>
      </c>
      <c r="J333" s="40">
        <f t="shared" si="122"/>
        <v>0</v>
      </c>
      <c r="K333" s="41"/>
      <c r="L333" s="42"/>
      <c r="M333" s="42"/>
      <c r="N333" s="42"/>
      <c r="O333" s="42"/>
      <c r="P333" s="46"/>
      <c r="Q333" s="23"/>
    </row>
    <row r="334" spans="1:17" hidden="1">
      <c r="A334" s="237">
        <v>48563</v>
      </c>
      <c r="B334" s="25">
        <v>108</v>
      </c>
      <c r="C334" s="35" t="s">
        <v>29</v>
      </c>
      <c r="D334" s="36" t="str">
        <f t="shared" ref="D334:E334" si="164">D333</f>
        <v>'</v>
      </c>
      <c r="E334" s="37">
        <f t="shared" si="164"/>
        <v>48441.25</v>
      </c>
      <c r="F334" s="6">
        <f>IF(MAX(F$9:F333)&gt;=L$5,0,IF(B334&gt;=MONTH($N$5),F333+1,0))</f>
        <v>0</v>
      </c>
      <c r="G334" s="45">
        <f t="shared" si="157"/>
        <v>0</v>
      </c>
      <c r="H334" s="42">
        <f t="shared" si="158"/>
        <v>0</v>
      </c>
      <c r="I334" s="42">
        <f t="shared" si="121"/>
        <v>0</v>
      </c>
      <c r="J334" s="46">
        <f t="shared" si="122"/>
        <v>0</v>
      </c>
      <c r="K334" s="41">
        <f>SUM(H323:H334)</f>
        <v>0</v>
      </c>
      <c r="L334" s="42">
        <f>SUM(I323:I334)</f>
        <v>0</v>
      </c>
      <c r="M334" s="42">
        <f>SUM(G323:G334)</f>
        <v>0</v>
      </c>
      <c r="N334" s="42">
        <f>K334+N322</f>
        <v>157937.13</v>
      </c>
      <c r="O334" s="42">
        <f>L334+O322</f>
        <v>106368.36965106352</v>
      </c>
      <c r="P334" s="46">
        <f>M334+P322</f>
        <v>264305.49965106364</v>
      </c>
      <c r="Q334" s="23"/>
    </row>
    <row r="335" spans="1:17" hidden="1">
      <c r="A335" s="237">
        <v>48594</v>
      </c>
      <c r="B335" s="25">
        <v>109</v>
      </c>
      <c r="C335" s="26" t="s">
        <v>17</v>
      </c>
      <c r="D335" s="47" t="str">
        <f>D323</f>
        <v>'</v>
      </c>
      <c r="E335" s="27">
        <f>E323+365.25</f>
        <v>48806.5</v>
      </c>
      <c r="F335" s="90">
        <f>IF(MAX(F$9:F334)&gt;=L$5,0,IF(B335&gt;=MONTH($N$5),F334+1,0))</f>
        <v>0</v>
      </c>
      <c r="G335" s="28">
        <f t="shared" si="157"/>
        <v>0</v>
      </c>
      <c r="H335" s="29">
        <f t="shared" si="158"/>
        <v>0</v>
      </c>
      <c r="I335" s="29">
        <f t="shared" si="121"/>
        <v>0</v>
      </c>
      <c r="J335" s="30">
        <f t="shared" si="122"/>
        <v>0</v>
      </c>
      <c r="K335" s="31"/>
      <c r="L335" s="32"/>
      <c r="M335" s="32"/>
      <c r="N335" s="32"/>
      <c r="O335" s="32"/>
      <c r="P335" s="48"/>
      <c r="Q335" s="23"/>
    </row>
    <row r="336" spans="1:17" hidden="1">
      <c r="A336" s="237">
        <v>48625</v>
      </c>
      <c r="B336" s="25">
        <v>110</v>
      </c>
      <c r="C336" s="35" t="s">
        <v>19</v>
      </c>
      <c r="D336" s="36" t="str">
        <f t="shared" ref="D336:E336" si="165">D335</f>
        <v>'</v>
      </c>
      <c r="E336" s="37">
        <f t="shared" si="165"/>
        <v>48806.5</v>
      </c>
      <c r="F336" s="6">
        <f>IF(MAX(F$9:F335)&gt;=L$5,0,IF(B336&gt;=MONTH($N$5),F335+1,0))</f>
        <v>0</v>
      </c>
      <c r="G336" s="38">
        <f t="shared" si="157"/>
        <v>0</v>
      </c>
      <c r="H336" s="39">
        <f t="shared" si="158"/>
        <v>0</v>
      </c>
      <c r="I336" s="39">
        <f t="shared" si="121"/>
        <v>0</v>
      </c>
      <c r="J336" s="40">
        <f t="shared" si="122"/>
        <v>0</v>
      </c>
      <c r="K336" s="41"/>
      <c r="L336" s="42"/>
      <c r="M336" s="42"/>
      <c r="N336" s="42"/>
      <c r="O336" s="42"/>
      <c r="P336" s="46"/>
      <c r="Q336" s="23"/>
    </row>
    <row r="337" spans="1:17" hidden="1">
      <c r="A337" s="237">
        <v>48653</v>
      </c>
      <c r="B337" s="25">
        <v>111</v>
      </c>
      <c r="C337" s="35" t="s">
        <v>20</v>
      </c>
      <c r="D337" s="36" t="str">
        <f t="shared" ref="D337:E337" si="166">D336</f>
        <v>'</v>
      </c>
      <c r="E337" s="37">
        <f t="shared" si="166"/>
        <v>48806.5</v>
      </c>
      <c r="F337" s="6">
        <f>IF(MAX(F$9:F336)&gt;=L$5,0,IF(B337&gt;=MONTH($N$5),F336+1,0))</f>
        <v>0</v>
      </c>
      <c r="G337" s="38">
        <f t="shared" si="157"/>
        <v>0</v>
      </c>
      <c r="H337" s="39">
        <f t="shared" si="158"/>
        <v>0</v>
      </c>
      <c r="I337" s="39">
        <f t="shared" si="121"/>
        <v>0</v>
      </c>
      <c r="J337" s="40">
        <f t="shared" si="122"/>
        <v>0</v>
      </c>
      <c r="K337" s="41"/>
      <c r="L337" s="42"/>
      <c r="M337" s="42"/>
      <c r="N337" s="42"/>
      <c r="O337" s="42"/>
      <c r="P337" s="46"/>
      <c r="Q337" s="23"/>
    </row>
    <row r="338" spans="1:17" hidden="1">
      <c r="A338" s="237">
        <v>48684</v>
      </c>
      <c r="B338" s="25">
        <v>112</v>
      </c>
      <c r="C338" s="35" t="s">
        <v>21</v>
      </c>
      <c r="D338" s="36" t="str">
        <f t="shared" ref="D338:E338" si="167">D337</f>
        <v>'</v>
      </c>
      <c r="E338" s="37">
        <f t="shared" si="167"/>
        <v>48806.5</v>
      </c>
      <c r="F338" s="6">
        <f>IF(MAX(F$9:F337)&gt;=L$5,0,IF(B338&gt;=MONTH($N$5),F337+1,0))</f>
        <v>0</v>
      </c>
      <c r="G338" s="38">
        <f t="shared" si="157"/>
        <v>0</v>
      </c>
      <c r="H338" s="39">
        <f t="shared" si="158"/>
        <v>0</v>
      </c>
      <c r="I338" s="39">
        <f t="shared" si="121"/>
        <v>0</v>
      </c>
      <c r="J338" s="40">
        <f t="shared" si="122"/>
        <v>0</v>
      </c>
      <c r="K338" s="41"/>
      <c r="L338" s="42"/>
      <c r="M338" s="42"/>
      <c r="N338" s="42"/>
      <c r="O338" s="42"/>
      <c r="P338" s="46"/>
      <c r="Q338" s="23"/>
    </row>
    <row r="339" spans="1:17" hidden="1">
      <c r="A339" s="237">
        <v>48714</v>
      </c>
      <c r="B339" s="25">
        <v>113</v>
      </c>
      <c r="C339" s="35" t="s">
        <v>22</v>
      </c>
      <c r="D339" s="36" t="str">
        <f t="shared" ref="D339:E339" si="168">D338</f>
        <v>'</v>
      </c>
      <c r="E339" s="37">
        <f t="shared" si="168"/>
        <v>48806.5</v>
      </c>
      <c r="F339" s="6">
        <f>IF(MAX(F$9:F338)&gt;=L$5,0,IF(B339&gt;=MONTH($N$5),F338+1,0))</f>
        <v>0</v>
      </c>
      <c r="G339" s="38">
        <f t="shared" si="157"/>
        <v>0</v>
      </c>
      <c r="H339" s="39">
        <f t="shared" si="158"/>
        <v>0</v>
      </c>
      <c r="I339" s="39">
        <f t="shared" si="121"/>
        <v>0</v>
      </c>
      <c r="J339" s="40">
        <f t="shared" si="122"/>
        <v>0</v>
      </c>
      <c r="K339" s="41"/>
      <c r="L339" s="42"/>
      <c r="M339" s="42"/>
      <c r="N339" s="42"/>
      <c r="O339" s="42"/>
      <c r="P339" s="46"/>
      <c r="Q339" s="23"/>
    </row>
    <row r="340" spans="1:17" hidden="1">
      <c r="A340" s="237">
        <v>48745</v>
      </c>
      <c r="B340" s="25">
        <v>114</v>
      </c>
      <c r="C340" s="35" t="s">
        <v>23</v>
      </c>
      <c r="D340" s="36" t="str">
        <f t="shared" ref="D340:E340" si="169">D339</f>
        <v>'</v>
      </c>
      <c r="E340" s="37">
        <f t="shared" si="169"/>
        <v>48806.5</v>
      </c>
      <c r="F340" s="6">
        <f>IF(MAX(F$9:F339)&gt;=L$5,0,IF(B340&gt;=MONTH($N$5),F339+1,0))</f>
        <v>0</v>
      </c>
      <c r="G340" s="38">
        <f t="shared" si="157"/>
        <v>0</v>
      </c>
      <c r="H340" s="39">
        <f t="shared" si="158"/>
        <v>0</v>
      </c>
      <c r="I340" s="39">
        <f t="shared" si="121"/>
        <v>0</v>
      </c>
      <c r="J340" s="40">
        <f t="shared" si="122"/>
        <v>0</v>
      </c>
      <c r="K340" s="41"/>
      <c r="L340" s="42"/>
      <c r="M340" s="42"/>
      <c r="N340" s="42"/>
      <c r="O340" s="42"/>
      <c r="P340" s="46"/>
      <c r="Q340" s="23"/>
    </row>
    <row r="341" spans="1:17" hidden="1">
      <c r="A341" s="237">
        <v>48775</v>
      </c>
      <c r="B341" s="25">
        <v>115</v>
      </c>
      <c r="C341" s="35" t="s">
        <v>24</v>
      </c>
      <c r="D341" s="36" t="str">
        <f t="shared" ref="D341:E341" si="170">D340</f>
        <v>'</v>
      </c>
      <c r="E341" s="37">
        <f t="shared" si="170"/>
        <v>48806.5</v>
      </c>
      <c r="F341" s="6">
        <f>IF(MAX(F$9:F340)&gt;=L$5,0,IF(B341&gt;=MONTH($N$5),F340+1,0))</f>
        <v>0</v>
      </c>
      <c r="G341" s="38">
        <f t="shared" si="157"/>
        <v>0</v>
      </c>
      <c r="H341" s="39">
        <f t="shared" si="158"/>
        <v>0</v>
      </c>
      <c r="I341" s="39">
        <f t="shared" si="121"/>
        <v>0</v>
      </c>
      <c r="J341" s="40">
        <f t="shared" si="122"/>
        <v>0</v>
      </c>
      <c r="K341" s="41"/>
      <c r="L341" s="42"/>
      <c r="M341" s="42"/>
      <c r="N341" s="42"/>
      <c r="O341" s="42"/>
      <c r="P341" s="46"/>
      <c r="Q341" s="23"/>
    </row>
    <row r="342" spans="1:17" hidden="1">
      <c r="A342" s="237">
        <v>48806</v>
      </c>
      <c r="B342" s="25">
        <v>116</v>
      </c>
      <c r="C342" s="35" t="s">
        <v>25</v>
      </c>
      <c r="D342" s="36" t="str">
        <f t="shared" ref="D342:E342" si="171">D341</f>
        <v>'</v>
      </c>
      <c r="E342" s="37">
        <f t="shared" si="171"/>
        <v>48806.5</v>
      </c>
      <c r="F342" s="6">
        <f>IF(MAX(F$9:F341)&gt;=L$5,0,IF(B342&gt;=MONTH($N$5),F341+1,0))</f>
        <v>0</v>
      </c>
      <c r="G342" s="38">
        <f t="shared" si="157"/>
        <v>0</v>
      </c>
      <c r="H342" s="39">
        <f t="shared" si="158"/>
        <v>0</v>
      </c>
      <c r="I342" s="39">
        <f t="shared" si="121"/>
        <v>0</v>
      </c>
      <c r="J342" s="40">
        <f t="shared" si="122"/>
        <v>0</v>
      </c>
      <c r="K342" s="41"/>
      <c r="L342" s="42"/>
      <c r="M342" s="42"/>
      <c r="N342" s="42"/>
      <c r="O342" s="42"/>
      <c r="P342" s="46"/>
      <c r="Q342" s="23"/>
    </row>
    <row r="343" spans="1:17" hidden="1">
      <c r="A343" s="237">
        <v>48837</v>
      </c>
      <c r="B343" s="25">
        <v>117</v>
      </c>
      <c r="C343" s="35" t="s">
        <v>26</v>
      </c>
      <c r="D343" s="36" t="str">
        <f t="shared" ref="D343:E343" si="172">D342</f>
        <v>'</v>
      </c>
      <c r="E343" s="37">
        <f t="shared" si="172"/>
        <v>48806.5</v>
      </c>
      <c r="F343" s="6">
        <f>IF(MAX(F$9:F342)&gt;=L$5,0,IF(B343&gt;=MONTH($N$5),F342+1,0))</f>
        <v>0</v>
      </c>
      <c r="G343" s="38">
        <f t="shared" si="157"/>
        <v>0</v>
      </c>
      <c r="H343" s="39">
        <f t="shared" si="158"/>
        <v>0</v>
      </c>
      <c r="I343" s="39">
        <f t="shared" si="121"/>
        <v>0</v>
      </c>
      <c r="J343" s="40">
        <f t="shared" si="122"/>
        <v>0</v>
      </c>
      <c r="K343" s="41"/>
      <c r="L343" s="42"/>
      <c r="M343" s="42"/>
      <c r="N343" s="42"/>
      <c r="O343" s="42"/>
      <c r="P343" s="46"/>
      <c r="Q343" s="23"/>
    </row>
    <row r="344" spans="1:17" hidden="1">
      <c r="A344" s="237">
        <v>48867</v>
      </c>
      <c r="B344" s="25">
        <v>118</v>
      </c>
      <c r="C344" s="35" t="s">
        <v>27</v>
      </c>
      <c r="D344" s="36" t="str">
        <f t="shared" ref="D344:E344" si="173">D343</f>
        <v>'</v>
      </c>
      <c r="E344" s="37">
        <f t="shared" si="173"/>
        <v>48806.5</v>
      </c>
      <c r="F344" s="6">
        <f>IF(MAX(F$9:F343)&gt;=L$5,0,IF(B344&gt;=MONTH($N$5),F343+1,0))</f>
        <v>0</v>
      </c>
      <c r="G344" s="38">
        <f t="shared" si="157"/>
        <v>0</v>
      </c>
      <c r="H344" s="39">
        <f t="shared" si="158"/>
        <v>0</v>
      </c>
      <c r="I344" s="39">
        <f t="shared" si="121"/>
        <v>0</v>
      </c>
      <c r="J344" s="40">
        <f t="shared" si="122"/>
        <v>0</v>
      </c>
      <c r="K344" s="41"/>
      <c r="L344" s="42"/>
      <c r="M344" s="42"/>
      <c r="N344" s="42"/>
      <c r="O344" s="42"/>
      <c r="P344" s="46"/>
      <c r="Q344" s="23"/>
    </row>
    <row r="345" spans="1:17" hidden="1">
      <c r="A345" s="237">
        <v>48898</v>
      </c>
      <c r="B345" s="25">
        <v>119</v>
      </c>
      <c r="C345" s="35" t="s">
        <v>28</v>
      </c>
      <c r="D345" s="36" t="str">
        <f t="shared" ref="D345:E345" si="174">D344</f>
        <v>'</v>
      </c>
      <c r="E345" s="37">
        <f t="shared" si="174"/>
        <v>48806.5</v>
      </c>
      <c r="F345" s="6">
        <f>IF(MAX(F$9:F344)&gt;=L$5,0,IF(B345&gt;=MONTH($N$5),F344+1,0))</f>
        <v>0</v>
      </c>
      <c r="G345" s="38">
        <f t="shared" si="157"/>
        <v>0</v>
      </c>
      <c r="H345" s="39">
        <f t="shared" si="158"/>
        <v>0</v>
      </c>
      <c r="I345" s="39">
        <f t="shared" si="121"/>
        <v>0</v>
      </c>
      <c r="J345" s="40">
        <f t="shared" si="122"/>
        <v>0</v>
      </c>
      <c r="K345" s="41"/>
      <c r="L345" s="42"/>
      <c r="M345" s="42"/>
      <c r="N345" s="42"/>
      <c r="O345" s="42"/>
      <c r="P345" s="46"/>
      <c r="Q345" s="23"/>
    </row>
    <row r="346" spans="1:17" hidden="1">
      <c r="A346" s="237">
        <v>48928</v>
      </c>
      <c r="B346" s="25">
        <v>120</v>
      </c>
      <c r="C346" s="35" t="s">
        <v>29</v>
      </c>
      <c r="D346" s="36" t="str">
        <f t="shared" ref="D346:E346" si="175">D345</f>
        <v>'</v>
      </c>
      <c r="E346" s="37">
        <f t="shared" si="175"/>
        <v>48806.5</v>
      </c>
      <c r="F346" s="6">
        <f>IF(MAX(F$9:F345)&gt;=L$5,0,IF(B346&gt;=MONTH($N$5),F345+1,0))</f>
        <v>0</v>
      </c>
      <c r="G346" s="45">
        <f t="shared" si="157"/>
        <v>0</v>
      </c>
      <c r="H346" s="42">
        <f t="shared" si="158"/>
        <v>0</v>
      </c>
      <c r="I346" s="42">
        <f t="shared" si="121"/>
        <v>0</v>
      </c>
      <c r="J346" s="46">
        <f t="shared" si="122"/>
        <v>0</v>
      </c>
      <c r="K346" s="41">
        <f>SUM(H335:H346)</f>
        <v>0</v>
      </c>
      <c r="L346" s="42">
        <f>SUM(I335:I346)</f>
        <v>0</v>
      </c>
      <c r="M346" s="42">
        <f>SUM(G335:G346)</f>
        <v>0</v>
      </c>
      <c r="N346" s="42">
        <f>K346+N334</f>
        <v>157937.13</v>
      </c>
      <c r="O346" s="42">
        <f>L346+O334</f>
        <v>106368.36965106352</v>
      </c>
      <c r="P346" s="46">
        <f>M346+P334</f>
        <v>264305.49965106364</v>
      </c>
      <c r="Q346" s="23"/>
    </row>
    <row r="347" spans="1:17" hidden="1">
      <c r="A347" s="237">
        <v>48959</v>
      </c>
      <c r="B347" s="25">
        <v>49</v>
      </c>
      <c r="C347" s="26" t="s">
        <v>17</v>
      </c>
      <c r="D347" s="47" t="str">
        <f>D335</f>
        <v>'</v>
      </c>
      <c r="E347" s="27">
        <f>E335+365.25</f>
        <v>49171.75</v>
      </c>
      <c r="F347" s="90">
        <f>IF(MAX(F$9:F346)&gt;=L$5,0,IF(B347&gt;=MONTH($N$5),F346+1,0))</f>
        <v>0</v>
      </c>
      <c r="G347" s="28">
        <f t="shared" si="157"/>
        <v>0</v>
      </c>
      <c r="H347" s="29">
        <f t="shared" si="158"/>
        <v>0</v>
      </c>
      <c r="I347" s="29">
        <f t="shared" si="121"/>
        <v>0</v>
      </c>
      <c r="J347" s="30">
        <f t="shared" si="122"/>
        <v>0</v>
      </c>
      <c r="K347" s="31"/>
      <c r="L347" s="32"/>
      <c r="M347" s="32"/>
      <c r="N347" s="32"/>
      <c r="O347" s="32"/>
      <c r="P347" s="48"/>
      <c r="Q347" s="23"/>
    </row>
    <row r="348" spans="1:17" hidden="1">
      <c r="A348" s="237">
        <v>48990</v>
      </c>
      <c r="B348" s="25">
        <v>62</v>
      </c>
      <c r="C348" s="35" t="s">
        <v>19</v>
      </c>
      <c r="D348" s="36" t="str">
        <f t="shared" ref="D348:E348" si="176">D347</f>
        <v>'</v>
      </c>
      <c r="E348" s="37">
        <f t="shared" si="176"/>
        <v>49171.75</v>
      </c>
      <c r="F348" s="6">
        <f>IF(MAX(F$9:F347)&gt;=L$5,0,IF(B348&gt;=MONTH($N$5),F347+1,0))</f>
        <v>0</v>
      </c>
      <c r="G348" s="38">
        <f t="shared" si="157"/>
        <v>0</v>
      </c>
      <c r="H348" s="39">
        <f t="shared" si="158"/>
        <v>0</v>
      </c>
      <c r="I348" s="39">
        <f t="shared" si="121"/>
        <v>0</v>
      </c>
      <c r="J348" s="40">
        <f t="shared" si="122"/>
        <v>0</v>
      </c>
      <c r="K348" s="41"/>
      <c r="L348" s="42"/>
      <c r="M348" s="42"/>
      <c r="N348" s="42"/>
      <c r="O348" s="42"/>
      <c r="P348" s="46"/>
      <c r="Q348" s="23"/>
    </row>
    <row r="349" spans="1:17" hidden="1">
      <c r="A349" s="237">
        <v>49018</v>
      </c>
      <c r="B349" s="25">
        <v>63</v>
      </c>
      <c r="C349" s="35" t="s">
        <v>20</v>
      </c>
      <c r="D349" s="36" t="str">
        <f t="shared" ref="D349:E349" si="177">D348</f>
        <v>'</v>
      </c>
      <c r="E349" s="37">
        <f t="shared" si="177"/>
        <v>49171.75</v>
      </c>
      <c r="F349" s="6">
        <f>IF(MAX(F$9:F348)&gt;=L$5,0,IF(B349&gt;=MONTH($N$5),F348+1,0))</f>
        <v>0</v>
      </c>
      <c r="G349" s="38">
        <f t="shared" si="157"/>
        <v>0</v>
      </c>
      <c r="H349" s="39">
        <f t="shared" si="158"/>
        <v>0</v>
      </c>
      <c r="I349" s="39">
        <f t="shared" si="121"/>
        <v>0</v>
      </c>
      <c r="J349" s="40">
        <f t="shared" si="122"/>
        <v>0</v>
      </c>
      <c r="K349" s="41"/>
      <c r="L349" s="42"/>
      <c r="M349" s="42"/>
      <c r="N349" s="42"/>
      <c r="O349" s="42"/>
      <c r="P349" s="46"/>
      <c r="Q349" s="23"/>
    </row>
    <row r="350" spans="1:17" hidden="1">
      <c r="A350" s="237">
        <v>49049</v>
      </c>
      <c r="B350" s="25">
        <v>64</v>
      </c>
      <c r="C350" s="35" t="s">
        <v>21</v>
      </c>
      <c r="D350" s="36" t="str">
        <f t="shared" ref="D350:E350" si="178">D349</f>
        <v>'</v>
      </c>
      <c r="E350" s="37">
        <f t="shared" si="178"/>
        <v>49171.75</v>
      </c>
      <c r="F350" s="6">
        <f>IF(MAX(F$9:F349)&gt;=L$5,0,IF(B350&gt;=MONTH($N$5),F349+1,0))</f>
        <v>0</v>
      </c>
      <c r="G350" s="38">
        <f t="shared" si="157"/>
        <v>0</v>
      </c>
      <c r="H350" s="39">
        <f t="shared" si="158"/>
        <v>0</v>
      </c>
      <c r="I350" s="39">
        <f t="shared" si="121"/>
        <v>0</v>
      </c>
      <c r="J350" s="40">
        <f t="shared" si="122"/>
        <v>0</v>
      </c>
      <c r="K350" s="41"/>
      <c r="L350" s="42"/>
      <c r="M350" s="42"/>
      <c r="N350" s="42"/>
      <c r="O350" s="42"/>
      <c r="P350" s="46"/>
      <c r="Q350" s="23"/>
    </row>
    <row r="351" spans="1:17" hidden="1">
      <c r="A351" s="237">
        <v>49079</v>
      </c>
      <c r="B351" s="25">
        <v>65</v>
      </c>
      <c r="C351" s="35" t="s">
        <v>22</v>
      </c>
      <c r="D351" s="36" t="str">
        <f t="shared" ref="D351:E351" si="179">D350</f>
        <v>'</v>
      </c>
      <c r="E351" s="37">
        <f t="shared" si="179"/>
        <v>49171.75</v>
      </c>
      <c r="F351" s="6">
        <f>IF(MAX(F$9:F350)&gt;=L$5,0,IF(B351&gt;=MONTH($N$5),F350+1,0))</f>
        <v>0</v>
      </c>
      <c r="G351" s="38">
        <f t="shared" si="157"/>
        <v>0</v>
      </c>
      <c r="H351" s="39">
        <f t="shared" si="158"/>
        <v>0</v>
      </c>
      <c r="I351" s="39">
        <f t="shared" si="121"/>
        <v>0</v>
      </c>
      <c r="J351" s="40">
        <f t="shared" si="122"/>
        <v>0</v>
      </c>
      <c r="K351" s="41"/>
      <c r="L351" s="42"/>
      <c r="M351" s="42"/>
      <c r="N351" s="42"/>
      <c r="O351" s="42"/>
      <c r="P351" s="46"/>
      <c r="Q351" s="23"/>
    </row>
    <row r="352" spans="1:17" hidden="1">
      <c r="A352" s="237">
        <v>49110</v>
      </c>
      <c r="B352" s="25">
        <v>66</v>
      </c>
      <c r="C352" s="35" t="s">
        <v>23</v>
      </c>
      <c r="D352" s="36" t="str">
        <f t="shared" ref="D352:E352" si="180">D351</f>
        <v>'</v>
      </c>
      <c r="E352" s="37">
        <f t="shared" si="180"/>
        <v>49171.75</v>
      </c>
      <c r="F352" s="6">
        <f>IF(MAX(F$9:F351)&gt;=L$5,0,IF(B352&gt;=MONTH($N$5),F351+1,0))</f>
        <v>0</v>
      </c>
      <c r="G352" s="38">
        <f t="shared" si="157"/>
        <v>0</v>
      </c>
      <c r="H352" s="39">
        <f t="shared" si="158"/>
        <v>0</v>
      </c>
      <c r="I352" s="39">
        <f t="shared" si="121"/>
        <v>0</v>
      </c>
      <c r="J352" s="40">
        <f t="shared" si="122"/>
        <v>0</v>
      </c>
      <c r="K352" s="41"/>
      <c r="L352" s="42"/>
      <c r="M352" s="42"/>
      <c r="N352" s="42"/>
      <c r="O352" s="42"/>
      <c r="P352" s="46"/>
      <c r="Q352" s="23"/>
    </row>
    <row r="353" spans="1:17" hidden="1">
      <c r="A353" s="237">
        <v>49140</v>
      </c>
      <c r="B353" s="25">
        <v>67</v>
      </c>
      <c r="C353" s="35" t="s">
        <v>24</v>
      </c>
      <c r="D353" s="36" t="str">
        <f t="shared" ref="D353:E353" si="181">D352</f>
        <v>'</v>
      </c>
      <c r="E353" s="37">
        <f t="shared" si="181"/>
        <v>49171.75</v>
      </c>
      <c r="F353" s="6">
        <f>IF(MAX(F$9:F352)&gt;=L$5,0,IF(B353&gt;=MONTH($N$5),F352+1,0))</f>
        <v>0</v>
      </c>
      <c r="G353" s="38">
        <f t="shared" si="157"/>
        <v>0</v>
      </c>
      <c r="H353" s="39">
        <f t="shared" si="158"/>
        <v>0</v>
      </c>
      <c r="I353" s="39">
        <f t="shared" si="121"/>
        <v>0</v>
      </c>
      <c r="J353" s="40">
        <f t="shared" si="122"/>
        <v>0</v>
      </c>
      <c r="K353" s="41"/>
      <c r="L353" s="42"/>
      <c r="M353" s="42"/>
      <c r="N353" s="42"/>
      <c r="O353" s="42"/>
      <c r="P353" s="46"/>
      <c r="Q353" s="23"/>
    </row>
    <row r="354" spans="1:17" hidden="1">
      <c r="A354" s="237">
        <v>49171</v>
      </c>
      <c r="B354" s="25">
        <v>68</v>
      </c>
      <c r="C354" s="35" t="s">
        <v>25</v>
      </c>
      <c r="D354" s="36" t="str">
        <f t="shared" ref="D354:E354" si="182">D353</f>
        <v>'</v>
      </c>
      <c r="E354" s="37">
        <f t="shared" si="182"/>
        <v>49171.75</v>
      </c>
      <c r="F354" s="6">
        <f>IF(MAX(F$9:F353)&gt;=L$5,0,IF(B354&gt;=MONTH($N$5),F353+1,0))</f>
        <v>0</v>
      </c>
      <c r="G354" s="38">
        <f t="shared" si="157"/>
        <v>0</v>
      </c>
      <c r="H354" s="39">
        <f t="shared" si="158"/>
        <v>0</v>
      </c>
      <c r="I354" s="39">
        <f t="shared" si="121"/>
        <v>0</v>
      </c>
      <c r="J354" s="40">
        <f t="shared" si="122"/>
        <v>0</v>
      </c>
      <c r="K354" s="41"/>
      <c r="L354" s="42"/>
      <c r="M354" s="42"/>
      <c r="N354" s="42"/>
      <c r="O354" s="42"/>
      <c r="P354" s="46"/>
      <c r="Q354" s="23"/>
    </row>
    <row r="355" spans="1:17" hidden="1">
      <c r="A355" s="237">
        <v>49202</v>
      </c>
      <c r="B355" s="25">
        <v>69</v>
      </c>
      <c r="C355" s="35" t="s">
        <v>26</v>
      </c>
      <c r="D355" s="36" t="str">
        <f t="shared" ref="D355:E355" si="183">D354</f>
        <v>'</v>
      </c>
      <c r="E355" s="37">
        <f t="shared" si="183"/>
        <v>49171.75</v>
      </c>
      <c r="F355" s="6">
        <f>IF(MAX(F$9:F354)&gt;=L$5,0,IF(B355&gt;=MONTH($N$5),F354+1,0))</f>
        <v>0</v>
      </c>
      <c r="G355" s="38">
        <f t="shared" si="157"/>
        <v>0</v>
      </c>
      <c r="H355" s="39">
        <f t="shared" si="158"/>
        <v>0</v>
      </c>
      <c r="I355" s="39">
        <f t="shared" ref="I355:I418" si="184">G355-H355</f>
        <v>0</v>
      </c>
      <c r="J355" s="40">
        <f t="shared" ref="J355:J418" si="185">J354-I355</f>
        <v>0</v>
      </c>
      <c r="K355" s="41"/>
      <c r="L355" s="42"/>
      <c r="M355" s="42"/>
      <c r="N355" s="42"/>
      <c r="O355" s="42"/>
      <c r="P355" s="46"/>
      <c r="Q355" s="23"/>
    </row>
    <row r="356" spans="1:17" hidden="1">
      <c r="A356" s="237">
        <v>49232</v>
      </c>
      <c r="B356" s="25">
        <v>70</v>
      </c>
      <c r="C356" s="35" t="s">
        <v>27</v>
      </c>
      <c r="D356" s="36" t="str">
        <f t="shared" ref="D356:E356" si="186">D355</f>
        <v>'</v>
      </c>
      <c r="E356" s="37">
        <f t="shared" si="186"/>
        <v>49171.75</v>
      </c>
      <c r="F356" s="6">
        <f>IF(MAX(F$9:F355)&gt;=L$5,0,IF(B356&gt;=MONTH($N$5),F355+1,0))</f>
        <v>0</v>
      </c>
      <c r="G356" s="38">
        <f t="shared" si="157"/>
        <v>0</v>
      </c>
      <c r="H356" s="39">
        <f t="shared" si="158"/>
        <v>0</v>
      </c>
      <c r="I356" s="39">
        <f t="shared" si="184"/>
        <v>0</v>
      </c>
      <c r="J356" s="40">
        <f t="shared" si="185"/>
        <v>0</v>
      </c>
      <c r="K356" s="41"/>
      <c r="L356" s="42"/>
      <c r="M356" s="42"/>
      <c r="N356" s="42"/>
      <c r="O356" s="42"/>
      <c r="P356" s="46"/>
      <c r="Q356" s="23"/>
    </row>
    <row r="357" spans="1:17" hidden="1">
      <c r="A357" s="237">
        <v>49263</v>
      </c>
      <c r="B357" s="25">
        <v>71</v>
      </c>
      <c r="C357" s="35" t="s">
        <v>28</v>
      </c>
      <c r="D357" s="36" t="str">
        <f t="shared" ref="D357:E357" si="187">D356</f>
        <v>'</v>
      </c>
      <c r="E357" s="37">
        <f t="shared" si="187"/>
        <v>49171.75</v>
      </c>
      <c r="F357" s="6">
        <f>IF(MAX(F$9:F356)&gt;=L$5,0,IF(B357&gt;=MONTH($N$5),F356+1,0))</f>
        <v>0</v>
      </c>
      <c r="G357" s="38">
        <f t="shared" si="157"/>
        <v>0</v>
      </c>
      <c r="H357" s="39">
        <f t="shared" si="158"/>
        <v>0</v>
      </c>
      <c r="I357" s="39">
        <f t="shared" si="184"/>
        <v>0</v>
      </c>
      <c r="J357" s="40">
        <f t="shared" si="185"/>
        <v>0</v>
      </c>
      <c r="K357" s="41"/>
      <c r="L357" s="42"/>
      <c r="M357" s="42"/>
      <c r="N357" s="42"/>
      <c r="O357" s="42"/>
      <c r="P357" s="46"/>
      <c r="Q357" s="23"/>
    </row>
    <row r="358" spans="1:17" hidden="1">
      <c r="A358" s="237">
        <v>49293</v>
      </c>
      <c r="B358" s="25">
        <v>72</v>
      </c>
      <c r="C358" s="35" t="s">
        <v>29</v>
      </c>
      <c r="D358" s="36" t="str">
        <f t="shared" ref="D358:E358" si="188">D357</f>
        <v>'</v>
      </c>
      <c r="E358" s="37">
        <f t="shared" si="188"/>
        <v>49171.75</v>
      </c>
      <c r="F358" s="6">
        <f>IF(MAX(F$9:F357)&gt;=L$5,0,IF(B358&gt;=MONTH($N$5),F357+1,0))</f>
        <v>0</v>
      </c>
      <c r="G358" s="45">
        <f t="shared" si="157"/>
        <v>0</v>
      </c>
      <c r="H358" s="42">
        <f t="shared" si="158"/>
        <v>0</v>
      </c>
      <c r="I358" s="42">
        <f t="shared" si="184"/>
        <v>0</v>
      </c>
      <c r="J358" s="46">
        <f t="shared" si="185"/>
        <v>0</v>
      </c>
      <c r="K358" s="41">
        <f>SUM(H347:H358)</f>
        <v>0</v>
      </c>
      <c r="L358" s="42">
        <f>SUM(I347:I358)</f>
        <v>0</v>
      </c>
      <c r="M358" s="42">
        <f>SUM(G347:G358)</f>
        <v>0</v>
      </c>
      <c r="N358" s="42">
        <f>K358+N274</f>
        <v>157937.13</v>
      </c>
      <c r="O358" s="42">
        <f>L358+O274</f>
        <v>106368.36965106352</v>
      </c>
      <c r="P358" s="46">
        <f>M358+P274</f>
        <v>264305.49965106364</v>
      </c>
      <c r="Q358" s="23"/>
    </row>
    <row r="359" spans="1:17" hidden="1">
      <c r="A359" s="237">
        <v>49324</v>
      </c>
      <c r="B359" s="25">
        <v>73</v>
      </c>
      <c r="C359" s="26" t="s">
        <v>17</v>
      </c>
      <c r="D359" s="47" t="str">
        <f>D347</f>
        <v>'</v>
      </c>
      <c r="E359" s="27">
        <f>E347+365.25</f>
        <v>49537</v>
      </c>
      <c r="F359" s="90">
        <f>IF(MAX(F$9:F358)&gt;=L$5,0,IF(B359&gt;=MONTH($N$5),F358+1,0))</f>
        <v>0</v>
      </c>
      <c r="G359" s="28">
        <f t="shared" si="157"/>
        <v>0</v>
      </c>
      <c r="H359" s="29">
        <f t="shared" si="158"/>
        <v>0</v>
      </c>
      <c r="I359" s="29">
        <f t="shared" si="184"/>
        <v>0</v>
      </c>
      <c r="J359" s="30">
        <f t="shared" si="185"/>
        <v>0</v>
      </c>
      <c r="K359" s="31"/>
      <c r="L359" s="32"/>
      <c r="M359" s="32"/>
      <c r="N359" s="32"/>
      <c r="O359" s="32"/>
      <c r="P359" s="48"/>
      <c r="Q359" s="23"/>
    </row>
    <row r="360" spans="1:17" hidden="1">
      <c r="A360" s="237">
        <v>49355</v>
      </c>
      <c r="B360" s="25">
        <v>74</v>
      </c>
      <c r="C360" s="35" t="s">
        <v>19</v>
      </c>
      <c r="D360" s="36" t="str">
        <f t="shared" ref="D360:E360" si="189">D359</f>
        <v>'</v>
      </c>
      <c r="E360" s="37">
        <f t="shared" si="189"/>
        <v>49537</v>
      </c>
      <c r="F360" s="6">
        <f>IF(MAX(F$9:F359)&gt;=L$5,0,IF(B360&gt;=MONTH($N$5),F359+1,0))</f>
        <v>0</v>
      </c>
      <c r="G360" s="38">
        <f t="shared" si="157"/>
        <v>0</v>
      </c>
      <c r="H360" s="39">
        <f t="shared" si="158"/>
        <v>0</v>
      </c>
      <c r="I360" s="39">
        <f t="shared" si="184"/>
        <v>0</v>
      </c>
      <c r="J360" s="40">
        <f t="shared" si="185"/>
        <v>0</v>
      </c>
      <c r="K360" s="41"/>
      <c r="L360" s="42"/>
      <c r="M360" s="42"/>
      <c r="N360" s="42"/>
      <c r="O360" s="42"/>
      <c r="P360" s="46"/>
      <c r="Q360" s="23"/>
    </row>
    <row r="361" spans="1:17" hidden="1">
      <c r="A361" s="237">
        <v>49383</v>
      </c>
      <c r="B361" s="25">
        <v>75</v>
      </c>
      <c r="C361" s="35" t="s">
        <v>20</v>
      </c>
      <c r="D361" s="36" t="str">
        <f t="shared" ref="D361:E361" si="190">D360</f>
        <v>'</v>
      </c>
      <c r="E361" s="37">
        <f t="shared" si="190"/>
        <v>49537</v>
      </c>
      <c r="F361" s="6">
        <f>IF(MAX(F$9:F360)&gt;=L$5,0,IF(B361&gt;=MONTH($N$5),F360+1,0))</f>
        <v>0</v>
      </c>
      <c r="G361" s="38">
        <f t="shared" si="157"/>
        <v>0</v>
      </c>
      <c r="H361" s="39">
        <f t="shared" si="158"/>
        <v>0</v>
      </c>
      <c r="I361" s="39">
        <f t="shared" si="184"/>
        <v>0</v>
      </c>
      <c r="J361" s="40">
        <f t="shared" si="185"/>
        <v>0</v>
      </c>
      <c r="K361" s="41"/>
      <c r="L361" s="42"/>
      <c r="M361" s="42"/>
      <c r="N361" s="42"/>
      <c r="O361" s="42"/>
      <c r="P361" s="46"/>
      <c r="Q361" s="23"/>
    </row>
    <row r="362" spans="1:17" hidden="1">
      <c r="A362" s="237">
        <v>49414</v>
      </c>
      <c r="B362" s="25">
        <v>76</v>
      </c>
      <c r="C362" s="35" t="s">
        <v>21</v>
      </c>
      <c r="D362" s="36" t="str">
        <f t="shared" ref="D362:E362" si="191">D361</f>
        <v>'</v>
      </c>
      <c r="E362" s="37">
        <f t="shared" si="191"/>
        <v>49537</v>
      </c>
      <c r="F362" s="6">
        <f>IF(MAX(F$9:F361)&gt;=L$5,0,IF(B362&gt;=MONTH($N$5),F361+1,0))</f>
        <v>0</v>
      </c>
      <c r="G362" s="38">
        <f t="shared" si="157"/>
        <v>0</v>
      </c>
      <c r="H362" s="39">
        <f t="shared" si="158"/>
        <v>0</v>
      </c>
      <c r="I362" s="39">
        <f t="shared" si="184"/>
        <v>0</v>
      </c>
      <c r="J362" s="40">
        <f t="shared" si="185"/>
        <v>0</v>
      </c>
      <c r="K362" s="41"/>
      <c r="L362" s="42"/>
      <c r="M362" s="42"/>
      <c r="N362" s="42"/>
      <c r="O362" s="42"/>
      <c r="P362" s="46"/>
      <c r="Q362" s="23"/>
    </row>
    <row r="363" spans="1:17" hidden="1">
      <c r="A363" s="237">
        <v>49444</v>
      </c>
      <c r="B363" s="25">
        <v>77</v>
      </c>
      <c r="C363" s="35" t="s">
        <v>22</v>
      </c>
      <c r="D363" s="36" t="str">
        <f t="shared" ref="D363:E363" si="192">D362</f>
        <v>'</v>
      </c>
      <c r="E363" s="37">
        <f t="shared" si="192"/>
        <v>49537</v>
      </c>
      <c r="F363" s="6">
        <f>IF(MAX(F$9:F362)&gt;=L$5,0,IF(B363&gt;=MONTH($N$5),F362+1,0))</f>
        <v>0</v>
      </c>
      <c r="G363" s="38">
        <f t="shared" si="157"/>
        <v>0</v>
      </c>
      <c r="H363" s="39">
        <f t="shared" si="158"/>
        <v>0</v>
      </c>
      <c r="I363" s="39">
        <f t="shared" si="184"/>
        <v>0</v>
      </c>
      <c r="J363" s="40">
        <f t="shared" si="185"/>
        <v>0</v>
      </c>
      <c r="K363" s="41"/>
      <c r="L363" s="42"/>
      <c r="M363" s="42"/>
      <c r="N363" s="42"/>
      <c r="O363" s="42"/>
      <c r="P363" s="46"/>
      <c r="Q363" s="23"/>
    </row>
    <row r="364" spans="1:17" hidden="1">
      <c r="A364" s="237">
        <v>49475</v>
      </c>
      <c r="B364" s="25">
        <v>78</v>
      </c>
      <c r="C364" s="35" t="s">
        <v>23</v>
      </c>
      <c r="D364" s="36" t="str">
        <f t="shared" ref="D364:E364" si="193">D363</f>
        <v>'</v>
      </c>
      <c r="E364" s="37">
        <f t="shared" si="193"/>
        <v>49537</v>
      </c>
      <c r="F364" s="6">
        <f>IF(MAX(F$9:F363)&gt;=L$5,0,IF(B364&gt;=MONTH($N$5),F363+1,0))</f>
        <v>0</v>
      </c>
      <c r="G364" s="38">
        <f t="shared" si="157"/>
        <v>0</v>
      </c>
      <c r="H364" s="39">
        <f t="shared" si="158"/>
        <v>0</v>
      </c>
      <c r="I364" s="39">
        <f t="shared" si="184"/>
        <v>0</v>
      </c>
      <c r="J364" s="40">
        <f t="shared" si="185"/>
        <v>0</v>
      </c>
      <c r="K364" s="41"/>
      <c r="L364" s="42"/>
      <c r="M364" s="42"/>
      <c r="N364" s="42"/>
      <c r="O364" s="42"/>
      <c r="P364" s="46"/>
      <c r="Q364" s="23"/>
    </row>
    <row r="365" spans="1:17" hidden="1">
      <c r="A365" s="237">
        <v>49505</v>
      </c>
      <c r="B365" s="25">
        <v>79</v>
      </c>
      <c r="C365" s="35" t="s">
        <v>24</v>
      </c>
      <c r="D365" s="36" t="str">
        <f t="shared" ref="D365:E365" si="194">D364</f>
        <v>'</v>
      </c>
      <c r="E365" s="37">
        <f t="shared" si="194"/>
        <v>49537</v>
      </c>
      <c r="F365" s="6">
        <f>IF(MAX(F$9:F364)&gt;=L$5,0,IF(B365&gt;=MONTH($N$5),F364+1,0))</f>
        <v>0</v>
      </c>
      <c r="G365" s="38">
        <f t="shared" si="157"/>
        <v>0</v>
      </c>
      <c r="H365" s="39">
        <f t="shared" si="158"/>
        <v>0</v>
      </c>
      <c r="I365" s="39">
        <f t="shared" si="184"/>
        <v>0</v>
      </c>
      <c r="J365" s="40">
        <f t="shared" si="185"/>
        <v>0</v>
      </c>
      <c r="K365" s="41"/>
      <c r="L365" s="42"/>
      <c r="M365" s="42"/>
      <c r="N365" s="42"/>
      <c r="O365" s="42"/>
      <c r="P365" s="46"/>
      <c r="Q365" s="23"/>
    </row>
    <row r="366" spans="1:17" hidden="1">
      <c r="A366" s="237">
        <v>49536</v>
      </c>
      <c r="B366" s="25">
        <v>80</v>
      </c>
      <c r="C366" s="35" t="s">
        <v>25</v>
      </c>
      <c r="D366" s="36" t="str">
        <f t="shared" ref="D366:E366" si="195">D365</f>
        <v>'</v>
      </c>
      <c r="E366" s="37">
        <f t="shared" si="195"/>
        <v>49537</v>
      </c>
      <c r="F366" s="6">
        <f>IF(MAX(F$9:F365)&gt;=L$5,0,IF(B366&gt;=MONTH($N$5),F365+1,0))</f>
        <v>0</v>
      </c>
      <c r="G366" s="38">
        <f t="shared" si="157"/>
        <v>0</v>
      </c>
      <c r="H366" s="39">
        <f t="shared" si="158"/>
        <v>0</v>
      </c>
      <c r="I366" s="39">
        <f t="shared" si="184"/>
        <v>0</v>
      </c>
      <c r="J366" s="40">
        <f t="shared" si="185"/>
        <v>0</v>
      </c>
      <c r="K366" s="41"/>
      <c r="L366" s="42"/>
      <c r="M366" s="42"/>
      <c r="N366" s="42"/>
      <c r="O366" s="42"/>
      <c r="P366" s="46"/>
      <c r="Q366" s="23"/>
    </row>
    <row r="367" spans="1:17" hidden="1">
      <c r="A367" s="237">
        <v>49567</v>
      </c>
      <c r="B367" s="25">
        <v>81</v>
      </c>
      <c r="C367" s="35" t="s">
        <v>26</v>
      </c>
      <c r="D367" s="36" t="str">
        <f t="shared" ref="D367:E367" si="196">D366</f>
        <v>'</v>
      </c>
      <c r="E367" s="37">
        <f t="shared" si="196"/>
        <v>49537</v>
      </c>
      <c r="F367" s="6">
        <f>IF(MAX(F$9:F366)&gt;=L$5,0,IF(B367&gt;=MONTH($N$5),F366+1,0))</f>
        <v>0</v>
      </c>
      <c r="G367" s="38">
        <f t="shared" si="157"/>
        <v>0</v>
      </c>
      <c r="H367" s="39">
        <f t="shared" si="158"/>
        <v>0</v>
      </c>
      <c r="I367" s="39">
        <f t="shared" si="184"/>
        <v>0</v>
      </c>
      <c r="J367" s="40">
        <f t="shared" si="185"/>
        <v>0</v>
      </c>
      <c r="K367" s="41"/>
      <c r="L367" s="42"/>
      <c r="M367" s="42"/>
      <c r="N367" s="42"/>
      <c r="O367" s="42"/>
      <c r="P367" s="46"/>
      <c r="Q367" s="23"/>
    </row>
    <row r="368" spans="1:17" hidden="1">
      <c r="A368" s="237">
        <v>49597</v>
      </c>
      <c r="B368" s="25">
        <v>82</v>
      </c>
      <c r="C368" s="35" t="s">
        <v>27</v>
      </c>
      <c r="D368" s="36" t="str">
        <f t="shared" ref="D368:E368" si="197">D367</f>
        <v>'</v>
      </c>
      <c r="E368" s="37">
        <f t="shared" si="197"/>
        <v>49537</v>
      </c>
      <c r="F368" s="6">
        <f>IF(MAX(F$9:F367)&gt;=L$5,0,IF(B368&gt;=MONTH($N$5),F367+1,0))</f>
        <v>0</v>
      </c>
      <c r="G368" s="38">
        <f t="shared" si="157"/>
        <v>0</v>
      </c>
      <c r="H368" s="39">
        <f t="shared" si="158"/>
        <v>0</v>
      </c>
      <c r="I368" s="39">
        <f t="shared" si="184"/>
        <v>0</v>
      </c>
      <c r="J368" s="40">
        <f t="shared" si="185"/>
        <v>0</v>
      </c>
      <c r="K368" s="41"/>
      <c r="L368" s="42"/>
      <c r="M368" s="42"/>
      <c r="N368" s="42"/>
      <c r="O368" s="42"/>
      <c r="P368" s="46"/>
      <c r="Q368" s="23"/>
    </row>
    <row r="369" spans="1:17" hidden="1">
      <c r="A369" s="237">
        <v>49628</v>
      </c>
      <c r="B369" s="25">
        <v>83</v>
      </c>
      <c r="C369" s="35" t="s">
        <v>28</v>
      </c>
      <c r="D369" s="36" t="str">
        <f t="shared" ref="D369:E369" si="198">D368</f>
        <v>'</v>
      </c>
      <c r="E369" s="37">
        <f t="shared" si="198"/>
        <v>49537</v>
      </c>
      <c r="F369" s="6">
        <f>IF(MAX(F$9:F368)&gt;=L$5,0,IF(B369&gt;=MONTH($N$5),F368+1,0))</f>
        <v>0</v>
      </c>
      <c r="G369" s="38">
        <f t="shared" si="157"/>
        <v>0</v>
      </c>
      <c r="H369" s="39">
        <f t="shared" si="158"/>
        <v>0</v>
      </c>
      <c r="I369" s="39">
        <f t="shared" si="184"/>
        <v>0</v>
      </c>
      <c r="J369" s="40">
        <f t="shared" si="185"/>
        <v>0</v>
      </c>
      <c r="K369" s="41"/>
      <c r="L369" s="42"/>
      <c r="M369" s="42"/>
      <c r="N369" s="42"/>
      <c r="O369" s="42"/>
      <c r="P369" s="46"/>
      <c r="Q369" s="23"/>
    </row>
    <row r="370" spans="1:17" hidden="1">
      <c r="A370" s="237">
        <v>49658</v>
      </c>
      <c r="B370" s="25">
        <v>84</v>
      </c>
      <c r="C370" s="35" t="s">
        <v>29</v>
      </c>
      <c r="D370" s="36" t="str">
        <f t="shared" ref="D370:E370" si="199">D369</f>
        <v>'</v>
      </c>
      <c r="E370" s="37">
        <f t="shared" si="199"/>
        <v>49537</v>
      </c>
      <c r="F370" s="6">
        <f>IF(MAX(F$9:F369)&gt;=L$5,0,IF(B370&gt;=MONTH($N$5),F369+1,0))</f>
        <v>0</v>
      </c>
      <c r="G370" s="45">
        <f t="shared" si="157"/>
        <v>0</v>
      </c>
      <c r="H370" s="42">
        <f t="shared" si="158"/>
        <v>0</v>
      </c>
      <c r="I370" s="42">
        <f t="shared" si="184"/>
        <v>0</v>
      </c>
      <c r="J370" s="46">
        <f t="shared" si="185"/>
        <v>0</v>
      </c>
      <c r="K370" s="41">
        <f>SUM(H359:H370)</f>
        <v>0</v>
      </c>
      <c r="L370" s="42">
        <f>SUM(I359:I370)</f>
        <v>0</v>
      </c>
      <c r="M370" s="42">
        <f>SUM(G359:G370)</f>
        <v>0</v>
      </c>
      <c r="N370" s="42">
        <f>K370+N358</f>
        <v>157937.13</v>
      </c>
      <c r="O370" s="42">
        <f>L370+O358</f>
        <v>106368.36965106352</v>
      </c>
      <c r="P370" s="46">
        <f>M370+P358</f>
        <v>264305.49965106364</v>
      </c>
      <c r="Q370" s="23"/>
    </row>
    <row r="371" spans="1:17" hidden="1">
      <c r="A371" s="237">
        <v>49689</v>
      </c>
      <c r="B371" s="25">
        <v>73</v>
      </c>
      <c r="C371" s="26" t="s">
        <v>17</v>
      </c>
      <c r="D371" s="47" t="str">
        <f>D359</f>
        <v>'</v>
      </c>
      <c r="E371" s="27">
        <f>E359+365.25</f>
        <v>49902.25</v>
      </c>
      <c r="F371" s="90">
        <f>IF(MAX(F$9:F370)&gt;=L$5,0,IF(B371&gt;=MONTH($N$5),F370+1,0))</f>
        <v>0</v>
      </c>
      <c r="G371" s="28">
        <f t="shared" si="157"/>
        <v>0</v>
      </c>
      <c r="H371" s="29">
        <f t="shared" si="158"/>
        <v>0</v>
      </c>
      <c r="I371" s="29">
        <f t="shared" si="184"/>
        <v>0</v>
      </c>
      <c r="J371" s="30">
        <f t="shared" si="185"/>
        <v>0</v>
      </c>
      <c r="K371" s="31"/>
      <c r="L371" s="32"/>
      <c r="M371" s="32"/>
      <c r="N371" s="32"/>
      <c r="O371" s="32"/>
      <c r="P371" s="48"/>
      <c r="Q371" s="23"/>
    </row>
    <row r="372" spans="1:17" hidden="1">
      <c r="A372" s="237">
        <v>49720</v>
      </c>
      <c r="B372" s="25">
        <v>86</v>
      </c>
      <c r="C372" s="35" t="s">
        <v>19</v>
      </c>
      <c r="D372" s="36" t="str">
        <f t="shared" ref="D372:E372" si="200">D371</f>
        <v>'</v>
      </c>
      <c r="E372" s="37">
        <f t="shared" si="200"/>
        <v>49902.25</v>
      </c>
      <c r="F372" s="6">
        <f>IF(MAX(F$9:F371)&gt;=L$5,0,IF(B372&gt;=MONTH($N$5),F371+1,0))</f>
        <v>0</v>
      </c>
      <c r="G372" s="38">
        <f t="shared" si="157"/>
        <v>0</v>
      </c>
      <c r="H372" s="39">
        <f t="shared" si="158"/>
        <v>0</v>
      </c>
      <c r="I372" s="39">
        <f t="shared" si="184"/>
        <v>0</v>
      </c>
      <c r="J372" s="40">
        <f t="shared" si="185"/>
        <v>0</v>
      </c>
      <c r="K372" s="41"/>
      <c r="L372" s="42"/>
      <c r="M372" s="42"/>
      <c r="N372" s="42"/>
      <c r="O372" s="42"/>
      <c r="P372" s="46"/>
      <c r="Q372" s="23"/>
    </row>
    <row r="373" spans="1:17" hidden="1">
      <c r="A373" s="237">
        <v>49749</v>
      </c>
      <c r="B373" s="25">
        <v>87</v>
      </c>
      <c r="C373" s="35" t="s">
        <v>20</v>
      </c>
      <c r="D373" s="36" t="str">
        <f t="shared" ref="D373:E373" si="201">D372</f>
        <v>'</v>
      </c>
      <c r="E373" s="37">
        <f t="shared" si="201"/>
        <v>49902.25</v>
      </c>
      <c r="F373" s="6">
        <f>IF(MAX(F$9:F372)&gt;=L$5,0,IF(B373&gt;=MONTH($N$5),F372+1,0))</f>
        <v>0</v>
      </c>
      <c r="G373" s="38">
        <f t="shared" si="157"/>
        <v>0</v>
      </c>
      <c r="H373" s="39">
        <f t="shared" si="158"/>
        <v>0</v>
      </c>
      <c r="I373" s="39">
        <f t="shared" si="184"/>
        <v>0</v>
      </c>
      <c r="J373" s="40">
        <f t="shared" si="185"/>
        <v>0</v>
      </c>
      <c r="K373" s="41"/>
      <c r="L373" s="42"/>
      <c r="M373" s="42"/>
      <c r="N373" s="42"/>
      <c r="O373" s="42"/>
      <c r="P373" s="46"/>
      <c r="Q373" s="23"/>
    </row>
    <row r="374" spans="1:17" hidden="1">
      <c r="A374" s="237">
        <v>49780</v>
      </c>
      <c r="B374" s="25">
        <v>88</v>
      </c>
      <c r="C374" s="35" t="s">
        <v>21</v>
      </c>
      <c r="D374" s="36" t="str">
        <f t="shared" ref="D374:E374" si="202">D373</f>
        <v>'</v>
      </c>
      <c r="E374" s="37">
        <f t="shared" si="202"/>
        <v>49902.25</v>
      </c>
      <c r="F374" s="6">
        <f>IF(MAX(F$9:F373)&gt;=L$5,0,IF(B374&gt;=MONTH($N$5),F373+1,0))</f>
        <v>0</v>
      </c>
      <c r="G374" s="38">
        <f t="shared" si="157"/>
        <v>0</v>
      </c>
      <c r="H374" s="39">
        <f t="shared" si="158"/>
        <v>0</v>
      </c>
      <c r="I374" s="39">
        <f t="shared" si="184"/>
        <v>0</v>
      </c>
      <c r="J374" s="40">
        <f t="shared" si="185"/>
        <v>0</v>
      </c>
      <c r="K374" s="41"/>
      <c r="L374" s="42"/>
      <c r="M374" s="42"/>
      <c r="N374" s="42"/>
      <c r="O374" s="42"/>
      <c r="P374" s="46"/>
      <c r="Q374" s="23"/>
    </row>
    <row r="375" spans="1:17" hidden="1">
      <c r="A375" s="237">
        <v>49810</v>
      </c>
      <c r="B375" s="25">
        <v>89</v>
      </c>
      <c r="C375" s="35" t="s">
        <v>22</v>
      </c>
      <c r="D375" s="36" t="str">
        <f t="shared" ref="D375:E375" si="203">D374</f>
        <v>'</v>
      </c>
      <c r="E375" s="37">
        <f t="shared" si="203"/>
        <v>49902.25</v>
      </c>
      <c r="F375" s="6">
        <f>IF(MAX(F$9:F374)&gt;=L$5,0,IF(B375&gt;=MONTH($N$5),F374+1,0))</f>
        <v>0</v>
      </c>
      <c r="G375" s="38">
        <f t="shared" si="157"/>
        <v>0</v>
      </c>
      <c r="H375" s="39">
        <f t="shared" si="158"/>
        <v>0</v>
      </c>
      <c r="I375" s="39">
        <f t="shared" si="184"/>
        <v>0</v>
      </c>
      <c r="J375" s="40">
        <f t="shared" si="185"/>
        <v>0</v>
      </c>
      <c r="K375" s="41"/>
      <c r="L375" s="42"/>
      <c r="M375" s="42"/>
      <c r="N375" s="42"/>
      <c r="O375" s="42"/>
      <c r="P375" s="46"/>
      <c r="Q375" s="23"/>
    </row>
    <row r="376" spans="1:17" hidden="1">
      <c r="A376" s="237">
        <v>49841</v>
      </c>
      <c r="B376" s="25">
        <v>90</v>
      </c>
      <c r="C376" s="35" t="s">
        <v>23</v>
      </c>
      <c r="D376" s="36" t="str">
        <f t="shared" ref="D376:E376" si="204">D375</f>
        <v>'</v>
      </c>
      <c r="E376" s="37">
        <f t="shared" si="204"/>
        <v>49902.25</v>
      </c>
      <c r="F376" s="6">
        <f>IF(MAX(F$9:F375)&gt;=L$5,0,IF(B376&gt;=MONTH($N$5),F375+1,0))</f>
        <v>0</v>
      </c>
      <c r="G376" s="38">
        <f t="shared" si="157"/>
        <v>0</v>
      </c>
      <c r="H376" s="39">
        <f t="shared" si="158"/>
        <v>0</v>
      </c>
      <c r="I376" s="39">
        <f t="shared" si="184"/>
        <v>0</v>
      </c>
      <c r="J376" s="40">
        <f t="shared" si="185"/>
        <v>0</v>
      </c>
      <c r="K376" s="41"/>
      <c r="L376" s="42"/>
      <c r="M376" s="42"/>
      <c r="N376" s="42"/>
      <c r="O376" s="42"/>
      <c r="P376" s="46"/>
      <c r="Q376" s="23"/>
    </row>
    <row r="377" spans="1:17" hidden="1">
      <c r="A377" s="237">
        <v>49871</v>
      </c>
      <c r="B377" s="25">
        <v>91</v>
      </c>
      <c r="C377" s="35" t="s">
        <v>24</v>
      </c>
      <c r="D377" s="36" t="str">
        <f t="shared" ref="D377:E377" si="205">D376</f>
        <v>'</v>
      </c>
      <c r="E377" s="37">
        <f t="shared" si="205"/>
        <v>49902.25</v>
      </c>
      <c r="F377" s="6">
        <f>IF(MAX(F$9:F376)&gt;=L$5,0,IF(B377&gt;=MONTH($N$5),F376+1,0))</f>
        <v>0</v>
      </c>
      <c r="G377" s="38">
        <f t="shared" si="157"/>
        <v>0</v>
      </c>
      <c r="H377" s="39">
        <f t="shared" si="158"/>
        <v>0</v>
      </c>
      <c r="I377" s="39">
        <f t="shared" si="184"/>
        <v>0</v>
      </c>
      <c r="J377" s="40">
        <f t="shared" si="185"/>
        <v>0</v>
      </c>
      <c r="K377" s="41"/>
      <c r="L377" s="42"/>
      <c r="M377" s="42"/>
      <c r="N377" s="42"/>
      <c r="O377" s="42"/>
      <c r="P377" s="46"/>
      <c r="Q377" s="23"/>
    </row>
    <row r="378" spans="1:17" hidden="1">
      <c r="A378" s="237">
        <v>49902</v>
      </c>
      <c r="B378" s="25">
        <v>92</v>
      </c>
      <c r="C378" s="35" t="s">
        <v>25</v>
      </c>
      <c r="D378" s="36" t="str">
        <f t="shared" ref="D378:E378" si="206">D377</f>
        <v>'</v>
      </c>
      <c r="E378" s="37">
        <f t="shared" si="206"/>
        <v>49902.25</v>
      </c>
      <c r="F378" s="6">
        <f>IF(MAX(F$9:F377)&gt;=L$5,0,IF(B378&gt;=MONTH($N$5),F377+1,0))</f>
        <v>0</v>
      </c>
      <c r="G378" s="38">
        <f t="shared" si="157"/>
        <v>0</v>
      </c>
      <c r="H378" s="39">
        <f t="shared" si="158"/>
        <v>0</v>
      </c>
      <c r="I378" s="39">
        <f t="shared" si="184"/>
        <v>0</v>
      </c>
      <c r="J378" s="40">
        <f t="shared" si="185"/>
        <v>0</v>
      </c>
      <c r="K378" s="41"/>
      <c r="L378" s="42"/>
      <c r="M378" s="42"/>
      <c r="N378" s="42"/>
      <c r="O378" s="42"/>
      <c r="P378" s="46"/>
      <c r="Q378" s="23"/>
    </row>
    <row r="379" spans="1:17" hidden="1">
      <c r="A379" s="237">
        <v>49933</v>
      </c>
      <c r="B379" s="25">
        <v>93</v>
      </c>
      <c r="C379" s="35" t="s">
        <v>26</v>
      </c>
      <c r="D379" s="36" t="str">
        <f t="shared" ref="D379:E379" si="207">D378</f>
        <v>'</v>
      </c>
      <c r="E379" s="37">
        <f t="shared" si="207"/>
        <v>49902.25</v>
      </c>
      <c r="F379" s="6">
        <f>IF(MAX(F$9:F378)&gt;=L$5,0,IF(B379&gt;=MONTH($N$5),F378+1,0))</f>
        <v>0</v>
      </c>
      <c r="G379" s="38">
        <f t="shared" si="157"/>
        <v>0</v>
      </c>
      <c r="H379" s="39">
        <f t="shared" si="158"/>
        <v>0</v>
      </c>
      <c r="I379" s="39">
        <f t="shared" si="184"/>
        <v>0</v>
      </c>
      <c r="J379" s="40">
        <f t="shared" si="185"/>
        <v>0</v>
      </c>
      <c r="K379" s="41"/>
      <c r="L379" s="42"/>
      <c r="M379" s="42"/>
      <c r="N379" s="42"/>
      <c r="O379" s="42"/>
      <c r="P379" s="46"/>
      <c r="Q379" s="23"/>
    </row>
    <row r="380" spans="1:17" hidden="1">
      <c r="A380" s="237">
        <v>49963</v>
      </c>
      <c r="B380" s="25">
        <v>94</v>
      </c>
      <c r="C380" s="35" t="s">
        <v>27</v>
      </c>
      <c r="D380" s="36" t="str">
        <f t="shared" ref="D380:E380" si="208">D379</f>
        <v>'</v>
      </c>
      <c r="E380" s="37">
        <f t="shared" si="208"/>
        <v>49902.25</v>
      </c>
      <c r="F380" s="6">
        <f>IF(MAX(F$9:F379)&gt;=L$5,0,IF(B380&gt;=MONTH($N$5),F379+1,0))</f>
        <v>0</v>
      </c>
      <c r="G380" s="38">
        <f t="shared" si="157"/>
        <v>0</v>
      </c>
      <c r="H380" s="39">
        <f t="shared" si="158"/>
        <v>0</v>
      </c>
      <c r="I380" s="39">
        <f t="shared" si="184"/>
        <v>0</v>
      </c>
      <c r="J380" s="40">
        <f t="shared" si="185"/>
        <v>0</v>
      </c>
      <c r="K380" s="41"/>
      <c r="L380" s="42"/>
      <c r="M380" s="42"/>
      <c r="N380" s="42"/>
      <c r="O380" s="42"/>
      <c r="P380" s="46"/>
      <c r="Q380" s="23"/>
    </row>
    <row r="381" spans="1:17" hidden="1">
      <c r="A381" s="237">
        <v>49994</v>
      </c>
      <c r="B381" s="25">
        <v>95</v>
      </c>
      <c r="C381" s="35" t="s">
        <v>28</v>
      </c>
      <c r="D381" s="36" t="str">
        <f t="shared" ref="D381:E381" si="209">D380</f>
        <v>'</v>
      </c>
      <c r="E381" s="37">
        <f t="shared" si="209"/>
        <v>49902.25</v>
      </c>
      <c r="F381" s="6">
        <f>IF(MAX(F$9:F380)&gt;=L$5,0,IF(B381&gt;=MONTH($N$5),F380+1,0))</f>
        <v>0</v>
      </c>
      <c r="G381" s="38">
        <f t="shared" si="157"/>
        <v>0</v>
      </c>
      <c r="H381" s="39">
        <f t="shared" si="158"/>
        <v>0</v>
      </c>
      <c r="I381" s="39">
        <f t="shared" si="184"/>
        <v>0</v>
      </c>
      <c r="J381" s="40">
        <f t="shared" si="185"/>
        <v>0</v>
      </c>
      <c r="K381" s="41"/>
      <c r="L381" s="42"/>
      <c r="M381" s="42"/>
      <c r="N381" s="42"/>
      <c r="O381" s="42"/>
      <c r="P381" s="46"/>
      <c r="Q381" s="23"/>
    </row>
    <row r="382" spans="1:17" hidden="1">
      <c r="A382" s="237">
        <v>50024</v>
      </c>
      <c r="B382" s="25">
        <v>96</v>
      </c>
      <c r="C382" s="35" t="s">
        <v>29</v>
      </c>
      <c r="D382" s="36" t="str">
        <f t="shared" ref="D382:E382" si="210">D381</f>
        <v>'</v>
      </c>
      <c r="E382" s="37">
        <f t="shared" si="210"/>
        <v>49902.25</v>
      </c>
      <c r="F382" s="6">
        <f>IF(MAX(F$9:F381)&gt;=L$5,0,IF(B382&gt;=MONTH($N$5),F381+1,0))</f>
        <v>0</v>
      </c>
      <c r="G382" s="45">
        <f t="shared" si="157"/>
        <v>0</v>
      </c>
      <c r="H382" s="42">
        <f t="shared" si="158"/>
        <v>0</v>
      </c>
      <c r="I382" s="42">
        <f t="shared" si="184"/>
        <v>0</v>
      </c>
      <c r="J382" s="46">
        <f t="shared" si="185"/>
        <v>0</v>
      </c>
      <c r="K382" s="41">
        <f>SUM(H371:H382)</f>
        <v>0</v>
      </c>
      <c r="L382" s="42">
        <f>SUM(I371:I382)</f>
        <v>0</v>
      </c>
      <c r="M382" s="42">
        <f>SUM(G371:G382)</f>
        <v>0</v>
      </c>
      <c r="N382" s="42">
        <f>K382+N346</f>
        <v>157937.13</v>
      </c>
      <c r="O382" s="42">
        <f>L382+O346</f>
        <v>106368.36965106352</v>
      </c>
      <c r="P382" s="46">
        <f>M382+P346</f>
        <v>264305.49965106364</v>
      </c>
      <c r="Q382" s="23"/>
    </row>
    <row r="383" spans="1:17" hidden="1">
      <c r="A383" s="237">
        <v>50055</v>
      </c>
      <c r="B383" s="25">
        <v>97</v>
      </c>
      <c r="C383" s="26" t="s">
        <v>17</v>
      </c>
      <c r="D383" s="47" t="str">
        <f>D371</f>
        <v>'</v>
      </c>
      <c r="E383" s="27">
        <f>E371+365.25</f>
        <v>50267.5</v>
      </c>
      <c r="F383" s="90">
        <f>IF(MAX(F$9:F382)&gt;=L$5,0,IF(B383&gt;=MONTH($N$5),F382+1,0))</f>
        <v>0</v>
      </c>
      <c r="G383" s="28">
        <f t="shared" si="157"/>
        <v>0</v>
      </c>
      <c r="H383" s="29">
        <f t="shared" si="158"/>
        <v>0</v>
      </c>
      <c r="I383" s="29">
        <f t="shared" si="184"/>
        <v>0</v>
      </c>
      <c r="J383" s="30">
        <f t="shared" si="185"/>
        <v>0</v>
      </c>
      <c r="K383" s="31"/>
      <c r="L383" s="32"/>
      <c r="M383" s="32"/>
      <c r="N383" s="32"/>
      <c r="O383" s="32"/>
      <c r="P383" s="48"/>
      <c r="Q383" s="23"/>
    </row>
    <row r="384" spans="1:17" hidden="1">
      <c r="A384" s="237">
        <v>50086</v>
      </c>
      <c r="B384" s="25">
        <v>98</v>
      </c>
      <c r="C384" s="35" t="s">
        <v>19</v>
      </c>
      <c r="D384" s="36" t="str">
        <f t="shared" ref="D384:E384" si="211">D383</f>
        <v>'</v>
      </c>
      <c r="E384" s="37">
        <f t="shared" si="211"/>
        <v>50267.5</v>
      </c>
      <c r="F384" s="6">
        <f>IF(MAX(F$9:F383)&gt;=L$5,0,IF(B384&gt;=MONTH($N$5),F383+1,0))</f>
        <v>0</v>
      </c>
      <c r="G384" s="38">
        <f t="shared" si="157"/>
        <v>0</v>
      </c>
      <c r="H384" s="39">
        <f t="shared" si="158"/>
        <v>0</v>
      </c>
      <c r="I384" s="39">
        <f t="shared" si="184"/>
        <v>0</v>
      </c>
      <c r="J384" s="40">
        <f t="shared" si="185"/>
        <v>0</v>
      </c>
      <c r="K384" s="41"/>
      <c r="L384" s="42"/>
      <c r="M384" s="42"/>
      <c r="N384" s="42"/>
      <c r="O384" s="42"/>
      <c r="P384" s="46"/>
      <c r="Q384" s="23"/>
    </row>
    <row r="385" spans="1:17" hidden="1">
      <c r="A385" s="237">
        <v>50114</v>
      </c>
      <c r="B385" s="25">
        <v>99</v>
      </c>
      <c r="C385" s="35" t="s">
        <v>20</v>
      </c>
      <c r="D385" s="36" t="str">
        <f t="shared" ref="D385:E385" si="212">D384</f>
        <v>'</v>
      </c>
      <c r="E385" s="37">
        <f t="shared" si="212"/>
        <v>50267.5</v>
      </c>
      <c r="F385" s="6">
        <f>IF(MAX(F$9:F384)&gt;=L$5,0,IF(B385&gt;=MONTH($N$5),F384+1,0))</f>
        <v>0</v>
      </c>
      <c r="G385" s="38">
        <f t="shared" si="157"/>
        <v>0</v>
      </c>
      <c r="H385" s="39">
        <f t="shared" si="158"/>
        <v>0</v>
      </c>
      <c r="I385" s="39">
        <f t="shared" si="184"/>
        <v>0</v>
      </c>
      <c r="J385" s="40">
        <f t="shared" si="185"/>
        <v>0</v>
      </c>
      <c r="K385" s="41"/>
      <c r="L385" s="42"/>
      <c r="M385" s="42"/>
      <c r="N385" s="42"/>
      <c r="O385" s="42"/>
      <c r="P385" s="46"/>
      <c r="Q385" s="23"/>
    </row>
    <row r="386" spans="1:17" hidden="1">
      <c r="A386" s="237">
        <v>50145</v>
      </c>
      <c r="B386" s="25">
        <v>100</v>
      </c>
      <c r="C386" s="35" t="s">
        <v>21</v>
      </c>
      <c r="D386" s="36" t="str">
        <f t="shared" ref="D386:E386" si="213">D385</f>
        <v>'</v>
      </c>
      <c r="E386" s="37">
        <f t="shared" si="213"/>
        <v>50267.5</v>
      </c>
      <c r="F386" s="6">
        <f>IF(MAX(F$9:F385)&gt;=L$5,0,IF(B386&gt;=MONTH($N$5),F385+1,0))</f>
        <v>0</v>
      </c>
      <c r="G386" s="38">
        <f t="shared" si="157"/>
        <v>0</v>
      </c>
      <c r="H386" s="39">
        <f t="shared" si="158"/>
        <v>0</v>
      </c>
      <c r="I386" s="39">
        <f t="shared" si="184"/>
        <v>0</v>
      </c>
      <c r="J386" s="40">
        <f t="shared" si="185"/>
        <v>0</v>
      </c>
      <c r="K386" s="41"/>
      <c r="L386" s="42"/>
      <c r="M386" s="42"/>
      <c r="N386" s="42"/>
      <c r="O386" s="42"/>
      <c r="P386" s="46"/>
      <c r="Q386" s="23"/>
    </row>
    <row r="387" spans="1:17" hidden="1">
      <c r="A387" s="237">
        <v>50175</v>
      </c>
      <c r="B387" s="25">
        <v>101</v>
      </c>
      <c r="C387" s="35" t="s">
        <v>22</v>
      </c>
      <c r="D387" s="36" t="str">
        <f t="shared" ref="D387:E387" si="214">D386</f>
        <v>'</v>
      </c>
      <c r="E387" s="37">
        <f t="shared" si="214"/>
        <v>50267.5</v>
      </c>
      <c r="F387" s="6">
        <f>IF(MAX(F$9:F386)&gt;=L$5,0,IF(B387&gt;=MONTH($N$5),F386+1,0))</f>
        <v>0</v>
      </c>
      <c r="G387" s="38">
        <f t="shared" si="157"/>
        <v>0</v>
      </c>
      <c r="H387" s="39">
        <f t="shared" si="158"/>
        <v>0</v>
      </c>
      <c r="I387" s="39">
        <f t="shared" si="184"/>
        <v>0</v>
      </c>
      <c r="J387" s="40">
        <f t="shared" si="185"/>
        <v>0</v>
      </c>
      <c r="K387" s="41"/>
      <c r="L387" s="42"/>
      <c r="M387" s="42"/>
      <c r="N387" s="42"/>
      <c r="O387" s="42"/>
      <c r="P387" s="46"/>
      <c r="Q387" s="23"/>
    </row>
    <row r="388" spans="1:17" hidden="1">
      <c r="A388" s="237">
        <v>50206</v>
      </c>
      <c r="B388" s="25">
        <v>102</v>
      </c>
      <c r="C388" s="35" t="s">
        <v>23</v>
      </c>
      <c r="D388" s="36" t="str">
        <f t="shared" ref="D388:E388" si="215">D387</f>
        <v>'</v>
      </c>
      <c r="E388" s="37">
        <f t="shared" si="215"/>
        <v>50267.5</v>
      </c>
      <c r="F388" s="6">
        <f>IF(MAX(F$9:F387)&gt;=L$5,0,IF(B388&gt;=MONTH($N$5),F387+1,0))</f>
        <v>0</v>
      </c>
      <c r="G388" s="38">
        <f t="shared" si="157"/>
        <v>0</v>
      </c>
      <c r="H388" s="39">
        <f t="shared" si="158"/>
        <v>0</v>
      </c>
      <c r="I388" s="39">
        <f t="shared" si="184"/>
        <v>0</v>
      </c>
      <c r="J388" s="40">
        <f t="shared" si="185"/>
        <v>0</v>
      </c>
      <c r="K388" s="41"/>
      <c r="L388" s="42"/>
      <c r="M388" s="42"/>
      <c r="N388" s="42"/>
      <c r="O388" s="42"/>
      <c r="P388" s="46"/>
      <c r="Q388" s="23"/>
    </row>
    <row r="389" spans="1:17" hidden="1">
      <c r="A389" s="237">
        <v>50236</v>
      </c>
      <c r="B389" s="25">
        <v>103</v>
      </c>
      <c r="C389" s="35" t="s">
        <v>24</v>
      </c>
      <c r="D389" s="36" t="str">
        <f t="shared" ref="D389:E389" si="216">D388</f>
        <v>'</v>
      </c>
      <c r="E389" s="37">
        <f t="shared" si="216"/>
        <v>50267.5</v>
      </c>
      <c r="F389" s="6">
        <f>IF(MAX(F$9:F388)&gt;=L$5,0,IF(B389&gt;=MONTH($N$5),F388+1,0))</f>
        <v>0</v>
      </c>
      <c r="G389" s="38">
        <f t="shared" si="157"/>
        <v>0</v>
      </c>
      <c r="H389" s="39">
        <f t="shared" si="158"/>
        <v>0</v>
      </c>
      <c r="I389" s="39">
        <f t="shared" si="184"/>
        <v>0</v>
      </c>
      <c r="J389" s="40">
        <f t="shared" si="185"/>
        <v>0</v>
      </c>
      <c r="K389" s="41"/>
      <c r="L389" s="42"/>
      <c r="M389" s="42"/>
      <c r="N389" s="42"/>
      <c r="O389" s="42"/>
      <c r="P389" s="46"/>
      <c r="Q389" s="23"/>
    </row>
    <row r="390" spans="1:17" hidden="1">
      <c r="A390" s="237">
        <v>50267</v>
      </c>
      <c r="B390" s="25">
        <v>104</v>
      </c>
      <c r="C390" s="35" t="s">
        <v>25</v>
      </c>
      <c r="D390" s="36" t="str">
        <f t="shared" ref="D390:E390" si="217">D389</f>
        <v>'</v>
      </c>
      <c r="E390" s="37">
        <f t="shared" si="217"/>
        <v>50267.5</v>
      </c>
      <c r="F390" s="6">
        <f>IF(MAX(F$9:F389)&gt;=L$5,0,IF(B390&gt;=MONTH($N$5),F389+1,0))</f>
        <v>0</v>
      </c>
      <c r="G390" s="38">
        <f t="shared" si="157"/>
        <v>0</v>
      </c>
      <c r="H390" s="39">
        <f t="shared" si="158"/>
        <v>0</v>
      </c>
      <c r="I390" s="39">
        <f t="shared" si="184"/>
        <v>0</v>
      </c>
      <c r="J390" s="40">
        <f t="shared" si="185"/>
        <v>0</v>
      </c>
      <c r="K390" s="41"/>
      <c r="L390" s="42"/>
      <c r="M390" s="42"/>
      <c r="N390" s="42"/>
      <c r="O390" s="42"/>
      <c r="P390" s="46"/>
      <c r="Q390" s="23"/>
    </row>
    <row r="391" spans="1:17" hidden="1">
      <c r="A391" s="237">
        <v>50298</v>
      </c>
      <c r="B391" s="25">
        <v>105</v>
      </c>
      <c r="C391" s="35" t="s">
        <v>26</v>
      </c>
      <c r="D391" s="36" t="str">
        <f t="shared" ref="D391:E391" si="218">D390</f>
        <v>'</v>
      </c>
      <c r="E391" s="37">
        <f t="shared" si="218"/>
        <v>50267.5</v>
      </c>
      <c r="F391" s="6">
        <f>IF(MAX(F$9:F390)&gt;=L$5,0,IF(B391&gt;=MONTH($N$5),F390+1,0))</f>
        <v>0</v>
      </c>
      <c r="G391" s="38">
        <f t="shared" si="157"/>
        <v>0</v>
      </c>
      <c r="H391" s="39">
        <f t="shared" si="158"/>
        <v>0</v>
      </c>
      <c r="I391" s="39">
        <f t="shared" si="184"/>
        <v>0</v>
      </c>
      <c r="J391" s="40">
        <f t="shared" si="185"/>
        <v>0</v>
      </c>
      <c r="K391" s="41"/>
      <c r="L391" s="42"/>
      <c r="M391" s="42"/>
      <c r="N391" s="42"/>
      <c r="O391" s="42"/>
      <c r="P391" s="46"/>
      <c r="Q391" s="23"/>
    </row>
    <row r="392" spans="1:17" hidden="1">
      <c r="A392" s="237">
        <v>50328</v>
      </c>
      <c r="B392" s="25">
        <v>106</v>
      </c>
      <c r="C392" s="35" t="s">
        <v>27</v>
      </c>
      <c r="D392" s="36" t="str">
        <f t="shared" ref="D392:E392" si="219">D391</f>
        <v>'</v>
      </c>
      <c r="E392" s="37">
        <f t="shared" si="219"/>
        <v>50267.5</v>
      </c>
      <c r="F392" s="6">
        <f>IF(MAX(F$9:F391)&gt;=L$5,0,IF(B392&gt;=MONTH($N$5),F391+1,0))</f>
        <v>0</v>
      </c>
      <c r="G392" s="38">
        <f t="shared" ref="G392:G455" si="220">IF((J391+H392)&lt;(M$5+H392),J391+H392,M$5)</f>
        <v>0</v>
      </c>
      <c r="H392" s="39">
        <f t="shared" ref="H392:H455" si="221">IF(F392&gt;0,IF(J391&gt;0,ROUND(-IPMT(K$5/12,F392,L$5,J$5,,),2),0),0)</f>
        <v>0</v>
      </c>
      <c r="I392" s="39">
        <f t="shared" si="184"/>
        <v>0</v>
      </c>
      <c r="J392" s="40">
        <f t="shared" si="185"/>
        <v>0</v>
      </c>
      <c r="K392" s="41"/>
      <c r="L392" s="42"/>
      <c r="M392" s="42"/>
      <c r="N392" s="42"/>
      <c r="O392" s="42"/>
      <c r="P392" s="46"/>
      <c r="Q392" s="23"/>
    </row>
    <row r="393" spans="1:17" hidden="1">
      <c r="A393" s="237">
        <v>50359</v>
      </c>
      <c r="B393" s="25">
        <v>107</v>
      </c>
      <c r="C393" s="35" t="s">
        <v>28</v>
      </c>
      <c r="D393" s="36" t="str">
        <f t="shared" ref="D393:E393" si="222">D392</f>
        <v>'</v>
      </c>
      <c r="E393" s="37">
        <f t="shared" si="222"/>
        <v>50267.5</v>
      </c>
      <c r="F393" s="6">
        <f>IF(MAX(F$9:F392)&gt;=L$5,0,IF(B393&gt;=MONTH($N$5),F392+1,0))</f>
        <v>0</v>
      </c>
      <c r="G393" s="38">
        <f t="shared" si="220"/>
        <v>0</v>
      </c>
      <c r="H393" s="39">
        <f t="shared" si="221"/>
        <v>0</v>
      </c>
      <c r="I393" s="39">
        <f t="shared" si="184"/>
        <v>0</v>
      </c>
      <c r="J393" s="40">
        <f t="shared" si="185"/>
        <v>0</v>
      </c>
      <c r="K393" s="41"/>
      <c r="L393" s="42"/>
      <c r="M393" s="42"/>
      <c r="N393" s="42"/>
      <c r="O393" s="42"/>
      <c r="P393" s="46"/>
      <c r="Q393" s="23"/>
    </row>
    <row r="394" spans="1:17" hidden="1">
      <c r="A394" s="237">
        <v>50389</v>
      </c>
      <c r="B394" s="25">
        <v>108</v>
      </c>
      <c r="C394" s="35" t="s">
        <v>29</v>
      </c>
      <c r="D394" s="36" t="str">
        <f t="shared" ref="D394:E394" si="223">D393</f>
        <v>'</v>
      </c>
      <c r="E394" s="37">
        <f t="shared" si="223"/>
        <v>50267.5</v>
      </c>
      <c r="F394" s="6">
        <f>IF(MAX(F$9:F393)&gt;=L$5,0,IF(B394&gt;=MONTH($N$5),F393+1,0))</f>
        <v>0</v>
      </c>
      <c r="G394" s="45">
        <f t="shared" si="220"/>
        <v>0</v>
      </c>
      <c r="H394" s="42">
        <f t="shared" si="221"/>
        <v>0</v>
      </c>
      <c r="I394" s="42">
        <f t="shared" si="184"/>
        <v>0</v>
      </c>
      <c r="J394" s="46">
        <f t="shared" si="185"/>
        <v>0</v>
      </c>
      <c r="K394" s="41">
        <f>SUM(H383:H394)</f>
        <v>0</v>
      </c>
      <c r="L394" s="42">
        <f>SUM(I383:I394)</f>
        <v>0</v>
      </c>
      <c r="M394" s="42">
        <f>SUM(G383:G394)</f>
        <v>0</v>
      </c>
      <c r="N394" s="42">
        <f>K394+N382</f>
        <v>157937.13</v>
      </c>
      <c r="O394" s="42">
        <f>L394+O382</f>
        <v>106368.36965106352</v>
      </c>
      <c r="P394" s="46">
        <f>M394+P382</f>
        <v>264305.49965106364</v>
      </c>
      <c r="Q394" s="23"/>
    </row>
    <row r="395" spans="1:17" hidden="1">
      <c r="A395" s="237">
        <v>50420</v>
      </c>
      <c r="B395" s="25">
        <v>109</v>
      </c>
      <c r="C395" s="26" t="s">
        <v>17</v>
      </c>
      <c r="D395" s="47" t="str">
        <f>D383</f>
        <v>'</v>
      </c>
      <c r="E395" s="27">
        <f>E383+365.25</f>
        <v>50632.75</v>
      </c>
      <c r="F395" s="90">
        <f>IF(MAX(F$9:F394)&gt;=L$5,0,IF(B395&gt;=MONTH($N$5),F394+1,0))</f>
        <v>0</v>
      </c>
      <c r="G395" s="28">
        <f t="shared" si="220"/>
        <v>0</v>
      </c>
      <c r="H395" s="29">
        <f t="shared" si="221"/>
        <v>0</v>
      </c>
      <c r="I395" s="29">
        <f t="shared" si="184"/>
        <v>0</v>
      </c>
      <c r="J395" s="30">
        <f t="shared" si="185"/>
        <v>0</v>
      </c>
      <c r="K395" s="31"/>
      <c r="L395" s="32"/>
      <c r="M395" s="32"/>
      <c r="N395" s="32"/>
      <c r="O395" s="32"/>
      <c r="P395" s="48"/>
      <c r="Q395" s="23"/>
    </row>
    <row r="396" spans="1:17" hidden="1">
      <c r="A396" s="237">
        <v>50451</v>
      </c>
      <c r="B396" s="25">
        <v>110</v>
      </c>
      <c r="C396" s="35" t="s">
        <v>19</v>
      </c>
      <c r="D396" s="36" t="str">
        <f t="shared" ref="D396:E396" si="224">D395</f>
        <v>'</v>
      </c>
      <c r="E396" s="37">
        <f t="shared" si="224"/>
        <v>50632.75</v>
      </c>
      <c r="F396" s="6">
        <f>IF(MAX(F$9:F395)&gt;=L$5,0,IF(B396&gt;=MONTH($N$5),F395+1,0))</f>
        <v>0</v>
      </c>
      <c r="G396" s="38">
        <f t="shared" si="220"/>
        <v>0</v>
      </c>
      <c r="H396" s="39">
        <f t="shared" si="221"/>
        <v>0</v>
      </c>
      <c r="I396" s="39">
        <f t="shared" si="184"/>
        <v>0</v>
      </c>
      <c r="J396" s="40">
        <f t="shared" si="185"/>
        <v>0</v>
      </c>
      <c r="K396" s="41"/>
      <c r="L396" s="42"/>
      <c r="M396" s="42"/>
      <c r="N396" s="42"/>
      <c r="O396" s="42"/>
      <c r="P396" s="46"/>
      <c r="Q396" s="23"/>
    </row>
    <row r="397" spans="1:17" hidden="1">
      <c r="A397" s="237">
        <v>50479</v>
      </c>
      <c r="B397" s="25">
        <v>111</v>
      </c>
      <c r="C397" s="35" t="s">
        <v>20</v>
      </c>
      <c r="D397" s="36" t="str">
        <f t="shared" ref="D397:E397" si="225">D396</f>
        <v>'</v>
      </c>
      <c r="E397" s="37">
        <f t="shared" si="225"/>
        <v>50632.75</v>
      </c>
      <c r="F397" s="6">
        <f>IF(MAX(F$9:F396)&gt;=L$5,0,IF(B397&gt;=MONTH($N$5),F396+1,0))</f>
        <v>0</v>
      </c>
      <c r="G397" s="38">
        <f t="shared" si="220"/>
        <v>0</v>
      </c>
      <c r="H397" s="39">
        <f t="shared" si="221"/>
        <v>0</v>
      </c>
      <c r="I397" s="39">
        <f t="shared" si="184"/>
        <v>0</v>
      </c>
      <c r="J397" s="40">
        <f t="shared" si="185"/>
        <v>0</v>
      </c>
      <c r="K397" s="41"/>
      <c r="L397" s="42"/>
      <c r="M397" s="42"/>
      <c r="N397" s="42"/>
      <c r="O397" s="42"/>
      <c r="P397" s="46"/>
      <c r="Q397" s="23"/>
    </row>
    <row r="398" spans="1:17" hidden="1">
      <c r="A398" s="237">
        <v>50510</v>
      </c>
      <c r="B398" s="25">
        <v>112</v>
      </c>
      <c r="C398" s="35" t="s">
        <v>21</v>
      </c>
      <c r="D398" s="36" t="str">
        <f t="shared" ref="D398:E398" si="226">D397</f>
        <v>'</v>
      </c>
      <c r="E398" s="37">
        <f t="shared" si="226"/>
        <v>50632.75</v>
      </c>
      <c r="F398" s="6">
        <f>IF(MAX(F$9:F397)&gt;=L$5,0,IF(B398&gt;=MONTH($N$5),F397+1,0))</f>
        <v>0</v>
      </c>
      <c r="G398" s="38">
        <f t="shared" si="220"/>
        <v>0</v>
      </c>
      <c r="H398" s="39">
        <f t="shared" si="221"/>
        <v>0</v>
      </c>
      <c r="I398" s="39">
        <f t="shared" si="184"/>
        <v>0</v>
      </c>
      <c r="J398" s="40">
        <f t="shared" si="185"/>
        <v>0</v>
      </c>
      <c r="K398" s="41"/>
      <c r="L398" s="42"/>
      <c r="M398" s="42"/>
      <c r="N398" s="42"/>
      <c r="O398" s="42"/>
      <c r="P398" s="46"/>
      <c r="Q398" s="23"/>
    </row>
    <row r="399" spans="1:17" hidden="1">
      <c r="A399" s="237">
        <v>50540</v>
      </c>
      <c r="B399" s="25">
        <v>113</v>
      </c>
      <c r="C399" s="35" t="s">
        <v>22</v>
      </c>
      <c r="D399" s="36" t="str">
        <f t="shared" ref="D399:E399" si="227">D398</f>
        <v>'</v>
      </c>
      <c r="E399" s="37">
        <f t="shared" si="227"/>
        <v>50632.75</v>
      </c>
      <c r="F399" s="6">
        <f>IF(MAX(F$9:F398)&gt;=L$5,0,IF(B399&gt;=MONTH($N$5),F398+1,0))</f>
        <v>0</v>
      </c>
      <c r="G399" s="38">
        <f t="shared" si="220"/>
        <v>0</v>
      </c>
      <c r="H399" s="39">
        <f t="shared" si="221"/>
        <v>0</v>
      </c>
      <c r="I399" s="39">
        <f t="shared" si="184"/>
        <v>0</v>
      </c>
      <c r="J399" s="40">
        <f t="shared" si="185"/>
        <v>0</v>
      </c>
      <c r="K399" s="41"/>
      <c r="L399" s="42"/>
      <c r="M399" s="42"/>
      <c r="N399" s="42"/>
      <c r="O399" s="42"/>
      <c r="P399" s="46"/>
      <c r="Q399" s="23"/>
    </row>
    <row r="400" spans="1:17" hidden="1">
      <c r="A400" s="237">
        <v>50571</v>
      </c>
      <c r="B400" s="25">
        <v>114</v>
      </c>
      <c r="C400" s="35" t="s">
        <v>23</v>
      </c>
      <c r="D400" s="36" t="str">
        <f t="shared" ref="D400:E400" si="228">D399</f>
        <v>'</v>
      </c>
      <c r="E400" s="37">
        <f t="shared" si="228"/>
        <v>50632.75</v>
      </c>
      <c r="F400" s="6">
        <f>IF(MAX(F$9:F399)&gt;=L$5,0,IF(B400&gt;=MONTH($N$5),F399+1,0))</f>
        <v>0</v>
      </c>
      <c r="G400" s="38">
        <f t="shared" si="220"/>
        <v>0</v>
      </c>
      <c r="H400" s="39">
        <f t="shared" si="221"/>
        <v>0</v>
      </c>
      <c r="I400" s="39">
        <f t="shared" si="184"/>
        <v>0</v>
      </c>
      <c r="J400" s="40">
        <f t="shared" si="185"/>
        <v>0</v>
      </c>
      <c r="K400" s="41"/>
      <c r="L400" s="42"/>
      <c r="M400" s="42"/>
      <c r="N400" s="42"/>
      <c r="O400" s="42"/>
      <c r="P400" s="46"/>
      <c r="Q400" s="23"/>
    </row>
    <row r="401" spans="1:17" hidden="1">
      <c r="A401" s="237">
        <v>50601</v>
      </c>
      <c r="B401" s="25">
        <v>115</v>
      </c>
      <c r="C401" s="35" t="s">
        <v>24</v>
      </c>
      <c r="D401" s="36" t="str">
        <f t="shared" ref="D401:E401" si="229">D400</f>
        <v>'</v>
      </c>
      <c r="E401" s="37">
        <f t="shared" si="229"/>
        <v>50632.75</v>
      </c>
      <c r="F401" s="6">
        <f>IF(MAX(F$9:F400)&gt;=L$5,0,IF(B401&gt;=MONTH($N$5),F400+1,0))</f>
        <v>0</v>
      </c>
      <c r="G401" s="38">
        <f t="shared" si="220"/>
        <v>0</v>
      </c>
      <c r="H401" s="39">
        <f t="shared" si="221"/>
        <v>0</v>
      </c>
      <c r="I401" s="39">
        <f t="shared" si="184"/>
        <v>0</v>
      </c>
      <c r="J401" s="40">
        <f t="shared" si="185"/>
        <v>0</v>
      </c>
      <c r="K401" s="41"/>
      <c r="L401" s="42"/>
      <c r="M401" s="42"/>
      <c r="N401" s="42"/>
      <c r="O401" s="42"/>
      <c r="P401" s="46"/>
      <c r="Q401" s="23"/>
    </row>
    <row r="402" spans="1:17" hidden="1">
      <c r="A402" s="237">
        <v>50632</v>
      </c>
      <c r="B402" s="25">
        <v>116</v>
      </c>
      <c r="C402" s="35" t="s">
        <v>25</v>
      </c>
      <c r="D402" s="36" t="str">
        <f t="shared" ref="D402:E402" si="230">D401</f>
        <v>'</v>
      </c>
      <c r="E402" s="37">
        <f t="shared" si="230"/>
        <v>50632.75</v>
      </c>
      <c r="F402" s="6">
        <f>IF(MAX(F$9:F401)&gt;=L$5,0,IF(B402&gt;=MONTH($N$5),F401+1,0))</f>
        <v>0</v>
      </c>
      <c r="G402" s="38">
        <f t="shared" si="220"/>
        <v>0</v>
      </c>
      <c r="H402" s="39">
        <f t="shared" si="221"/>
        <v>0</v>
      </c>
      <c r="I402" s="39">
        <f t="shared" si="184"/>
        <v>0</v>
      </c>
      <c r="J402" s="40">
        <f t="shared" si="185"/>
        <v>0</v>
      </c>
      <c r="K402" s="41"/>
      <c r="L402" s="42"/>
      <c r="M402" s="42"/>
      <c r="N402" s="42"/>
      <c r="O402" s="42"/>
      <c r="P402" s="46"/>
      <c r="Q402" s="23"/>
    </row>
    <row r="403" spans="1:17" hidden="1">
      <c r="A403" s="237">
        <v>50663</v>
      </c>
      <c r="B403" s="25">
        <v>117</v>
      </c>
      <c r="C403" s="35" t="s">
        <v>26</v>
      </c>
      <c r="D403" s="36" t="str">
        <f t="shared" ref="D403:E403" si="231">D402</f>
        <v>'</v>
      </c>
      <c r="E403" s="37">
        <f t="shared" si="231"/>
        <v>50632.75</v>
      </c>
      <c r="F403" s="6">
        <f>IF(MAX(F$9:F402)&gt;=L$5,0,IF(B403&gt;=MONTH($N$5),F402+1,0))</f>
        <v>0</v>
      </c>
      <c r="G403" s="38">
        <f t="shared" si="220"/>
        <v>0</v>
      </c>
      <c r="H403" s="39">
        <f t="shared" si="221"/>
        <v>0</v>
      </c>
      <c r="I403" s="39">
        <f t="shared" si="184"/>
        <v>0</v>
      </c>
      <c r="J403" s="40">
        <f t="shared" si="185"/>
        <v>0</v>
      </c>
      <c r="K403" s="41"/>
      <c r="L403" s="42"/>
      <c r="M403" s="42"/>
      <c r="N403" s="42"/>
      <c r="O403" s="42"/>
      <c r="P403" s="46"/>
      <c r="Q403" s="23"/>
    </row>
    <row r="404" spans="1:17" hidden="1">
      <c r="A404" s="237">
        <v>50693</v>
      </c>
      <c r="B404" s="25">
        <v>118</v>
      </c>
      <c r="C404" s="35" t="s">
        <v>27</v>
      </c>
      <c r="D404" s="36" t="str">
        <f t="shared" ref="D404:E404" si="232">D403</f>
        <v>'</v>
      </c>
      <c r="E404" s="37">
        <f t="shared" si="232"/>
        <v>50632.75</v>
      </c>
      <c r="F404" s="6">
        <f>IF(MAX(F$9:F403)&gt;=L$5,0,IF(B404&gt;=MONTH($N$5),F403+1,0))</f>
        <v>0</v>
      </c>
      <c r="G404" s="38">
        <f t="shared" si="220"/>
        <v>0</v>
      </c>
      <c r="H404" s="39">
        <f t="shared" si="221"/>
        <v>0</v>
      </c>
      <c r="I404" s="39">
        <f t="shared" si="184"/>
        <v>0</v>
      </c>
      <c r="J404" s="40">
        <f t="shared" si="185"/>
        <v>0</v>
      </c>
      <c r="K404" s="41"/>
      <c r="L404" s="42"/>
      <c r="M404" s="42"/>
      <c r="N404" s="42"/>
      <c r="O404" s="42"/>
      <c r="P404" s="46"/>
      <c r="Q404" s="23"/>
    </row>
    <row r="405" spans="1:17" hidden="1">
      <c r="A405" s="237">
        <v>50724</v>
      </c>
      <c r="B405" s="25">
        <v>119</v>
      </c>
      <c r="C405" s="35" t="s">
        <v>28</v>
      </c>
      <c r="D405" s="36" t="str">
        <f t="shared" ref="D405:E405" si="233">D404</f>
        <v>'</v>
      </c>
      <c r="E405" s="37">
        <f t="shared" si="233"/>
        <v>50632.75</v>
      </c>
      <c r="F405" s="6">
        <f>IF(MAX(F$9:F404)&gt;=L$5,0,IF(B405&gt;=MONTH($N$5),F404+1,0))</f>
        <v>0</v>
      </c>
      <c r="G405" s="38">
        <f t="shared" si="220"/>
        <v>0</v>
      </c>
      <c r="H405" s="39">
        <f t="shared" si="221"/>
        <v>0</v>
      </c>
      <c r="I405" s="39">
        <f t="shared" si="184"/>
        <v>0</v>
      </c>
      <c r="J405" s="40">
        <f t="shared" si="185"/>
        <v>0</v>
      </c>
      <c r="K405" s="41"/>
      <c r="L405" s="42"/>
      <c r="M405" s="42"/>
      <c r="N405" s="42"/>
      <c r="O405" s="42"/>
      <c r="P405" s="46"/>
      <c r="Q405" s="23"/>
    </row>
    <row r="406" spans="1:17" hidden="1">
      <c r="A406" s="237">
        <v>50754</v>
      </c>
      <c r="B406" s="25">
        <v>120</v>
      </c>
      <c r="C406" s="35" t="s">
        <v>29</v>
      </c>
      <c r="D406" s="36" t="str">
        <f t="shared" ref="D406:E406" si="234">D405</f>
        <v>'</v>
      </c>
      <c r="E406" s="37">
        <f t="shared" si="234"/>
        <v>50632.75</v>
      </c>
      <c r="F406" s="6">
        <f>IF(MAX(F$9:F405)&gt;=L$5,0,IF(B406&gt;=MONTH($N$5),F405+1,0))</f>
        <v>0</v>
      </c>
      <c r="G406" s="45">
        <f t="shared" si="220"/>
        <v>0</v>
      </c>
      <c r="H406" s="42">
        <f t="shared" si="221"/>
        <v>0</v>
      </c>
      <c r="I406" s="42">
        <f t="shared" si="184"/>
        <v>0</v>
      </c>
      <c r="J406" s="46">
        <f t="shared" si="185"/>
        <v>0</v>
      </c>
      <c r="K406" s="41">
        <f>SUM(H395:H406)</f>
        <v>0</v>
      </c>
      <c r="L406" s="42">
        <f>SUM(I395:I406)</f>
        <v>0</v>
      </c>
      <c r="M406" s="42">
        <f>SUM(G395:G406)</f>
        <v>0</v>
      </c>
      <c r="N406" s="42">
        <f>K406+N394</f>
        <v>157937.13</v>
      </c>
      <c r="O406" s="42">
        <f>L406+O394</f>
        <v>106368.36965106352</v>
      </c>
      <c r="P406" s="46">
        <f>M406+P394</f>
        <v>264305.49965106364</v>
      </c>
      <c r="Q406" s="23"/>
    </row>
    <row r="407" spans="1:17" hidden="1">
      <c r="A407" s="237">
        <v>50785</v>
      </c>
      <c r="B407" s="25">
        <v>49</v>
      </c>
      <c r="C407" s="26" t="s">
        <v>17</v>
      </c>
      <c r="D407" s="47" t="str">
        <f>D395</f>
        <v>'</v>
      </c>
      <c r="E407" s="27">
        <f>E395+365.25</f>
        <v>50998</v>
      </c>
      <c r="F407" s="90">
        <f>IF(MAX(F$9:F406)&gt;=L$5,0,IF(B407&gt;=MONTH($N$5),F406+1,0))</f>
        <v>0</v>
      </c>
      <c r="G407" s="28">
        <f t="shared" si="220"/>
        <v>0</v>
      </c>
      <c r="H407" s="29">
        <f t="shared" si="221"/>
        <v>0</v>
      </c>
      <c r="I407" s="29">
        <f t="shared" si="184"/>
        <v>0</v>
      </c>
      <c r="J407" s="30">
        <f t="shared" si="185"/>
        <v>0</v>
      </c>
      <c r="K407" s="31"/>
      <c r="L407" s="32"/>
      <c r="M407" s="32"/>
      <c r="N407" s="32"/>
      <c r="O407" s="32"/>
      <c r="P407" s="48"/>
      <c r="Q407" s="23"/>
    </row>
    <row r="408" spans="1:17" hidden="1">
      <c r="A408" s="237">
        <v>50816</v>
      </c>
      <c r="B408" s="25">
        <v>62</v>
      </c>
      <c r="C408" s="35" t="s">
        <v>19</v>
      </c>
      <c r="D408" s="36" t="str">
        <f t="shared" ref="D408:E408" si="235">D407</f>
        <v>'</v>
      </c>
      <c r="E408" s="37">
        <f t="shared" si="235"/>
        <v>50998</v>
      </c>
      <c r="F408" s="6">
        <f>IF(MAX(F$9:F407)&gt;=L$5,0,IF(B408&gt;=MONTH($N$5),F407+1,0))</f>
        <v>0</v>
      </c>
      <c r="G408" s="38">
        <f t="shared" si="220"/>
        <v>0</v>
      </c>
      <c r="H408" s="39">
        <f t="shared" si="221"/>
        <v>0</v>
      </c>
      <c r="I408" s="39">
        <f t="shared" si="184"/>
        <v>0</v>
      </c>
      <c r="J408" s="40">
        <f t="shared" si="185"/>
        <v>0</v>
      </c>
      <c r="K408" s="41"/>
      <c r="L408" s="42"/>
      <c r="M408" s="42"/>
      <c r="N408" s="42"/>
      <c r="O408" s="42"/>
      <c r="P408" s="46"/>
      <c r="Q408" s="23"/>
    </row>
    <row r="409" spans="1:17" hidden="1">
      <c r="A409" s="237">
        <v>50844</v>
      </c>
      <c r="B409" s="25">
        <v>63</v>
      </c>
      <c r="C409" s="35" t="s">
        <v>20</v>
      </c>
      <c r="D409" s="36" t="str">
        <f t="shared" ref="D409:E409" si="236">D408</f>
        <v>'</v>
      </c>
      <c r="E409" s="37">
        <f t="shared" si="236"/>
        <v>50998</v>
      </c>
      <c r="F409" s="6">
        <f>IF(MAX(F$9:F408)&gt;=L$5,0,IF(B409&gt;=MONTH($N$5),F408+1,0))</f>
        <v>0</v>
      </c>
      <c r="G409" s="38">
        <f t="shared" si="220"/>
        <v>0</v>
      </c>
      <c r="H409" s="39">
        <f t="shared" si="221"/>
        <v>0</v>
      </c>
      <c r="I409" s="39">
        <f t="shared" si="184"/>
        <v>0</v>
      </c>
      <c r="J409" s="40">
        <f t="shared" si="185"/>
        <v>0</v>
      </c>
      <c r="K409" s="41"/>
      <c r="L409" s="42"/>
      <c r="M409" s="42"/>
      <c r="N409" s="42"/>
      <c r="O409" s="42"/>
      <c r="P409" s="46"/>
      <c r="Q409" s="23"/>
    </row>
    <row r="410" spans="1:17" hidden="1">
      <c r="A410" s="237">
        <v>50875</v>
      </c>
      <c r="B410" s="25">
        <v>64</v>
      </c>
      <c r="C410" s="35" t="s">
        <v>21</v>
      </c>
      <c r="D410" s="36" t="str">
        <f t="shared" ref="D410:E410" si="237">D409</f>
        <v>'</v>
      </c>
      <c r="E410" s="37">
        <f t="shared" si="237"/>
        <v>50998</v>
      </c>
      <c r="F410" s="6">
        <f>IF(MAX(F$9:F409)&gt;=L$5,0,IF(B410&gt;=MONTH($N$5),F409+1,0))</f>
        <v>0</v>
      </c>
      <c r="G410" s="38">
        <f t="shared" si="220"/>
        <v>0</v>
      </c>
      <c r="H410" s="39">
        <f t="shared" si="221"/>
        <v>0</v>
      </c>
      <c r="I410" s="39">
        <f t="shared" si="184"/>
        <v>0</v>
      </c>
      <c r="J410" s="40">
        <f t="shared" si="185"/>
        <v>0</v>
      </c>
      <c r="K410" s="41"/>
      <c r="L410" s="42"/>
      <c r="M410" s="42"/>
      <c r="N410" s="42"/>
      <c r="O410" s="42"/>
      <c r="P410" s="46"/>
      <c r="Q410" s="23"/>
    </row>
    <row r="411" spans="1:17" hidden="1">
      <c r="A411" s="237">
        <v>50905</v>
      </c>
      <c r="B411" s="25">
        <v>65</v>
      </c>
      <c r="C411" s="35" t="s">
        <v>22</v>
      </c>
      <c r="D411" s="36" t="str">
        <f t="shared" ref="D411:E411" si="238">D410</f>
        <v>'</v>
      </c>
      <c r="E411" s="37">
        <f t="shared" si="238"/>
        <v>50998</v>
      </c>
      <c r="F411" s="6">
        <f>IF(MAX(F$9:F410)&gt;=L$5,0,IF(B411&gt;=MONTH($N$5),F410+1,0))</f>
        <v>0</v>
      </c>
      <c r="G411" s="38">
        <f t="shared" si="220"/>
        <v>0</v>
      </c>
      <c r="H411" s="39">
        <f t="shared" si="221"/>
        <v>0</v>
      </c>
      <c r="I411" s="39">
        <f t="shared" si="184"/>
        <v>0</v>
      </c>
      <c r="J411" s="40">
        <f t="shared" si="185"/>
        <v>0</v>
      </c>
      <c r="K411" s="41"/>
      <c r="L411" s="42"/>
      <c r="M411" s="42"/>
      <c r="N411" s="42"/>
      <c r="O411" s="42"/>
      <c r="P411" s="46"/>
      <c r="Q411" s="23"/>
    </row>
    <row r="412" spans="1:17" hidden="1">
      <c r="A412" s="237">
        <v>50936</v>
      </c>
      <c r="B412" s="25">
        <v>66</v>
      </c>
      <c r="C412" s="35" t="s">
        <v>23</v>
      </c>
      <c r="D412" s="36" t="str">
        <f t="shared" ref="D412:E412" si="239">D411</f>
        <v>'</v>
      </c>
      <c r="E412" s="37">
        <f t="shared" si="239"/>
        <v>50998</v>
      </c>
      <c r="F412" s="6">
        <f>IF(MAX(F$9:F411)&gt;=L$5,0,IF(B412&gt;=MONTH($N$5),F411+1,0))</f>
        <v>0</v>
      </c>
      <c r="G412" s="38">
        <f t="shared" si="220"/>
        <v>0</v>
      </c>
      <c r="H412" s="39">
        <f t="shared" si="221"/>
        <v>0</v>
      </c>
      <c r="I412" s="39">
        <f t="shared" si="184"/>
        <v>0</v>
      </c>
      <c r="J412" s="40">
        <f t="shared" si="185"/>
        <v>0</v>
      </c>
      <c r="K412" s="41"/>
      <c r="L412" s="42"/>
      <c r="M412" s="42"/>
      <c r="N412" s="42"/>
      <c r="O412" s="42"/>
      <c r="P412" s="46"/>
      <c r="Q412" s="23"/>
    </row>
    <row r="413" spans="1:17" hidden="1">
      <c r="A413" s="237">
        <v>50966</v>
      </c>
      <c r="B413" s="25">
        <v>67</v>
      </c>
      <c r="C413" s="35" t="s">
        <v>24</v>
      </c>
      <c r="D413" s="36" t="str">
        <f t="shared" ref="D413:E413" si="240">D412</f>
        <v>'</v>
      </c>
      <c r="E413" s="37">
        <f t="shared" si="240"/>
        <v>50998</v>
      </c>
      <c r="F413" s="6">
        <f>IF(MAX(F$9:F412)&gt;=L$5,0,IF(B413&gt;=MONTH($N$5),F412+1,0))</f>
        <v>0</v>
      </c>
      <c r="G413" s="38">
        <f t="shared" si="220"/>
        <v>0</v>
      </c>
      <c r="H413" s="39">
        <f t="shared" si="221"/>
        <v>0</v>
      </c>
      <c r="I413" s="39">
        <f t="shared" si="184"/>
        <v>0</v>
      </c>
      <c r="J413" s="40">
        <f t="shared" si="185"/>
        <v>0</v>
      </c>
      <c r="K413" s="41"/>
      <c r="L413" s="42"/>
      <c r="M413" s="42"/>
      <c r="N413" s="42"/>
      <c r="O413" s="42"/>
      <c r="P413" s="46"/>
      <c r="Q413" s="23"/>
    </row>
    <row r="414" spans="1:17" hidden="1">
      <c r="A414" s="237">
        <v>50997</v>
      </c>
      <c r="B414" s="25">
        <v>68</v>
      </c>
      <c r="C414" s="35" t="s">
        <v>25</v>
      </c>
      <c r="D414" s="36" t="str">
        <f t="shared" ref="D414:E414" si="241">D413</f>
        <v>'</v>
      </c>
      <c r="E414" s="37">
        <f t="shared" si="241"/>
        <v>50998</v>
      </c>
      <c r="F414" s="6">
        <f>IF(MAX(F$9:F413)&gt;=L$5,0,IF(B414&gt;=MONTH($N$5),F413+1,0))</f>
        <v>0</v>
      </c>
      <c r="G414" s="38">
        <f t="shared" si="220"/>
        <v>0</v>
      </c>
      <c r="H414" s="39">
        <f t="shared" si="221"/>
        <v>0</v>
      </c>
      <c r="I414" s="39">
        <f t="shared" si="184"/>
        <v>0</v>
      </c>
      <c r="J414" s="40">
        <f t="shared" si="185"/>
        <v>0</v>
      </c>
      <c r="K414" s="41"/>
      <c r="L414" s="42"/>
      <c r="M414" s="42"/>
      <c r="N414" s="42"/>
      <c r="O414" s="42"/>
      <c r="P414" s="46"/>
      <c r="Q414" s="23"/>
    </row>
    <row r="415" spans="1:17" hidden="1">
      <c r="A415" s="237">
        <v>51028</v>
      </c>
      <c r="B415" s="25">
        <v>69</v>
      </c>
      <c r="C415" s="35" t="s">
        <v>26</v>
      </c>
      <c r="D415" s="36" t="str">
        <f t="shared" ref="D415:E415" si="242">D414</f>
        <v>'</v>
      </c>
      <c r="E415" s="37">
        <f t="shared" si="242"/>
        <v>50998</v>
      </c>
      <c r="F415" s="6">
        <f>IF(MAX(F$9:F414)&gt;=L$5,0,IF(B415&gt;=MONTH($N$5),F414+1,0))</f>
        <v>0</v>
      </c>
      <c r="G415" s="38">
        <f t="shared" si="220"/>
        <v>0</v>
      </c>
      <c r="H415" s="39">
        <f t="shared" si="221"/>
        <v>0</v>
      </c>
      <c r="I415" s="39">
        <f t="shared" si="184"/>
        <v>0</v>
      </c>
      <c r="J415" s="40">
        <f t="shared" si="185"/>
        <v>0</v>
      </c>
      <c r="K415" s="41"/>
      <c r="L415" s="42"/>
      <c r="M415" s="42"/>
      <c r="N415" s="42"/>
      <c r="O415" s="42"/>
      <c r="P415" s="46"/>
      <c r="Q415" s="23"/>
    </row>
    <row r="416" spans="1:17" hidden="1">
      <c r="A416" s="237">
        <v>51058</v>
      </c>
      <c r="B416" s="25">
        <v>70</v>
      </c>
      <c r="C416" s="35" t="s">
        <v>27</v>
      </c>
      <c r="D416" s="36" t="str">
        <f t="shared" ref="D416:E416" si="243">D415</f>
        <v>'</v>
      </c>
      <c r="E416" s="37">
        <f t="shared" si="243"/>
        <v>50998</v>
      </c>
      <c r="F416" s="6">
        <f>IF(MAX(F$9:F415)&gt;=L$5,0,IF(B416&gt;=MONTH($N$5),F415+1,0))</f>
        <v>0</v>
      </c>
      <c r="G416" s="38">
        <f t="shared" si="220"/>
        <v>0</v>
      </c>
      <c r="H416" s="39">
        <f t="shared" si="221"/>
        <v>0</v>
      </c>
      <c r="I416" s="39">
        <f t="shared" si="184"/>
        <v>0</v>
      </c>
      <c r="J416" s="40">
        <f t="shared" si="185"/>
        <v>0</v>
      </c>
      <c r="K416" s="41"/>
      <c r="L416" s="42"/>
      <c r="M416" s="42"/>
      <c r="N416" s="42"/>
      <c r="O416" s="42"/>
      <c r="P416" s="46"/>
      <c r="Q416" s="23"/>
    </row>
    <row r="417" spans="1:17" hidden="1">
      <c r="A417" s="237">
        <v>51089</v>
      </c>
      <c r="B417" s="25">
        <v>71</v>
      </c>
      <c r="C417" s="35" t="s">
        <v>28</v>
      </c>
      <c r="D417" s="36" t="str">
        <f t="shared" ref="D417:E417" si="244">D416</f>
        <v>'</v>
      </c>
      <c r="E417" s="37">
        <f t="shared" si="244"/>
        <v>50998</v>
      </c>
      <c r="F417" s="6">
        <f>IF(MAX(F$9:F416)&gt;=L$5,0,IF(B417&gt;=MONTH($N$5),F416+1,0))</f>
        <v>0</v>
      </c>
      <c r="G417" s="38">
        <f t="shared" si="220"/>
        <v>0</v>
      </c>
      <c r="H417" s="39">
        <f t="shared" si="221"/>
        <v>0</v>
      </c>
      <c r="I417" s="39">
        <f t="shared" si="184"/>
        <v>0</v>
      </c>
      <c r="J417" s="40">
        <f t="shared" si="185"/>
        <v>0</v>
      </c>
      <c r="K417" s="41"/>
      <c r="L417" s="42"/>
      <c r="M417" s="42"/>
      <c r="N417" s="42"/>
      <c r="O417" s="42"/>
      <c r="P417" s="46"/>
      <c r="Q417" s="23"/>
    </row>
    <row r="418" spans="1:17" hidden="1">
      <c r="A418" s="237">
        <v>51119</v>
      </c>
      <c r="B418" s="25">
        <v>72</v>
      </c>
      <c r="C418" s="35" t="s">
        <v>29</v>
      </c>
      <c r="D418" s="36" t="str">
        <f t="shared" ref="D418:E418" si="245">D417</f>
        <v>'</v>
      </c>
      <c r="E418" s="37">
        <f t="shared" si="245"/>
        <v>50998</v>
      </c>
      <c r="F418" s="6">
        <f>IF(MAX(F$9:F417)&gt;=L$5,0,IF(B418&gt;=MONTH($N$5),F417+1,0))</f>
        <v>0</v>
      </c>
      <c r="G418" s="45">
        <f t="shared" si="220"/>
        <v>0</v>
      </c>
      <c r="H418" s="42">
        <f t="shared" si="221"/>
        <v>0</v>
      </c>
      <c r="I418" s="42">
        <f t="shared" si="184"/>
        <v>0</v>
      </c>
      <c r="J418" s="46">
        <f t="shared" si="185"/>
        <v>0</v>
      </c>
      <c r="K418" s="41">
        <f>SUM(H407:H418)</f>
        <v>0</v>
      </c>
      <c r="L418" s="42">
        <f>SUM(I407:I418)</f>
        <v>0</v>
      </c>
      <c r="M418" s="42">
        <f>SUM(G407:G418)</f>
        <v>0</v>
      </c>
      <c r="N418" s="42">
        <f>K418+N334</f>
        <v>157937.13</v>
      </c>
      <c r="O418" s="42">
        <f>L418+O334</f>
        <v>106368.36965106352</v>
      </c>
      <c r="P418" s="46">
        <f>M418+P334</f>
        <v>264305.49965106364</v>
      </c>
      <c r="Q418" s="23"/>
    </row>
    <row r="419" spans="1:17" hidden="1">
      <c r="A419" s="237">
        <v>51150</v>
      </c>
      <c r="B419" s="25">
        <v>73</v>
      </c>
      <c r="C419" s="26" t="s">
        <v>17</v>
      </c>
      <c r="D419" s="47" t="str">
        <f>D407</f>
        <v>'</v>
      </c>
      <c r="E419" s="27">
        <f>E407+365.25</f>
        <v>51363.25</v>
      </c>
      <c r="F419" s="90">
        <f>IF(MAX(F$9:F418)&gt;=L$5,0,IF(B419&gt;=MONTH($N$5),F418+1,0))</f>
        <v>0</v>
      </c>
      <c r="G419" s="28">
        <f t="shared" si="220"/>
        <v>0</v>
      </c>
      <c r="H419" s="29">
        <f t="shared" si="221"/>
        <v>0</v>
      </c>
      <c r="I419" s="29">
        <f t="shared" ref="I419:I466" si="246">G419-H419</f>
        <v>0</v>
      </c>
      <c r="J419" s="30">
        <f t="shared" ref="J419:J466" si="247">J418-I419</f>
        <v>0</v>
      </c>
      <c r="K419" s="31"/>
      <c r="L419" s="32"/>
      <c r="M419" s="32"/>
      <c r="N419" s="32"/>
      <c r="O419" s="32"/>
      <c r="P419" s="48"/>
      <c r="Q419" s="23"/>
    </row>
    <row r="420" spans="1:17" hidden="1">
      <c r="A420" s="237">
        <v>51181</v>
      </c>
      <c r="B420" s="25">
        <v>74</v>
      </c>
      <c r="C420" s="35" t="s">
        <v>19</v>
      </c>
      <c r="D420" s="36" t="str">
        <f t="shared" ref="D420:E420" si="248">D419</f>
        <v>'</v>
      </c>
      <c r="E420" s="37">
        <f t="shared" si="248"/>
        <v>51363.25</v>
      </c>
      <c r="F420" s="6">
        <f>IF(MAX(F$9:F419)&gt;=L$5,0,IF(B420&gt;=MONTH($N$5),F419+1,0))</f>
        <v>0</v>
      </c>
      <c r="G420" s="38">
        <f t="shared" si="220"/>
        <v>0</v>
      </c>
      <c r="H420" s="39">
        <f t="shared" si="221"/>
        <v>0</v>
      </c>
      <c r="I420" s="39">
        <f t="shared" si="246"/>
        <v>0</v>
      </c>
      <c r="J420" s="40">
        <f t="shared" si="247"/>
        <v>0</v>
      </c>
      <c r="K420" s="41"/>
      <c r="L420" s="42"/>
      <c r="M420" s="42"/>
      <c r="N420" s="42"/>
      <c r="O420" s="42"/>
      <c r="P420" s="46"/>
      <c r="Q420" s="23"/>
    </row>
    <row r="421" spans="1:17" hidden="1">
      <c r="A421" s="237">
        <v>51210</v>
      </c>
      <c r="B421" s="25">
        <v>75</v>
      </c>
      <c r="C421" s="35" t="s">
        <v>20</v>
      </c>
      <c r="D421" s="36" t="str">
        <f t="shared" ref="D421:E421" si="249">D420</f>
        <v>'</v>
      </c>
      <c r="E421" s="37">
        <f t="shared" si="249"/>
        <v>51363.25</v>
      </c>
      <c r="F421" s="6">
        <f>IF(MAX(F$9:F420)&gt;=L$5,0,IF(B421&gt;=MONTH($N$5),F420+1,0))</f>
        <v>0</v>
      </c>
      <c r="G421" s="38">
        <f t="shared" si="220"/>
        <v>0</v>
      </c>
      <c r="H421" s="39">
        <f t="shared" si="221"/>
        <v>0</v>
      </c>
      <c r="I421" s="39">
        <f t="shared" si="246"/>
        <v>0</v>
      </c>
      <c r="J421" s="40">
        <f t="shared" si="247"/>
        <v>0</v>
      </c>
      <c r="K421" s="41"/>
      <c r="L421" s="42"/>
      <c r="M421" s="42"/>
      <c r="N421" s="42"/>
      <c r="O421" s="42"/>
      <c r="P421" s="46"/>
      <c r="Q421" s="23"/>
    </row>
    <row r="422" spans="1:17" hidden="1">
      <c r="A422" s="237">
        <v>51241</v>
      </c>
      <c r="B422" s="25">
        <v>76</v>
      </c>
      <c r="C422" s="35" t="s">
        <v>21</v>
      </c>
      <c r="D422" s="36" t="str">
        <f t="shared" ref="D422:E422" si="250">D421</f>
        <v>'</v>
      </c>
      <c r="E422" s="37">
        <f t="shared" si="250"/>
        <v>51363.25</v>
      </c>
      <c r="F422" s="6">
        <f>IF(MAX(F$9:F421)&gt;=L$5,0,IF(B422&gt;=MONTH($N$5),F421+1,0))</f>
        <v>0</v>
      </c>
      <c r="G422" s="38">
        <f t="shared" si="220"/>
        <v>0</v>
      </c>
      <c r="H422" s="39">
        <f t="shared" si="221"/>
        <v>0</v>
      </c>
      <c r="I422" s="39">
        <f t="shared" si="246"/>
        <v>0</v>
      </c>
      <c r="J422" s="40">
        <f t="shared" si="247"/>
        <v>0</v>
      </c>
      <c r="K422" s="41"/>
      <c r="L422" s="42"/>
      <c r="M422" s="42"/>
      <c r="N422" s="42"/>
      <c r="O422" s="42"/>
      <c r="P422" s="46"/>
      <c r="Q422" s="23"/>
    </row>
    <row r="423" spans="1:17" hidden="1">
      <c r="A423" s="237">
        <v>51271</v>
      </c>
      <c r="B423" s="25">
        <v>77</v>
      </c>
      <c r="C423" s="35" t="s">
        <v>22</v>
      </c>
      <c r="D423" s="36" t="str">
        <f t="shared" ref="D423:E423" si="251">D422</f>
        <v>'</v>
      </c>
      <c r="E423" s="37">
        <f t="shared" si="251"/>
        <v>51363.25</v>
      </c>
      <c r="F423" s="6">
        <f>IF(MAX(F$9:F422)&gt;=L$5,0,IF(B423&gt;=MONTH($N$5),F422+1,0))</f>
        <v>0</v>
      </c>
      <c r="G423" s="38">
        <f t="shared" si="220"/>
        <v>0</v>
      </c>
      <c r="H423" s="39">
        <f t="shared" si="221"/>
        <v>0</v>
      </c>
      <c r="I423" s="39">
        <f t="shared" si="246"/>
        <v>0</v>
      </c>
      <c r="J423" s="40">
        <f t="shared" si="247"/>
        <v>0</v>
      </c>
      <c r="K423" s="41"/>
      <c r="L423" s="42"/>
      <c r="M423" s="42"/>
      <c r="N423" s="42"/>
      <c r="O423" s="42"/>
      <c r="P423" s="46"/>
      <c r="Q423" s="23"/>
    </row>
    <row r="424" spans="1:17" hidden="1">
      <c r="A424" s="237">
        <v>51302</v>
      </c>
      <c r="B424" s="25">
        <v>78</v>
      </c>
      <c r="C424" s="35" t="s">
        <v>23</v>
      </c>
      <c r="D424" s="36" t="str">
        <f t="shared" ref="D424:E424" si="252">D423</f>
        <v>'</v>
      </c>
      <c r="E424" s="37">
        <f t="shared" si="252"/>
        <v>51363.25</v>
      </c>
      <c r="F424" s="6">
        <f>IF(MAX(F$9:F423)&gt;=L$5,0,IF(B424&gt;=MONTH($N$5),F423+1,0))</f>
        <v>0</v>
      </c>
      <c r="G424" s="38">
        <f t="shared" si="220"/>
        <v>0</v>
      </c>
      <c r="H424" s="39">
        <f t="shared" si="221"/>
        <v>0</v>
      </c>
      <c r="I424" s="39">
        <f t="shared" si="246"/>
        <v>0</v>
      </c>
      <c r="J424" s="40">
        <f t="shared" si="247"/>
        <v>0</v>
      </c>
      <c r="K424" s="41"/>
      <c r="L424" s="42"/>
      <c r="M424" s="42"/>
      <c r="N424" s="42"/>
      <c r="O424" s="42"/>
      <c r="P424" s="46"/>
      <c r="Q424" s="23"/>
    </row>
    <row r="425" spans="1:17" hidden="1">
      <c r="A425" s="237">
        <v>51332</v>
      </c>
      <c r="B425" s="25">
        <v>79</v>
      </c>
      <c r="C425" s="35" t="s">
        <v>24</v>
      </c>
      <c r="D425" s="36" t="str">
        <f t="shared" ref="D425:E425" si="253">D424</f>
        <v>'</v>
      </c>
      <c r="E425" s="37">
        <f t="shared" si="253"/>
        <v>51363.25</v>
      </c>
      <c r="F425" s="6">
        <f>IF(MAX(F$9:F424)&gt;=L$5,0,IF(B425&gt;=MONTH($N$5),F424+1,0))</f>
        <v>0</v>
      </c>
      <c r="G425" s="38">
        <f t="shared" si="220"/>
        <v>0</v>
      </c>
      <c r="H425" s="39">
        <f t="shared" si="221"/>
        <v>0</v>
      </c>
      <c r="I425" s="39">
        <f t="shared" si="246"/>
        <v>0</v>
      </c>
      <c r="J425" s="40">
        <f t="shared" si="247"/>
        <v>0</v>
      </c>
      <c r="K425" s="41"/>
      <c r="L425" s="42"/>
      <c r="M425" s="42"/>
      <c r="N425" s="42"/>
      <c r="O425" s="42"/>
      <c r="P425" s="46"/>
      <c r="Q425" s="23"/>
    </row>
    <row r="426" spans="1:17" hidden="1">
      <c r="A426" s="237">
        <v>51363</v>
      </c>
      <c r="B426" s="25">
        <v>80</v>
      </c>
      <c r="C426" s="35" t="s">
        <v>25</v>
      </c>
      <c r="D426" s="36" t="str">
        <f t="shared" ref="D426:E426" si="254">D425</f>
        <v>'</v>
      </c>
      <c r="E426" s="37">
        <f t="shared" si="254"/>
        <v>51363.25</v>
      </c>
      <c r="F426" s="6">
        <f>IF(MAX(F$9:F425)&gt;=L$5,0,IF(B426&gt;=MONTH($N$5),F425+1,0))</f>
        <v>0</v>
      </c>
      <c r="G426" s="38">
        <f t="shared" si="220"/>
        <v>0</v>
      </c>
      <c r="H426" s="39">
        <f t="shared" si="221"/>
        <v>0</v>
      </c>
      <c r="I426" s="39">
        <f t="shared" si="246"/>
        <v>0</v>
      </c>
      <c r="J426" s="40">
        <f t="shared" si="247"/>
        <v>0</v>
      </c>
      <c r="K426" s="41"/>
      <c r="L426" s="42"/>
      <c r="M426" s="42"/>
      <c r="N426" s="42"/>
      <c r="O426" s="42"/>
      <c r="P426" s="46"/>
      <c r="Q426" s="23"/>
    </row>
    <row r="427" spans="1:17" hidden="1">
      <c r="A427" s="237">
        <v>51394</v>
      </c>
      <c r="B427" s="25">
        <v>81</v>
      </c>
      <c r="C427" s="35" t="s">
        <v>26</v>
      </c>
      <c r="D427" s="36" t="str">
        <f t="shared" ref="D427:E427" si="255">D426</f>
        <v>'</v>
      </c>
      <c r="E427" s="37">
        <f t="shared" si="255"/>
        <v>51363.25</v>
      </c>
      <c r="F427" s="6">
        <f>IF(MAX(F$9:F426)&gt;=L$5,0,IF(B427&gt;=MONTH($N$5),F426+1,0))</f>
        <v>0</v>
      </c>
      <c r="G427" s="38">
        <f t="shared" si="220"/>
        <v>0</v>
      </c>
      <c r="H427" s="39">
        <f t="shared" si="221"/>
        <v>0</v>
      </c>
      <c r="I427" s="39">
        <f t="shared" si="246"/>
        <v>0</v>
      </c>
      <c r="J427" s="40">
        <f t="shared" si="247"/>
        <v>0</v>
      </c>
      <c r="K427" s="41"/>
      <c r="L427" s="42"/>
      <c r="M427" s="42"/>
      <c r="N427" s="42"/>
      <c r="O427" s="42"/>
      <c r="P427" s="46"/>
      <c r="Q427" s="23"/>
    </row>
    <row r="428" spans="1:17" hidden="1">
      <c r="A428" s="237">
        <v>51424</v>
      </c>
      <c r="B428" s="25">
        <v>82</v>
      </c>
      <c r="C428" s="35" t="s">
        <v>27</v>
      </c>
      <c r="D428" s="36" t="str">
        <f t="shared" ref="D428:E428" si="256">D427</f>
        <v>'</v>
      </c>
      <c r="E428" s="37">
        <f t="shared" si="256"/>
        <v>51363.25</v>
      </c>
      <c r="F428" s="6">
        <f>IF(MAX(F$9:F427)&gt;=L$5,0,IF(B428&gt;=MONTH($N$5),F427+1,0))</f>
        <v>0</v>
      </c>
      <c r="G428" s="38">
        <f t="shared" si="220"/>
        <v>0</v>
      </c>
      <c r="H428" s="39">
        <f t="shared" si="221"/>
        <v>0</v>
      </c>
      <c r="I428" s="39">
        <f t="shared" si="246"/>
        <v>0</v>
      </c>
      <c r="J428" s="40">
        <f t="shared" si="247"/>
        <v>0</v>
      </c>
      <c r="K428" s="41"/>
      <c r="L428" s="42"/>
      <c r="M428" s="42"/>
      <c r="N428" s="42"/>
      <c r="O428" s="42"/>
      <c r="P428" s="46"/>
      <c r="Q428" s="23"/>
    </row>
    <row r="429" spans="1:17" hidden="1">
      <c r="A429" s="237">
        <v>51455</v>
      </c>
      <c r="B429" s="25">
        <v>83</v>
      </c>
      <c r="C429" s="35" t="s">
        <v>28</v>
      </c>
      <c r="D429" s="36" t="str">
        <f t="shared" ref="D429:E429" si="257">D428</f>
        <v>'</v>
      </c>
      <c r="E429" s="37">
        <f t="shared" si="257"/>
        <v>51363.25</v>
      </c>
      <c r="F429" s="6">
        <f>IF(MAX(F$9:F428)&gt;=L$5,0,IF(B429&gt;=MONTH($N$5),F428+1,0))</f>
        <v>0</v>
      </c>
      <c r="G429" s="38">
        <f t="shared" si="220"/>
        <v>0</v>
      </c>
      <c r="H429" s="39">
        <f t="shared" si="221"/>
        <v>0</v>
      </c>
      <c r="I429" s="39">
        <f t="shared" si="246"/>
        <v>0</v>
      </c>
      <c r="J429" s="40">
        <f t="shared" si="247"/>
        <v>0</v>
      </c>
      <c r="K429" s="41"/>
      <c r="L429" s="42"/>
      <c r="M429" s="42"/>
      <c r="N429" s="42"/>
      <c r="O429" s="42"/>
      <c r="P429" s="46"/>
      <c r="Q429" s="23"/>
    </row>
    <row r="430" spans="1:17" hidden="1">
      <c r="A430" s="237">
        <v>51485</v>
      </c>
      <c r="B430" s="25">
        <v>84</v>
      </c>
      <c r="C430" s="35" t="s">
        <v>29</v>
      </c>
      <c r="D430" s="36" t="str">
        <f t="shared" ref="D430:E430" si="258">D429</f>
        <v>'</v>
      </c>
      <c r="E430" s="37">
        <f t="shared" si="258"/>
        <v>51363.25</v>
      </c>
      <c r="F430" s="6">
        <f>IF(MAX(F$9:F429)&gt;=L$5,0,IF(B430&gt;=MONTH($N$5),F429+1,0))</f>
        <v>0</v>
      </c>
      <c r="G430" s="45">
        <f t="shared" si="220"/>
        <v>0</v>
      </c>
      <c r="H430" s="42">
        <f t="shared" si="221"/>
        <v>0</v>
      </c>
      <c r="I430" s="42">
        <f t="shared" si="246"/>
        <v>0</v>
      </c>
      <c r="J430" s="46">
        <f t="shared" si="247"/>
        <v>0</v>
      </c>
      <c r="K430" s="41">
        <f>SUM(H419:H430)</f>
        <v>0</v>
      </c>
      <c r="L430" s="42">
        <f>SUM(I419:I430)</f>
        <v>0</v>
      </c>
      <c r="M430" s="42">
        <f>SUM(G419:G430)</f>
        <v>0</v>
      </c>
      <c r="N430" s="42">
        <f>K430+N418</f>
        <v>157937.13</v>
      </c>
      <c r="O430" s="42">
        <f>L430+O418</f>
        <v>106368.36965106352</v>
      </c>
      <c r="P430" s="46">
        <f>M430+P418</f>
        <v>264305.49965106364</v>
      </c>
      <c r="Q430" s="23"/>
    </row>
    <row r="431" spans="1:17" hidden="1">
      <c r="A431" s="237">
        <v>51516</v>
      </c>
      <c r="B431" s="25">
        <v>73</v>
      </c>
      <c r="C431" s="26" t="s">
        <v>17</v>
      </c>
      <c r="D431" s="47" t="str">
        <f>D419</f>
        <v>'</v>
      </c>
      <c r="E431" s="27">
        <f>E419+365.25</f>
        <v>51728.5</v>
      </c>
      <c r="F431" s="90">
        <f>IF(MAX(F$9:F430)&gt;=L$5,0,IF(B431&gt;=MONTH($N$5),F430+1,0))</f>
        <v>0</v>
      </c>
      <c r="G431" s="28">
        <f t="shared" si="220"/>
        <v>0</v>
      </c>
      <c r="H431" s="29">
        <f t="shared" si="221"/>
        <v>0</v>
      </c>
      <c r="I431" s="29">
        <f t="shared" si="246"/>
        <v>0</v>
      </c>
      <c r="J431" s="30">
        <f t="shared" si="247"/>
        <v>0</v>
      </c>
      <c r="K431" s="31"/>
      <c r="L431" s="32"/>
      <c r="M431" s="32"/>
      <c r="N431" s="32"/>
      <c r="O431" s="32"/>
      <c r="P431" s="48"/>
      <c r="Q431" s="23"/>
    </row>
    <row r="432" spans="1:17" hidden="1">
      <c r="A432" s="237">
        <v>51547</v>
      </c>
      <c r="B432" s="25">
        <v>86</v>
      </c>
      <c r="C432" s="35" t="s">
        <v>19</v>
      </c>
      <c r="D432" s="36" t="str">
        <f t="shared" ref="D432:E432" si="259">D431</f>
        <v>'</v>
      </c>
      <c r="E432" s="37">
        <f t="shared" si="259"/>
        <v>51728.5</v>
      </c>
      <c r="F432" s="6">
        <f>IF(MAX(F$9:F431)&gt;=L$5,0,IF(B432&gt;=MONTH($N$5),F431+1,0))</f>
        <v>0</v>
      </c>
      <c r="G432" s="38">
        <f t="shared" si="220"/>
        <v>0</v>
      </c>
      <c r="H432" s="39">
        <f t="shared" si="221"/>
        <v>0</v>
      </c>
      <c r="I432" s="39">
        <f t="shared" si="246"/>
        <v>0</v>
      </c>
      <c r="J432" s="40">
        <f t="shared" si="247"/>
        <v>0</v>
      </c>
      <c r="K432" s="41"/>
      <c r="L432" s="42"/>
      <c r="M432" s="42"/>
      <c r="N432" s="42"/>
      <c r="O432" s="42"/>
      <c r="P432" s="46"/>
      <c r="Q432" s="23"/>
    </row>
    <row r="433" spans="1:17" hidden="1">
      <c r="A433" s="237">
        <v>51575</v>
      </c>
      <c r="B433" s="25">
        <v>87</v>
      </c>
      <c r="C433" s="35" t="s">
        <v>20</v>
      </c>
      <c r="D433" s="36" t="str">
        <f t="shared" ref="D433:E433" si="260">D432</f>
        <v>'</v>
      </c>
      <c r="E433" s="37">
        <f t="shared" si="260"/>
        <v>51728.5</v>
      </c>
      <c r="F433" s="6">
        <f>IF(MAX(F$9:F432)&gt;=L$5,0,IF(B433&gt;=MONTH($N$5),F432+1,0))</f>
        <v>0</v>
      </c>
      <c r="G433" s="38">
        <f t="shared" si="220"/>
        <v>0</v>
      </c>
      <c r="H433" s="39">
        <f t="shared" si="221"/>
        <v>0</v>
      </c>
      <c r="I433" s="39">
        <f t="shared" si="246"/>
        <v>0</v>
      </c>
      <c r="J433" s="40">
        <f t="shared" si="247"/>
        <v>0</v>
      </c>
      <c r="K433" s="41"/>
      <c r="L433" s="42"/>
      <c r="M433" s="42"/>
      <c r="N433" s="42"/>
      <c r="O433" s="42"/>
      <c r="P433" s="46"/>
      <c r="Q433" s="23"/>
    </row>
    <row r="434" spans="1:17" hidden="1">
      <c r="A434" s="237">
        <v>51606</v>
      </c>
      <c r="B434" s="25">
        <v>88</v>
      </c>
      <c r="C434" s="35" t="s">
        <v>21</v>
      </c>
      <c r="D434" s="36" t="str">
        <f t="shared" ref="D434:E434" si="261">D433</f>
        <v>'</v>
      </c>
      <c r="E434" s="37">
        <f t="shared" si="261"/>
        <v>51728.5</v>
      </c>
      <c r="F434" s="6">
        <f>IF(MAX(F$9:F433)&gt;=L$5,0,IF(B434&gt;=MONTH($N$5),F433+1,0))</f>
        <v>0</v>
      </c>
      <c r="G434" s="38">
        <f t="shared" si="220"/>
        <v>0</v>
      </c>
      <c r="H434" s="39">
        <f t="shared" si="221"/>
        <v>0</v>
      </c>
      <c r="I434" s="39">
        <f t="shared" si="246"/>
        <v>0</v>
      </c>
      <c r="J434" s="40">
        <f t="shared" si="247"/>
        <v>0</v>
      </c>
      <c r="K434" s="41"/>
      <c r="L434" s="42"/>
      <c r="M434" s="42"/>
      <c r="N434" s="42"/>
      <c r="O434" s="42"/>
      <c r="P434" s="46"/>
      <c r="Q434" s="23"/>
    </row>
    <row r="435" spans="1:17" hidden="1">
      <c r="A435" s="237">
        <v>51636</v>
      </c>
      <c r="B435" s="25">
        <v>89</v>
      </c>
      <c r="C435" s="35" t="s">
        <v>22</v>
      </c>
      <c r="D435" s="36" t="str">
        <f t="shared" ref="D435:E435" si="262">D434</f>
        <v>'</v>
      </c>
      <c r="E435" s="37">
        <f t="shared" si="262"/>
        <v>51728.5</v>
      </c>
      <c r="F435" s="6">
        <f>IF(MAX(F$9:F434)&gt;=L$5,0,IF(B435&gt;=MONTH($N$5),F434+1,0))</f>
        <v>0</v>
      </c>
      <c r="G435" s="38">
        <f t="shared" si="220"/>
        <v>0</v>
      </c>
      <c r="H435" s="39">
        <f t="shared" si="221"/>
        <v>0</v>
      </c>
      <c r="I435" s="39">
        <f t="shared" si="246"/>
        <v>0</v>
      </c>
      <c r="J435" s="40">
        <f t="shared" si="247"/>
        <v>0</v>
      </c>
      <c r="K435" s="41"/>
      <c r="L435" s="42"/>
      <c r="M435" s="42"/>
      <c r="N435" s="42"/>
      <c r="O435" s="42"/>
      <c r="P435" s="46"/>
      <c r="Q435" s="23"/>
    </row>
    <row r="436" spans="1:17" hidden="1">
      <c r="A436" s="237">
        <v>51667</v>
      </c>
      <c r="B436" s="25">
        <v>90</v>
      </c>
      <c r="C436" s="35" t="s">
        <v>23</v>
      </c>
      <c r="D436" s="36" t="str">
        <f t="shared" ref="D436:E436" si="263">D435</f>
        <v>'</v>
      </c>
      <c r="E436" s="37">
        <f t="shared" si="263"/>
        <v>51728.5</v>
      </c>
      <c r="F436" s="6">
        <f>IF(MAX(F$9:F435)&gt;=L$5,0,IF(B436&gt;=MONTH($N$5),F435+1,0))</f>
        <v>0</v>
      </c>
      <c r="G436" s="38">
        <f t="shared" si="220"/>
        <v>0</v>
      </c>
      <c r="H436" s="39">
        <f t="shared" si="221"/>
        <v>0</v>
      </c>
      <c r="I436" s="39">
        <f t="shared" si="246"/>
        <v>0</v>
      </c>
      <c r="J436" s="40">
        <f t="shared" si="247"/>
        <v>0</v>
      </c>
      <c r="K436" s="41"/>
      <c r="L436" s="42"/>
      <c r="M436" s="42"/>
      <c r="N436" s="42"/>
      <c r="O436" s="42"/>
      <c r="P436" s="46"/>
      <c r="Q436" s="23"/>
    </row>
    <row r="437" spans="1:17" hidden="1">
      <c r="A437" s="237">
        <v>51697</v>
      </c>
      <c r="B437" s="25">
        <v>91</v>
      </c>
      <c r="C437" s="35" t="s">
        <v>24</v>
      </c>
      <c r="D437" s="36" t="str">
        <f t="shared" ref="D437:E437" si="264">D436</f>
        <v>'</v>
      </c>
      <c r="E437" s="37">
        <f t="shared" si="264"/>
        <v>51728.5</v>
      </c>
      <c r="F437" s="6">
        <f>IF(MAX(F$9:F436)&gt;=L$5,0,IF(B437&gt;=MONTH($N$5),F436+1,0))</f>
        <v>0</v>
      </c>
      <c r="G437" s="38">
        <f t="shared" si="220"/>
        <v>0</v>
      </c>
      <c r="H437" s="39">
        <f t="shared" si="221"/>
        <v>0</v>
      </c>
      <c r="I437" s="39">
        <f t="shared" si="246"/>
        <v>0</v>
      </c>
      <c r="J437" s="40">
        <f t="shared" si="247"/>
        <v>0</v>
      </c>
      <c r="K437" s="41"/>
      <c r="L437" s="42"/>
      <c r="M437" s="42"/>
      <c r="N437" s="42"/>
      <c r="O437" s="42"/>
      <c r="P437" s="46"/>
      <c r="Q437" s="23"/>
    </row>
    <row r="438" spans="1:17" hidden="1">
      <c r="A438" s="237">
        <v>51728</v>
      </c>
      <c r="B438" s="25">
        <v>92</v>
      </c>
      <c r="C438" s="35" t="s">
        <v>25</v>
      </c>
      <c r="D438" s="36" t="str">
        <f t="shared" ref="D438:E438" si="265">D437</f>
        <v>'</v>
      </c>
      <c r="E438" s="37">
        <f t="shared" si="265"/>
        <v>51728.5</v>
      </c>
      <c r="F438" s="6">
        <f>IF(MAX(F$9:F437)&gt;=L$5,0,IF(B438&gt;=MONTH($N$5),F437+1,0))</f>
        <v>0</v>
      </c>
      <c r="G438" s="38">
        <f t="shared" si="220"/>
        <v>0</v>
      </c>
      <c r="H438" s="39">
        <f t="shared" si="221"/>
        <v>0</v>
      </c>
      <c r="I438" s="39">
        <f t="shared" si="246"/>
        <v>0</v>
      </c>
      <c r="J438" s="40">
        <f t="shared" si="247"/>
        <v>0</v>
      </c>
      <c r="K438" s="41"/>
      <c r="L438" s="42"/>
      <c r="M438" s="42"/>
      <c r="N438" s="42"/>
      <c r="O438" s="42"/>
      <c r="P438" s="46"/>
      <c r="Q438" s="23"/>
    </row>
    <row r="439" spans="1:17" hidden="1">
      <c r="A439" s="237">
        <v>51759</v>
      </c>
      <c r="B439" s="25">
        <v>93</v>
      </c>
      <c r="C439" s="35" t="s">
        <v>26</v>
      </c>
      <c r="D439" s="36" t="str">
        <f t="shared" ref="D439:E439" si="266">D438</f>
        <v>'</v>
      </c>
      <c r="E439" s="37">
        <f t="shared" si="266"/>
        <v>51728.5</v>
      </c>
      <c r="F439" s="6">
        <f>IF(MAX(F$9:F438)&gt;=L$5,0,IF(B439&gt;=MONTH($N$5),F438+1,0))</f>
        <v>0</v>
      </c>
      <c r="G439" s="38">
        <f t="shared" si="220"/>
        <v>0</v>
      </c>
      <c r="H439" s="39">
        <f t="shared" si="221"/>
        <v>0</v>
      </c>
      <c r="I439" s="39">
        <f t="shared" si="246"/>
        <v>0</v>
      </c>
      <c r="J439" s="40">
        <f t="shared" si="247"/>
        <v>0</v>
      </c>
      <c r="K439" s="41"/>
      <c r="L439" s="42"/>
      <c r="M439" s="42"/>
      <c r="N439" s="42"/>
      <c r="O439" s="42"/>
      <c r="P439" s="46"/>
      <c r="Q439" s="23"/>
    </row>
    <row r="440" spans="1:17" hidden="1">
      <c r="A440" s="237">
        <v>51789</v>
      </c>
      <c r="B440" s="25">
        <v>94</v>
      </c>
      <c r="C440" s="35" t="s">
        <v>27</v>
      </c>
      <c r="D440" s="36" t="str">
        <f t="shared" ref="D440:E440" si="267">D439</f>
        <v>'</v>
      </c>
      <c r="E440" s="37">
        <f t="shared" si="267"/>
        <v>51728.5</v>
      </c>
      <c r="F440" s="6">
        <f>IF(MAX(F$9:F439)&gt;=L$5,0,IF(B440&gt;=MONTH($N$5),F439+1,0))</f>
        <v>0</v>
      </c>
      <c r="G440" s="38">
        <f t="shared" si="220"/>
        <v>0</v>
      </c>
      <c r="H440" s="39">
        <f t="shared" si="221"/>
        <v>0</v>
      </c>
      <c r="I440" s="39">
        <f t="shared" si="246"/>
        <v>0</v>
      </c>
      <c r="J440" s="40">
        <f t="shared" si="247"/>
        <v>0</v>
      </c>
      <c r="K440" s="41"/>
      <c r="L440" s="42"/>
      <c r="M440" s="42"/>
      <c r="N440" s="42"/>
      <c r="O440" s="42"/>
      <c r="P440" s="46"/>
      <c r="Q440" s="23"/>
    </row>
    <row r="441" spans="1:17" hidden="1">
      <c r="A441" s="237">
        <v>51820</v>
      </c>
      <c r="B441" s="25">
        <v>95</v>
      </c>
      <c r="C441" s="35" t="s">
        <v>28</v>
      </c>
      <c r="D441" s="36" t="str">
        <f t="shared" ref="D441:E441" si="268">D440</f>
        <v>'</v>
      </c>
      <c r="E441" s="37">
        <f t="shared" si="268"/>
        <v>51728.5</v>
      </c>
      <c r="F441" s="6">
        <f>IF(MAX(F$9:F440)&gt;=L$5,0,IF(B441&gt;=MONTH($N$5),F440+1,0))</f>
        <v>0</v>
      </c>
      <c r="G441" s="38">
        <f t="shared" si="220"/>
        <v>0</v>
      </c>
      <c r="H441" s="39">
        <f t="shared" si="221"/>
        <v>0</v>
      </c>
      <c r="I441" s="39">
        <f t="shared" si="246"/>
        <v>0</v>
      </c>
      <c r="J441" s="40">
        <f t="shared" si="247"/>
        <v>0</v>
      </c>
      <c r="K441" s="41"/>
      <c r="L441" s="42"/>
      <c r="M441" s="42"/>
      <c r="N441" s="42"/>
      <c r="O441" s="42"/>
      <c r="P441" s="46"/>
      <c r="Q441" s="23"/>
    </row>
    <row r="442" spans="1:17" hidden="1">
      <c r="A442" s="237">
        <v>51850</v>
      </c>
      <c r="B442" s="25">
        <v>96</v>
      </c>
      <c r="C442" s="35" t="s">
        <v>29</v>
      </c>
      <c r="D442" s="36" t="str">
        <f t="shared" ref="D442:E442" si="269">D441</f>
        <v>'</v>
      </c>
      <c r="E442" s="37">
        <f t="shared" si="269"/>
        <v>51728.5</v>
      </c>
      <c r="F442" s="6">
        <f>IF(MAX(F$9:F441)&gt;=L$5,0,IF(B442&gt;=MONTH($N$5),F441+1,0))</f>
        <v>0</v>
      </c>
      <c r="G442" s="45">
        <f t="shared" si="220"/>
        <v>0</v>
      </c>
      <c r="H442" s="42">
        <f t="shared" si="221"/>
        <v>0</v>
      </c>
      <c r="I442" s="42">
        <f t="shared" si="246"/>
        <v>0</v>
      </c>
      <c r="J442" s="46">
        <f t="shared" si="247"/>
        <v>0</v>
      </c>
      <c r="K442" s="41">
        <f>SUM(H431:H442)</f>
        <v>0</v>
      </c>
      <c r="L442" s="42">
        <f>SUM(I431:I442)</f>
        <v>0</v>
      </c>
      <c r="M442" s="42">
        <f>SUM(G431:G442)</f>
        <v>0</v>
      </c>
      <c r="N442" s="42">
        <f>K442+N406</f>
        <v>157937.13</v>
      </c>
      <c r="O442" s="42">
        <f>L442+O406</f>
        <v>106368.36965106352</v>
      </c>
      <c r="P442" s="46">
        <f>M442+P406</f>
        <v>264305.49965106364</v>
      </c>
      <c r="Q442" s="23"/>
    </row>
    <row r="443" spans="1:17" hidden="1">
      <c r="A443" s="237">
        <v>51881</v>
      </c>
      <c r="B443" s="25">
        <v>97</v>
      </c>
      <c r="C443" s="26" t="s">
        <v>17</v>
      </c>
      <c r="D443" s="47" t="str">
        <f>D431</f>
        <v>'</v>
      </c>
      <c r="E443" s="27">
        <f>E431+365.25</f>
        <v>52093.75</v>
      </c>
      <c r="F443" s="90">
        <f>IF(MAX(F$9:F442)&gt;=L$5,0,IF(B443&gt;=MONTH($N$5),F442+1,0))</f>
        <v>0</v>
      </c>
      <c r="G443" s="28">
        <f t="shared" si="220"/>
        <v>0</v>
      </c>
      <c r="H443" s="29">
        <f t="shared" si="221"/>
        <v>0</v>
      </c>
      <c r="I443" s="29">
        <f t="shared" si="246"/>
        <v>0</v>
      </c>
      <c r="J443" s="30">
        <f t="shared" si="247"/>
        <v>0</v>
      </c>
      <c r="K443" s="31"/>
      <c r="L443" s="32"/>
      <c r="M443" s="32"/>
      <c r="N443" s="32"/>
      <c r="O443" s="32"/>
      <c r="P443" s="48"/>
      <c r="Q443" s="23"/>
    </row>
    <row r="444" spans="1:17" hidden="1">
      <c r="A444" s="237">
        <v>51912</v>
      </c>
      <c r="B444" s="25">
        <v>98</v>
      </c>
      <c r="C444" s="35" t="s">
        <v>19</v>
      </c>
      <c r="D444" s="36" t="str">
        <f t="shared" ref="D444:E444" si="270">D443</f>
        <v>'</v>
      </c>
      <c r="E444" s="37">
        <f t="shared" si="270"/>
        <v>52093.75</v>
      </c>
      <c r="F444" s="6">
        <f>IF(MAX(F$9:F443)&gt;=L$5,0,IF(B444&gt;=MONTH($N$5),F443+1,0))</f>
        <v>0</v>
      </c>
      <c r="G444" s="38">
        <f t="shared" si="220"/>
        <v>0</v>
      </c>
      <c r="H444" s="39">
        <f t="shared" si="221"/>
        <v>0</v>
      </c>
      <c r="I444" s="39">
        <f t="shared" si="246"/>
        <v>0</v>
      </c>
      <c r="J444" s="40">
        <f t="shared" si="247"/>
        <v>0</v>
      </c>
      <c r="K444" s="41"/>
      <c r="L444" s="42"/>
      <c r="M444" s="42"/>
      <c r="N444" s="42"/>
      <c r="O444" s="42"/>
      <c r="P444" s="46"/>
      <c r="Q444" s="23"/>
    </row>
    <row r="445" spans="1:17" hidden="1">
      <c r="A445" s="237">
        <v>51940</v>
      </c>
      <c r="B445" s="25">
        <v>99</v>
      </c>
      <c r="C445" s="35" t="s">
        <v>20</v>
      </c>
      <c r="D445" s="36" t="str">
        <f t="shared" ref="D445:E445" si="271">D444</f>
        <v>'</v>
      </c>
      <c r="E445" s="37">
        <f t="shared" si="271"/>
        <v>52093.75</v>
      </c>
      <c r="F445" s="6">
        <f>IF(MAX(F$9:F444)&gt;=L$5,0,IF(B445&gt;=MONTH($N$5),F444+1,0))</f>
        <v>0</v>
      </c>
      <c r="G445" s="38">
        <f t="shared" si="220"/>
        <v>0</v>
      </c>
      <c r="H445" s="39">
        <f t="shared" si="221"/>
        <v>0</v>
      </c>
      <c r="I445" s="39">
        <f t="shared" si="246"/>
        <v>0</v>
      </c>
      <c r="J445" s="40">
        <f t="shared" si="247"/>
        <v>0</v>
      </c>
      <c r="K445" s="41"/>
      <c r="L445" s="42"/>
      <c r="M445" s="42"/>
      <c r="N445" s="42"/>
      <c r="O445" s="42"/>
      <c r="P445" s="46"/>
      <c r="Q445" s="23"/>
    </row>
    <row r="446" spans="1:17" hidden="1">
      <c r="A446" s="237">
        <v>51971</v>
      </c>
      <c r="B446" s="25">
        <v>100</v>
      </c>
      <c r="C446" s="35" t="s">
        <v>21</v>
      </c>
      <c r="D446" s="36" t="str">
        <f t="shared" ref="D446:E446" si="272">D445</f>
        <v>'</v>
      </c>
      <c r="E446" s="37">
        <f t="shared" si="272"/>
        <v>52093.75</v>
      </c>
      <c r="F446" s="6">
        <f>IF(MAX(F$9:F445)&gt;=L$5,0,IF(B446&gt;=MONTH($N$5),F445+1,0))</f>
        <v>0</v>
      </c>
      <c r="G446" s="38">
        <f t="shared" si="220"/>
        <v>0</v>
      </c>
      <c r="H446" s="39">
        <f t="shared" si="221"/>
        <v>0</v>
      </c>
      <c r="I446" s="39">
        <f t="shared" si="246"/>
        <v>0</v>
      </c>
      <c r="J446" s="40">
        <f t="shared" si="247"/>
        <v>0</v>
      </c>
      <c r="K446" s="41"/>
      <c r="L446" s="42"/>
      <c r="M446" s="42"/>
      <c r="N446" s="42"/>
      <c r="O446" s="42"/>
      <c r="P446" s="46"/>
      <c r="Q446" s="23"/>
    </row>
    <row r="447" spans="1:17" hidden="1">
      <c r="A447" s="237">
        <v>52001</v>
      </c>
      <c r="B447" s="25">
        <v>101</v>
      </c>
      <c r="C447" s="35" t="s">
        <v>22</v>
      </c>
      <c r="D447" s="36" t="str">
        <f t="shared" ref="D447:E447" si="273">D446</f>
        <v>'</v>
      </c>
      <c r="E447" s="37">
        <f t="shared" si="273"/>
        <v>52093.75</v>
      </c>
      <c r="F447" s="6">
        <f>IF(MAX(F$9:F446)&gt;=L$5,0,IF(B447&gt;=MONTH($N$5),F446+1,0))</f>
        <v>0</v>
      </c>
      <c r="G447" s="38">
        <f t="shared" si="220"/>
        <v>0</v>
      </c>
      <c r="H447" s="39">
        <f t="shared" si="221"/>
        <v>0</v>
      </c>
      <c r="I447" s="39">
        <f t="shared" si="246"/>
        <v>0</v>
      </c>
      <c r="J447" s="40">
        <f t="shared" si="247"/>
        <v>0</v>
      </c>
      <c r="K447" s="41"/>
      <c r="L447" s="42"/>
      <c r="M447" s="42"/>
      <c r="N447" s="42"/>
      <c r="O447" s="42"/>
      <c r="P447" s="46"/>
      <c r="Q447" s="23"/>
    </row>
    <row r="448" spans="1:17" hidden="1">
      <c r="A448" s="237">
        <v>52032</v>
      </c>
      <c r="B448" s="25">
        <v>102</v>
      </c>
      <c r="C448" s="35" t="s">
        <v>23</v>
      </c>
      <c r="D448" s="36" t="str">
        <f t="shared" ref="D448:E448" si="274">D447</f>
        <v>'</v>
      </c>
      <c r="E448" s="37">
        <f t="shared" si="274"/>
        <v>52093.75</v>
      </c>
      <c r="F448" s="6">
        <f>IF(MAX(F$9:F447)&gt;=L$5,0,IF(B448&gt;=MONTH($N$5),F447+1,0))</f>
        <v>0</v>
      </c>
      <c r="G448" s="38">
        <f t="shared" si="220"/>
        <v>0</v>
      </c>
      <c r="H448" s="39">
        <f t="shared" si="221"/>
        <v>0</v>
      </c>
      <c r="I448" s="39">
        <f t="shared" si="246"/>
        <v>0</v>
      </c>
      <c r="J448" s="40">
        <f t="shared" si="247"/>
        <v>0</v>
      </c>
      <c r="K448" s="41"/>
      <c r="L448" s="42"/>
      <c r="M448" s="42"/>
      <c r="N448" s="42"/>
      <c r="O448" s="42"/>
      <c r="P448" s="46"/>
      <c r="Q448" s="23"/>
    </row>
    <row r="449" spans="1:17" hidden="1">
      <c r="A449" s="237">
        <v>52062</v>
      </c>
      <c r="B449" s="25">
        <v>103</v>
      </c>
      <c r="C449" s="35" t="s">
        <v>24</v>
      </c>
      <c r="D449" s="36" t="str">
        <f t="shared" ref="D449:E449" si="275">D448</f>
        <v>'</v>
      </c>
      <c r="E449" s="37">
        <f t="shared" si="275"/>
        <v>52093.75</v>
      </c>
      <c r="F449" s="6">
        <f>IF(MAX(F$9:F448)&gt;=L$5,0,IF(B449&gt;=MONTH($N$5),F448+1,0))</f>
        <v>0</v>
      </c>
      <c r="G449" s="38">
        <f t="shared" si="220"/>
        <v>0</v>
      </c>
      <c r="H449" s="39">
        <f t="shared" si="221"/>
        <v>0</v>
      </c>
      <c r="I449" s="39">
        <f t="shared" si="246"/>
        <v>0</v>
      </c>
      <c r="J449" s="40">
        <f t="shared" si="247"/>
        <v>0</v>
      </c>
      <c r="K449" s="41"/>
      <c r="L449" s="42"/>
      <c r="M449" s="42"/>
      <c r="N449" s="42"/>
      <c r="O449" s="42"/>
      <c r="P449" s="46"/>
      <c r="Q449" s="23"/>
    </row>
    <row r="450" spans="1:17" hidden="1">
      <c r="A450" s="237">
        <v>52093</v>
      </c>
      <c r="B450" s="25">
        <v>104</v>
      </c>
      <c r="C450" s="35" t="s">
        <v>25</v>
      </c>
      <c r="D450" s="36" t="str">
        <f t="shared" ref="D450:E450" si="276">D449</f>
        <v>'</v>
      </c>
      <c r="E450" s="37">
        <f t="shared" si="276"/>
        <v>52093.75</v>
      </c>
      <c r="F450" s="6">
        <f>IF(MAX(F$9:F449)&gt;=L$5,0,IF(B450&gt;=MONTH($N$5),F449+1,0))</f>
        <v>0</v>
      </c>
      <c r="G450" s="38">
        <f t="shared" si="220"/>
        <v>0</v>
      </c>
      <c r="H450" s="39">
        <f t="shared" si="221"/>
        <v>0</v>
      </c>
      <c r="I450" s="39">
        <f t="shared" si="246"/>
        <v>0</v>
      </c>
      <c r="J450" s="40">
        <f t="shared" si="247"/>
        <v>0</v>
      </c>
      <c r="K450" s="41"/>
      <c r="L450" s="42"/>
      <c r="M450" s="42"/>
      <c r="N450" s="42"/>
      <c r="O450" s="42"/>
      <c r="P450" s="46"/>
      <c r="Q450" s="23"/>
    </row>
    <row r="451" spans="1:17" hidden="1">
      <c r="A451" s="237">
        <v>52124</v>
      </c>
      <c r="B451" s="25">
        <v>105</v>
      </c>
      <c r="C451" s="35" t="s">
        <v>26</v>
      </c>
      <c r="D451" s="36" t="str">
        <f t="shared" ref="D451:E451" si="277">D450</f>
        <v>'</v>
      </c>
      <c r="E451" s="37">
        <f t="shared" si="277"/>
        <v>52093.75</v>
      </c>
      <c r="F451" s="6">
        <f>IF(MAX(F$9:F450)&gt;=L$5,0,IF(B451&gt;=MONTH($N$5),F450+1,0))</f>
        <v>0</v>
      </c>
      <c r="G451" s="38">
        <f t="shared" si="220"/>
        <v>0</v>
      </c>
      <c r="H451" s="39">
        <f t="shared" si="221"/>
        <v>0</v>
      </c>
      <c r="I451" s="39">
        <f t="shared" si="246"/>
        <v>0</v>
      </c>
      <c r="J451" s="40">
        <f t="shared" si="247"/>
        <v>0</v>
      </c>
      <c r="K451" s="41"/>
      <c r="L451" s="42"/>
      <c r="M451" s="42"/>
      <c r="N451" s="42"/>
      <c r="O451" s="42"/>
      <c r="P451" s="46"/>
      <c r="Q451" s="23"/>
    </row>
    <row r="452" spans="1:17" hidden="1">
      <c r="A452" s="237">
        <v>52154</v>
      </c>
      <c r="B452" s="25">
        <v>106</v>
      </c>
      <c r="C452" s="35" t="s">
        <v>27</v>
      </c>
      <c r="D452" s="36" t="str">
        <f t="shared" ref="D452:E452" si="278">D451</f>
        <v>'</v>
      </c>
      <c r="E452" s="37">
        <f t="shared" si="278"/>
        <v>52093.75</v>
      </c>
      <c r="F452" s="6">
        <f>IF(MAX(F$9:F451)&gt;=L$5,0,IF(B452&gt;=MONTH($N$5),F451+1,0))</f>
        <v>0</v>
      </c>
      <c r="G452" s="38">
        <f t="shared" si="220"/>
        <v>0</v>
      </c>
      <c r="H452" s="39">
        <f t="shared" si="221"/>
        <v>0</v>
      </c>
      <c r="I452" s="39">
        <f t="shared" si="246"/>
        <v>0</v>
      </c>
      <c r="J452" s="40">
        <f t="shared" si="247"/>
        <v>0</v>
      </c>
      <c r="K452" s="41"/>
      <c r="L452" s="42"/>
      <c r="M452" s="42"/>
      <c r="N452" s="42"/>
      <c r="O452" s="42"/>
      <c r="P452" s="46"/>
      <c r="Q452" s="23"/>
    </row>
    <row r="453" spans="1:17" hidden="1">
      <c r="A453" s="237">
        <v>52185</v>
      </c>
      <c r="B453" s="25">
        <v>107</v>
      </c>
      <c r="C453" s="35" t="s">
        <v>28</v>
      </c>
      <c r="D453" s="36" t="str">
        <f t="shared" ref="D453:E453" si="279">D452</f>
        <v>'</v>
      </c>
      <c r="E453" s="37">
        <f t="shared" si="279"/>
        <v>52093.75</v>
      </c>
      <c r="F453" s="6">
        <f>IF(MAX(F$9:F452)&gt;=L$5,0,IF(B453&gt;=MONTH($N$5),F452+1,0))</f>
        <v>0</v>
      </c>
      <c r="G453" s="38">
        <f t="shared" si="220"/>
        <v>0</v>
      </c>
      <c r="H453" s="39">
        <f t="shared" si="221"/>
        <v>0</v>
      </c>
      <c r="I453" s="39">
        <f t="shared" si="246"/>
        <v>0</v>
      </c>
      <c r="J453" s="40">
        <f t="shared" si="247"/>
        <v>0</v>
      </c>
      <c r="K453" s="41"/>
      <c r="L453" s="42"/>
      <c r="M453" s="42"/>
      <c r="N453" s="42"/>
      <c r="O453" s="42"/>
      <c r="P453" s="46"/>
      <c r="Q453" s="23"/>
    </row>
    <row r="454" spans="1:17" hidden="1">
      <c r="A454" s="237">
        <v>52215</v>
      </c>
      <c r="B454" s="25">
        <v>108</v>
      </c>
      <c r="C454" s="35" t="s">
        <v>29</v>
      </c>
      <c r="D454" s="36" t="str">
        <f t="shared" ref="D454:E454" si="280">D453</f>
        <v>'</v>
      </c>
      <c r="E454" s="37">
        <f t="shared" si="280"/>
        <v>52093.75</v>
      </c>
      <c r="F454" s="6">
        <f>IF(MAX(F$9:F453)&gt;=L$5,0,IF(B454&gt;=MONTH($N$5),F453+1,0))</f>
        <v>0</v>
      </c>
      <c r="G454" s="45">
        <f t="shared" si="220"/>
        <v>0</v>
      </c>
      <c r="H454" s="42">
        <f t="shared" si="221"/>
        <v>0</v>
      </c>
      <c r="I454" s="42">
        <f t="shared" si="246"/>
        <v>0</v>
      </c>
      <c r="J454" s="46">
        <f t="shared" si="247"/>
        <v>0</v>
      </c>
      <c r="K454" s="41">
        <f>SUM(H443:H454)</f>
        <v>0</v>
      </c>
      <c r="L454" s="42">
        <f>SUM(I443:I454)</f>
        <v>0</v>
      </c>
      <c r="M454" s="42">
        <f>SUM(G443:G454)</f>
        <v>0</v>
      </c>
      <c r="N454" s="42">
        <f>K454+N442</f>
        <v>157937.13</v>
      </c>
      <c r="O454" s="42">
        <f>L454+O442</f>
        <v>106368.36965106352</v>
      </c>
      <c r="P454" s="46">
        <f>M454+P442</f>
        <v>264305.49965106364</v>
      </c>
      <c r="Q454" s="23"/>
    </row>
    <row r="455" spans="1:17" hidden="1">
      <c r="A455" s="237">
        <v>52246</v>
      </c>
      <c r="B455" s="25">
        <v>109</v>
      </c>
      <c r="C455" s="26" t="s">
        <v>17</v>
      </c>
      <c r="D455" s="47" t="str">
        <f>D443</f>
        <v>'</v>
      </c>
      <c r="E455" s="27">
        <f>E443+365.25</f>
        <v>52459</v>
      </c>
      <c r="F455" s="90">
        <f>IF(MAX(F$9:F454)&gt;=L$5,0,IF(B455&gt;=MONTH($N$5),F454+1,0))</f>
        <v>0</v>
      </c>
      <c r="G455" s="28">
        <f t="shared" si="220"/>
        <v>0</v>
      </c>
      <c r="H455" s="29">
        <f t="shared" si="221"/>
        <v>0</v>
      </c>
      <c r="I455" s="29">
        <f t="shared" si="246"/>
        <v>0</v>
      </c>
      <c r="J455" s="30">
        <f t="shared" si="247"/>
        <v>0</v>
      </c>
      <c r="K455" s="31"/>
      <c r="L455" s="32"/>
      <c r="M455" s="32"/>
      <c r="N455" s="32"/>
      <c r="O455" s="32"/>
      <c r="P455" s="48"/>
      <c r="Q455" s="23"/>
    </row>
    <row r="456" spans="1:17" hidden="1">
      <c r="A456" s="237">
        <v>52277</v>
      </c>
      <c r="B456" s="25">
        <v>110</v>
      </c>
      <c r="C456" s="35" t="s">
        <v>19</v>
      </c>
      <c r="D456" s="36" t="str">
        <f t="shared" ref="D456:E456" si="281">D455</f>
        <v>'</v>
      </c>
      <c r="E456" s="37">
        <f t="shared" si="281"/>
        <v>52459</v>
      </c>
      <c r="F456" s="6">
        <f>IF(MAX(F$9:F455)&gt;=L$5,0,IF(B456&gt;=MONTH($N$5),F455+1,0))</f>
        <v>0</v>
      </c>
      <c r="G456" s="38">
        <f t="shared" ref="G456:G467" si="282">IF((J455+H456)&lt;(M$5+H456),J455+H456,M$5)</f>
        <v>0</v>
      </c>
      <c r="H456" s="39">
        <f t="shared" ref="H456:H467" si="283">IF(F456&gt;0,IF(J455&gt;0,ROUND(-IPMT(K$5/12,F456,L$5,J$5,,),2),0),0)</f>
        <v>0</v>
      </c>
      <c r="I456" s="39">
        <f t="shared" si="246"/>
        <v>0</v>
      </c>
      <c r="J456" s="40">
        <f t="shared" si="247"/>
        <v>0</v>
      </c>
      <c r="K456" s="41"/>
      <c r="L456" s="42"/>
      <c r="M456" s="42"/>
      <c r="N456" s="42"/>
      <c r="O456" s="42"/>
      <c r="P456" s="46"/>
      <c r="Q456" s="23"/>
    </row>
    <row r="457" spans="1:17" hidden="1">
      <c r="A457" s="237">
        <v>52305</v>
      </c>
      <c r="B457" s="25">
        <v>111</v>
      </c>
      <c r="C457" s="35" t="s">
        <v>20</v>
      </c>
      <c r="D457" s="36" t="str">
        <f t="shared" ref="D457:E457" si="284">D456</f>
        <v>'</v>
      </c>
      <c r="E457" s="37">
        <f t="shared" si="284"/>
        <v>52459</v>
      </c>
      <c r="F457" s="6">
        <f>IF(MAX(F$9:F456)&gt;=L$5,0,IF(B457&gt;=MONTH($N$5),F456+1,0))</f>
        <v>0</v>
      </c>
      <c r="G457" s="38">
        <f t="shared" si="282"/>
        <v>0</v>
      </c>
      <c r="H457" s="39">
        <f t="shared" si="283"/>
        <v>0</v>
      </c>
      <c r="I457" s="39">
        <f t="shared" si="246"/>
        <v>0</v>
      </c>
      <c r="J457" s="40">
        <f t="shared" si="247"/>
        <v>0</v>
      </c>
      <c r="K457" s="41"/>
      <c r="L457" s="42"/>
      <c r="M457" s="42"/>
      <c r="N457" s="42"/>
      <c r="O457" s="42"/>
      <c r="P457" s="46"/>
      <c r="Q457" s="23"/>
    </row>
    <row r="458" spans="1:17" hidden="1">
      <c r="A458" s="237">
        <v>52336</v>
      </c>
      <c r="B458" s="25">
        <v>112</v>
      </c>
      <c r="C458" s="35" t="s">
        <v>21</v>
      </c>
      <c r="D458" s="36" t="str">
        <f t="shared" ref="D458:E458" si="285">D457</f>
        <v>'</v>
      </c>
      <c r="E458" s="37">
        <f t="shared" si="285"/>
        <v>52459</v>
      </c>
      <c r="F458" s="6">
        <f>IF(MAX(F$9:F457)&gt;=L$5,0,IF(B458&gt;=MONTH($N$5),F457+1,0))</f>
        <v>0</v>
      </c>
      <c r="G458" s="38">
        <f t="shared" si="282"/>
        <v>0</v>
      </c>
      <c r="H458" s="39">
        <f t="shared" si="283"/>
        <v>0</v>
      </c>
      <c r="I458" s="39">
        <f t="shared" si="246"/>
        <v>0</v>
      </c>
      <c r="J458" s="40">
        <f t="shared" si="247"/>
        <v>0</v>
      </c>
      <c r="K458" s="41"/>
      <c r="L458" s="42"/>
      <c r="M458" s="42"/>
      <c r="N458" s="42"/>
      <c r="O458" s="42"/>
      <c r="P458" s="46"/>
      <c r="Q458" s="23"/>
    </row>
    <row r="459" spans="1:17" hidden="1">
      <c r="A459" s="237">
        <v>52366</v>
      </c>
      <c r="B459" s="25">
        <v>113</v>
      </c>
      <c r="C459" s="35" t="s">
        <v>22</v>
      </c>
      <c r="D459" s="36" t="str">
        <f t="shared" ref="D459:E459" si="286">D458</f>
        <v>'</v>
      </c>
      <c r="E459" s="37">
        <f t="shared" si="286"/>
        <v>52459</v>
      </c>
      <c r="F459" s="6">
        <f>IF(MAX(F$9:F458)&gt;=L$5,0,IF(B459&gt;=MONTH($N$5),F458+1,0))</f>
        <v>0</v>
      </c>
      <c r="G459" s="38">
        <f t="shared" si="282"/>
        <v>0</v>
      </c>
      <c r="H459" s="39">
        <f t="shared" si="283"/>
        <v>0</v>
      </c>
      <c r="I459" s="39">
        <f t="shared" si="246"/>
        <v>0</v>
      </c>
      <c r="J459" s="40">
        <f t="shared" si="247"/>
        <v>0</v>
      </c>
      <c r="K459" s="41"/>
      <c r="L459" s="42"/>
      <c r="M459" s="42"/>
      <c r="N459" s="42"/>
      <c r="O459" s="42"/>
      <c r="P459" s="46"/>
      <c r="Q459" s="23"/>
    </row>
    <row r="460" spans="1:17" hidden="1">
      <c r="A460" s="237">
        <v>52397</v>
      </c>
      <c r="B460" s="25">
        <v>114</v>
      </c>
      <c r="C460" s="35" t="s">
        <v>23</v>
      </c>
      <c r="D460" s="36" t="str">
        <f t="shared" ref="D460:E460" si="287">D459</f>
        <v>'</v>
      </c>
      <c r="E460" s="37">
        <f t="shared" si="287"/>
        <v>52459</v>
      </c>
      <c r="F460" s="6">
        <f>IF(MAX(F$9:F459)&gt;=L$5,0,IF(B460&gt;=MONTH($N$5),F459+1,0))</f>
        <v>0</v>
      </c>
      <c r="G460" s="38">
        <f t="shared" si="282"/>
        <v>0</v>
      </c>
      <c r="H460" s="39">
        <f t="shared" si="283"/>
        <v>0</v>
      </c>
      <c r="I460" s="39">
        <f t="shared" si="246"/>
        <v>0</v>
      </c>
      <c r="J460" s="40">
        <f t="shared" si="247"/>
        <v>0</v>
      </c>
      <c r="K460" s="41"/>
      <c r="L460" s="42"/>
      <c r="M460" s="42"/>
      <c r="N460" s="42"/>
      <c r="O460" s="42"/>
      <c r="P460" s="46"/>
      <c r="Q460" s="23"/>
    </row>
    <row r="461" spans="1:17" hidden="1">
      <c r="A461" s="237">
        <v>52427</v>
      </c>
      <c r="B461" s="25">
        <v>115</v>
      </c>
      <c r="C461" s="35" t="s">
        <v>24</v>
      </c>
      <c r="D461" s="36" t="str">
        <f t="shared" ref="D461:E461" si="288">D460</f>
        <v>'</v>
      </c>
      <c r="E461" s="37">
        <f t="shared" si="288"/>
        <v>52459</v>
      </c>
      <c r="F461" s="6">
        <f>IF(MAX(F$9:F460)&gt;=L$5,0,IF(B461&gt;=MONTH($N$5),F460+1,0))</f>
        <v>0</v>
      </c>
      <c r="G461" s="38">
        <f t="shared" si="282"/>
        <v>0</v>
      </c>
      <c r="H461" s="39">
        <f t="shared" si="283"/>
        <v>0</v>
      </c>
      <c r="I461" s="39">
        <f t="shared" si="246"/>
        <v>0</v>
      </c>
      <c r="J461" s="40">
        <f t="shared" si="247"/>
        <v>0</v>
      </c>
      <c r="K461" s="41"/>
      <c r="L461" s="42"/>
      <c r="M461" s="42"/>
      <c r="N461" s="42"/>
      <c r="O461" s="42"/>
      <c r="P461" s="46"/>
      <c r="Q461" s="23"/>
    </row>
    <row r="462" spans="1:17" hidden="1">
      <c r="A462" s="237">
        <v>52458</v>
      </c>
      <c r="B462" s="25">
        <v>116</v>
      </c>
      <c r="C462" s="35" t="s">
        <v>25</v>
      </c>
      <c r="D462" s="36" t="str">
        <f t="shared" ref="D462:E462" si="289">D461</f>
        <v>'</v>
      </c>
      <c r="E462" s="37">
        <f t="shared" si="289"/>
        <v>52459</v>
      </c>
      <c r="F462" s="6">
        <f>IF(MAX(F$9:F461)&gt;=L$5,0,IF(B462&gt;=MONTH($N$5),F461+1,0))</f>
        <v>0</v>
      </c>
      <c r="G462" s="38">
        <f t="shared" si="282"/>
        <v>0</v>
      </c>
      <c r="H462" s="39">
        <f t="shared" si="283"/>
        <v>0</v>
      </c>
      <c r="I462" s="39">
        <f t="shared" si="246"/>
        <v>0</v>
      </c>
      <c r="J462" s="40">
        <f t="shared" si="247"/>
        <v>0</v>
      </c>
      <c r="K462" s="41"/>
      <c r="L462" s="42"/>
      <c r="M462" s="42"/>
      <c r="N462" s="42"/>
      <c r="O462" s="42"/>
      <c r="P462" s="46"/>
      <c r="Q462" s="23"/>
    </row>
    <row r="463" spans="1:17" hidden="1">
      <c r="A463" s="237">
        <v>52489</v>
      </c>
      <c r="B463" s="25">
        <v>117</v>
      </c>
      <c r="C463" s="35" t="s">
        <v>26</v>
      </c>
      <c r="D463" s="36" t="str">
        <f t="shared" ref="D463:E463" si="290">D462</f>
        <v>'</v>
      </c>
      <c r="E463" s="37">
        <f t="shared" si="290"/>
        <v>52459</v>
      </c>
      <c r="F463" s="6">
        <f>IF(MAX(F$9:F462)&gt;=L$5,0,IF(B463&gt;=MONTH($N$5),F462+1,0))</f>
        <v>0</v>
      </c>
      <c r="G463" s="38">
        <f t="shared" si="282"/>
        <v>0</v>
      </c>
      <c r="H463" s="39">
        <f t="shared" si="283"/>
        <v>0</v>
      </c>
      <c r="I463" s="39">
        <f t="shared" si="246"/>
        <v>0</v>
      </c>
      <c r="J463" s="40">
        <f t="shared" si="247"/>
        <v>0</v>
      </c>
      <c r="K463" s="41"/>
      <c r="L463" s="42"/>
      <c r="M463" s="42"/>
      <c r="N463" s="42"/>
      <c r="O463" s="42"/>
      <c r="P463" s="46"/>
      <c r="Q463" s="23"/>
    </row>
    <row r="464" spans="1:17" hidden="1">
      <c r="A464" s="237">
        <v>52519</v>
      </c>
      <c r="B464" s="25">
        <v>118</v>
      </c>
      <c r="C464" s="35" t="s">
        <v>27</v>
      </c>
      <c r="D464" s="36" t="str">
        <f t="shared" ref="D464:E464" si="291">D463</f>
        <v>'</v>
      </c>
      <c r="E464" s="37">
        <f t="shared" si="291"/>
        <v>52459</v>
      </c>
      <c r="F464" s="6">
        <f>IF(MAX(F$9:F463)&gt;=L$5,0,IF(B464&gt;=MONTH($N$5),F463+1,0))</f>
        <v>0</v>
      </c>
      <c r="G464" s="38">
        <f t="shared" si="282"/>
        <v>0</v>
      </c>
      <c r="H464" s="39">
        <f t="shared" si="283"/>
        <v>0</v>
      </c>
      <c r="I464" s="39">
        <f t="shared" si="246"/>
        <v>0</v>
      </c>
      <c r="J464" s="40">
        <f t="shared" si="247"/>
        <v>0</v>
      </c>
      <c r="K464" s="41"/>
      <c r="L464" s="42"/>
      <c r="M464" s="42"/>
      <c r="N464" s="42"/>
      <c r="O464" s="42"/>
      <c r="P464" s="46"/>
      <c r="Q464" s="23"/>
    </row>
    <row r="465" spans="1:17" hidden="1">
      <c r="A465" s="237">
        <v>52550</v>
      </c>
      <c r="B465" s="25">
        <v>119</v>
      </c>
      <c r="C465" s="35" t="s">
        <v>28</v>
      </c>
      <c r="D465" s="36" t="str">
        <f t="shared" ref="D465:E465" si="292">D464</f>
        <v>'</v>
      </c>
      <c r="E465" s="37">
        <f t="shared" si="292"/>
        <v>52459</v>
      </c>
      <c r="F465" s="6">
        <f>IF(MAX(F$9:F464)&gt;=L$5,0,IF(B465&gt;=MONTH($N$5),F464+1,0))</f>
        <v>0</v>
      </c>
      <c r="G465" s="38">
        <f t="shared" si="282"/>
        <v>0</v>
      </c>
      <c r="H465" s="39">
        <f t="shared" si="283"/>
        <v>0</v>
      </c>
      <c r="I465" s="39">
        <f t="shared" si="246"/>
        <v>0</v>
      </c>
      <c r="J465" s="40">
        <f t="shared" si="247"/>
        <v>0</v>
      </c>
      <c r="K465" s="41"/>
      <c r="L465" s="42"/>
      <c r="M465" s="42"/>
      <c r="N465" s="42"/>
      <c r="O465" s="42"/>
      <c r="P465" s="46"/>
      <c r="Q465" s="23"/>
    </row>
    <row r="466" spans="1:17" hidden="1">
      <c r="A466" s="237">
        <v>52580</v>
      </c>
      <c r="B466" s="25">
        <v>120</v>
      </c>
      <c r="C466" s="35" t="s">
        <v>29</v>
      </c>
      <c r="D466" s="36" t="str">
        <f t="shared" ref="D466:E466" si="293">D465</f>
        <v>'</v>
      </c>
      <c r="E466" s="37">
        <f t="shared" si="293"/>
        <v>52459</v>
      </c>
      <c r="F466" s="6">
        <f>IF(MAX(F$9:F465)&gt;=L$5,0,IF(B466&gt;=MONTH($N$5),F465+1,0))</f>
        <v>0</v>
      </c>
      <c r="G466" s="45">
        <f t="shared" si="282"/>
        <v>0</v>
      </c>
      <c r="H466" s="42">
        <f t="shared" si="283"/>
        <v>0</v>
      </c>
      <c r="I466" s="42">
        <f t="shared" si="246"/>
        <v>0</v>
      </c>
      <c r="J466" s="46">
        <f t="shared" si="247"/>
        <v>0</v>
      </c>
      <c r="K466" s="41">
        <f>SUM(H455:H466)</f>
        <v>0</v>
      </c>
      <c r="L466" s="42">
        <f>SUM(I455:I466)</f>
        <v>0</v>
      </c>
      <c r="M466" s="42">
        <f>SUM(G455:G466)</f>
        <v>0</v>
      </c>
      <c r="N466" s="42">
        <f>K466+N454</f>
        <v>157937.13</v>
      </c>
      <c r="O466" s="42">
        <f>L466+O454</f>
        <v>106368.36965106352</v>
      </c>
      <c r="P466" s="46">
        <f>M466+P454</f>
        <v>264305.49965106364</v>
      </c>
      <c r="Q466" s="23"/>
    </row>
    <row r="467" spans="1:17" hidden="1">
      <c r="A467" s="237">
        <v>52611</v>
      </c>
      <c r="B467" s="25">
        <v>109</v>
      </c>
      <c r="C467" s="26" t="s">
        <v>17</v>
      </c>
      <c r="D467" s="47" t="str">
        <f>D455</f>
        <v>'</v>
      </c>
      <c r="E467" s="27">
        <f>E455+365.25</f>
        <v>52824.25</v>
      </c>
      <c r="F467" s="90">
        <f>IF(MAX(F$9:F466)&gt;=L$5,0,IF(B467&gt;=MONTH($N$5),F466+1,0))</f>
        <v>0</v>
      </c>
      <c r="G467" s="28">
        <f t="shared" si="282"/>
        <v>0</v>
      </c>
      <c r="H467" s="29">
        <f t="shared" si="283"/>
        <v>0</v>
      </c>
      <c r="I467" s="29">
        <f t="shared" ref="I467:I478" si="294">G467-H467</f>
        <v>0</v>
      </c>
      <c r="J467" s="30">
        <f t="shared" ref="J467:J478" si="295">J466-I467</f>
        <v>0</v>
      </c>
      <c r="K467" s="31"/>
      <c r="L467" s="32"/>
      <c r="M467" s="32"/>
      <c r="N467" s="32"/>
      <c r="O467" s="32"/>
      <c r="P467" s="48"/>
      <c r="Q467" s="23"/>
    </row>
    <row r="468" spans="1:17" hidden="1">
      <c r="A468" s="237">
        <v>52642</v>
      </c>
      <c r="B468" s="25">
        <v>110</v>
      </c>
      <c r="C468" s="35" t="s">
        <v>19</v>
      </c>
      <c r="D468" s="36" t="str">
        <f t="shared" ref="D468:E468" si="296">D467</f>
        <v>'</v>
      </c>
      <c r="E468" s="37">
        <f t="shared" si="296"/>
        <v>52824.25</v>
      </c>
      <c r="F468" s="6">
        <f>IF(MAX(F$9:F467)&gt;=L$5,0,IF(B468&gt;=MONTH($N$5),F467+1,0))</f>
        <v>0</v>
      </c>
      <c r="G468" s="38">
        <f t="shared" ref="G468:G478" si="297">IF((J467+H468)&lt;(M$5+H468),J467+H468,M$5)</f>
        <v>0</v>
      </c>
      <c r="H468" s="39">
        <f t="shared" ref="H468:H478" si="298">IF(F468&gt;0,IF(J467&gt;0,ROUND(-IPMT(K$5/12,F468,L$5,J$5,,),2),0),0)</f>
        <v>0</v>
      </c>
      <c r="I468" s="39">
        <f t="shared" si="294"/>
        <v>0</v>
      </c>
      <c r="J468" s="40">
        <f t="shared" si="295"/>
        <v>0</v>
      </c>
      <c r="K468" s="41"/>
      <c r="L468" s="42"/>
      <c r="M468" s="42"/>
      <c r="N468" s="42"/>
      <c r="O468" s="42"/>
      <c r="P468" s="46"/>
      <c r="Q468" s="23"/>
    </row>
    <row r="469" spans="1:17" hidden="1">
      <c r="A469" s="237">
        <v>52671</v>
      </c>
      <c r="B469" s="25">
        <v>111</v>
      </c>
      <c r="C469" s="35" t="s">
        <v>20</v>
      </c>
      <c r="D469" s="36" t="str">
        <f t="shared" ref="D469:E469" si="299">D468</f>
        <v>'</v>
      </c>
      <c r="E469" s="37">
        <f t="shared" si="299"/>
        <v>52824.25</v>
      </c>
      <c r="F469" s="6">
        <f>IF(MAX(F$9:F468)&gt;=L$5,0,IF(B469&gt;=MONTH($N$5),F468+1,0))</f>
        <v>0</v>
      </c>
      <c r="G469" s="38">
        <f t="shared" si="297"/>
        <v>0</v>
      </c>
      <c r="H469" s="39">
        <f t="shared" si="298"/>
        <v>0</v>
      </c>
      <c r="I469" s="39">
        <f t="shared" si="294"/>
        <v>0</v>
      </c>
      <c r="J469" s="40">
        <f t="shared" si="295"/>
        <v>0</v>
      </c>
      <c r="K469" s="41"/>
      <c r="L469" s="42"/>
      <c r="M469" s="42"/>
      <c r="N469" s="42"/>
      <c r="O469" s="42"/>
      <c r="P469" s="46"/>
      <c r="Q469" s="23"/>
    </row>
    <row r="470" spans="1:17" hidden="1">
      <c r="A470" s="237">
        <v>52702</v>
      </c>
      <c r="B470" s="25">
        <v>112</v>
      </c>
      <c r="C470" s="35" t="s">
        <v>21</v>
      </c>
      <c r="D470" s="36" t="str">
        <f t="shared" ref="D470:E470" si="300">D469</f>
        <v>'</v>
      </c>
      <c r="E470" s="37">
        <f t="shared" si="300"/>
        <v>52824.25</v>
      </c>
      <c r="F470" s="6">
        <f>IF(MAX(F$9:F469)&gt;=L$5,0,IF(B470&gt;=MONTH($N$5),F469+1,0))</f>
        <v>0</v>
      </c>
      <c r="G470" s="38">
        <f t="shared" si="297"/>
        <v>0</v>
      </c>
      <c r="H470" s="39">
        <f t="shared" si="298"/>
        <v>0</v>
      </c>
      <c r="I470" s="39">
        <f t="shared" si="294"/>
        <v>0</v>
      </c>
      <c r="J470" s="40">
        <f t="shared" si="295"/>
        <v>0</v>
      </c>
      <c r="K470" s="41"/>
      <c r="L470" s="42"/>
      <c r="M470" s="42"/>
      <c r="N470" s="42"/>
      <c r="O470" s="42"/>
      <c r="P470" s="46"/>
      <c r="Q470" s="23"/>
    </row>
    <row r="471" spans="1:17" hidden="1">
      <c r="A471" s="237">
        <v>52732</v>
      </c>
      <c r="B471" s="25">
        <v>113</v>
      </c>
      <c r="C471" s="35" t="s">
        <v>22</v>
      </c>
      <c r="D471" s="36" t="str">
        <f t="shared" ref="D471:E471" si="301">D470</f>
        <v>'</v>
      </c>
      <c r="E471" s="37">
        <f t="shared" si="301"/>
        <v>52824.25</v>
      </c>
      <c r="F471" s="6">
        <f>IF(MAX(F$9:F470)&gt;=L$5,0,IF(B471&gt;=MONTH($N$5),F470+1,0))</f>
        <v>0</v>
      </c>
      <c r="G471" s="38">
        <f t="shared" si="297"/>
        <v>0</v>
      </c>
      <c r="H471" s="39">
        <f t="shared" si="298"/>
        <v>0</v>
      </c>
      <c r="I471" s="39">
        <f t="shared" si="294"/>
        <v>0</v>
      </c>
      <c r="J471" s="40">
        <f t="shared" si="295"/>
        <v>0</v>
      </c>
      <c r="K471" s="41"/>
      <c r="L471" s="42"/>
      <c r="M471" s="42"/>
      <c r="N471" s="42"/>
      <c r="O471" s="42"/>
      <c r="P471" s="46"/>
      <c r="Q471" s="23"/>
    </row>
    <row r="472" spans="1:17" hidden="1">
      <c r="A472" s="237">
        <v>52763</v>
      </c>
      <c r="B472" s="25">
        <v>114</v>
      </c>
      <c r="C472" s="35" t="s">
        <v>23</v>
      </c>
      <c r="D472" s="36" t="str">
        <f t="shared" ref="D472:E472" si="302">D471</f>
        <v>'</v>
      </c>
      <c r="E472" s="37">
        <f t="shared" si="302"/>
        <v>52824.25</v>
      </c>
      <c r="F472" s="6">
        <f>IF(MAX(F$9:F471)&gt;=L$5,0,IF(B472&gt;=MONTH($N$5),F471+1,0))</f>
        <v>0</v>
      </c>
      <c r="G472" s="38">
        <f t="shared" si="297"/>
        <v>0</v>
      </c>
      <c r="H472" s="39">
        <f t="shared" si="298"/>
        <v>0</v>
      </c>
      <c r="I472" s="39">
        <f t="shared" si="294"/>
        <v>0</v>
      </c>
      <c r="J472" s="40">
        <f t="shared" si="295"/>
        <v>0</v>
      </c>
      <c r="K472" s="41"/>
      <c r="L472" s="42"/>
      <c r="M472" s="42"/>
      <c r="N472" s="42"/>
      <c r="O472" s="42"/>
      <c r="P472" s="46"/>
      <c r="Q472" s="23"/>
    </row>
    <row r="473" spans="1:17" hidden="1">
      <c r="A473" s="237">
        <v>52793</v>
      </c>
      <c r="B473" s="25">
        <v>115</v>
      </c>
      <c r="C473" s="35" t="s">
        <v>24</v>
      </c>
      <c r="D473" s="36" t="str">
        <f t="shared" ref="D473:E473" si="303">D472</f>
        <v>'</v>
      </c>
      <c r="E473" s="37">
        <f t="shared" si="303"/>
        <v>52824.25</v>
      </c>
      <c r="F473" s="6">
        <f>IF(MAX(F$9:F472)&gt;=L$5,0,IF(B473&gt;=MONTH($N$5),F472+1,0))</f>
        <v>0</v>
      </c>
      <c r="G473" s="38">
        <f t="shared" si="297"/>
        <v>0</v>
      </c>
      <c r="H473" s="39">
        <f t="shared" si="298"/>
        <v>0</v>
      </c>
      <c r="I473" s="39">
        <f t="shared" si="294"/>
        <v>0</v>
      </c>
      <c r="J473" s="40">
        <f t="shared" si="295"/>
        <v>0</v>
      </c>
      <c r="K473" s="41"/>
      <c r="L473" s="42"/>
      <c r="M473" s="42"/>
      <c r="N473" s="42"/>
      <c r="O473" s="42"/>
      <c r="P473" s="46"/>
      <c r="Q473" s="23"/>
    </row>
    <row r="474" spans="1:17" hidden="1">
      <c r="A474" s="237">
        <v>52824</v>
      </c>
      <c r="B474" s="25">
        <v>116</v>
      </c>
      <c r="C474" s="35" t="s">
        <v>25</v>
      </c>
      <c r="D474" s="36" t="str">
        <f t="shared" ref="D474:E474" si="304">D473</f>
        <v>'</v>
      </c>
      <c r="E474" s="37">
        <f t="shared" si="304"/>
        <v>52824.25</v>
      </c>
      <c r="F474" s="6">
        <f>IF(MAX(F$9:F473)&gt;=L$5,0,IF(B474&gt;=MONTH($N$5),F473+1,0))</f>
        <v>0</v>
      </c>
      <c r="G474" s="38">
        <f t="shared" si="297"/>
        <v>0</v>
      </c>
      <c r="H474" s="39">
        <f t="shared" si="298"/>
        <v>0</v>
      </c>
      <c r="I474" s="39">
        <f t="shared" si="294"/>
        <v>0</v>
      </c>
      <c r="J474" s="40">
        <f t="shared" si="295"/>
        <v>0</v>
      </c>
      <c r="K474" s="41"/>
      <c r="L474" s="42"/>
      <c r="M474" s="42"/>
      <c r="N474" s="42"/>
      <c r="O474" s="42"/>
      <c r="P474" s="46"/>
      <c r="Q474" s="23"/>
    </row>
    <row r="475" spans="1:17" hidden="1">
      <c r="A475" s="237">
        <v>52855</v>
      </c>
      <c r="B475" s="25">
        <v>117</v>
      </c>
      <c r="C475" s="35" t="s">
        <v>26</v>
      </c>
      <c r="D475" s="36" t="str">
        <f t="shared" ref="D475:E475" si="305">D474</f>
        <v>'</v>
      </c>
      <c r="E475" s="37">
        <f t="shared" si="305"/>
        <v>52824.25</v>
      </c>
      <c r="F475" s="6">
        <f>IF(MAX(F$9:F474)&gt;=L$5,0,IF(B475&gt;=MONTH($N$5),F474+1,0))</f>
        <v>0</v>
      </c>
      <c r="G475" s="38">
        <f t="shared" si="297"/>
        <v>0</v>
      </c>
      <c r="H475" s="39">
        <f t="shared" si="298"/>
        <v>0</v>
      </c>
      <c r="I475" s="39">
        <f t="shared" si="294"/>
        <v>0</v>
      </c>
      <c r="J475" s="40">
        <f t="shared" si="295"/>
        <v>0</v>
      </c>
      <c r="K475" s="41"/>
      <c r="L475" s="42"/>
      <c r="M475" s="42"/>
      <c r="N475" s="42"/>
      <c r="O475" s="42"/>
      <c r="P475" s="46"/>
      <c r="Q475" s="23"/>
    </row>
    <row r="476" spans="1:17" hidden="1">
      <c r="A476" s="237">
        <v>52885</v>
      </c>
      <c r="B476" s="25">
        <v>118</v>
      </c>
      <c r="C476" s="35" t="s">
        <v>27</v>
      </c>
      <c r="D476" s="36" t="str">
        <f t="shared" ref="D476:E476" si="306">D475</f>
        <v>'</v>
      </c>
      <c r="E476" s="37">
        <f t="shared" si="306"/>
        <v>52824.25</v>
      </c>
      <c r="F476" s="6">
        <f>IF(MAX(F$9:F475)&gt;=L$5,0,IF(B476&gt;=MONTH($N$5),F475+1,0))</f>
        <v>0</v>
      </c>
      <c r="G476" s="38">
        <f t="shared" si="297"/>
        <v>0</v>
      </c>
      <c r="H476" s="39">
        <f t="shared" si="298"/>
        <v>0</v>
      </c>
      <c r="I476" s="39">
        <f t="shared" si="294"/>
        <v>0</v>
      </c>
      <c r="J476" s="40">
        <f t="shared" si="295"/>
        <v>0</v>
      </c>
      <c r="K476" s="41"/>
      <c r="L476" s="42"/>
      <c r="M476" s="42"/>
      <c r="N476" s="42"/>
      <c r="O476" s="42"/>
      <c r="P476" s="46"/>
      <c r="Q476" s="23"/>
    </row>
    <row r="477" spans="1:17" hidden="1">
      <c r="A477" s="237">
        <v>52916</v>
      </c>
      <c r="B477" s="25">
        <v>119</v>
      </c>
      <c r="C477" s="35" t="s">
        <v>28</v>
      </c>
      <c r="D477" s="36" t="str">
        <f t="shared" ref="D477:E477" si="307">D476</f>
        <v>'</v>
      </c>
      <c r="E477" s="37">
        <f t="shared" si="307"/>
        <v>52824.25</v>
      </c>
      <c r="F477" s="6">
        <f>IF(MAX(F$9:F476)&gt;=L$5,0,IF(B477&gt;=MONTH($N$5),F476+1,0))</f>
        <v>0</v>
      </c>
      <c r="G477" s="38">
        <f t="shared" si="297"/>
        <v>0</v>
      </c>
      <c r="H477" s="39">
        <f t="shared" si="298"/>
        <v>0</v>
      </c>
      <c r="I477" s="39">
        <f t="shared" si="294"/>
        <v>0</v>
      </c>
      <c r="J477" s="40">
        <f t="shared" si="295"/>
        <v>0</v>
      </c>
      <c r="K477" s="41"/>
      <c r="L477" s="42"/>
      <c r="M477" s="42"/>
      <c r="N477" s="42"/>
      <c r="O477" s="42"/>
      <c r="P477" s="46"/>
      <c r="Q477" s="23"/>
    </row>
    <row r="478" spans="1:17" ht="9" hidden="1" thickBot="1">
      <c r="A478" s="237">
        <v>52946</v>
      </c>
      <c r="B478" s="25">
        <v>120</v>
      </c>
      <c r="C478" s="35" t="s">
        <v>29</v>
      </c>
      <c r="D478" s="36" t="str">
        <f t="shared" ref="D478:E478" si="308">D477</f>
        <v>'</v>
      </c>
      <c r="E478" s="37">
        <f t="shared" si="308"/>
        <v>52824.25</v>
      </c>
      <c r="F478" s="6">
        <f>IF(MAX(F$9:F477)&gt;=L$5,0,IF(B478&gt;=MONTH($N$5),F477+1,0))</f>
        <v>0</v>
      </c>
      <c r="G478" s="45">
        <f t="shared" si="297"/>
        <v>0</v>
      </c>
      <c r="H478" s="42">
        <f t="shared" si="298"/>
        <v>0</v>
      </c>
      <c r="I478" s="42">
        <f t="shared" si="294"/>
        <v>0</v>
      </c>
      <c r="J478" s="46">
        <f t="shared" si="295"/>
        <v>0</v>
      </c>
      <c r="K478" s="41">
        <f>SUM(H467:H478)</f>
        <v>0</v>
      </c>
      <c r="L478" s="42">
        <f>SUM(I467:I478)</f>
        <v>0</v>
      </c>
      <c r="M478" s="42">
        <f>SUM(G467:G478)</f>
        <v>0</v>
      </c>
      <c r="N478" s="42">
        <f>K478+N466</f>
        <v>157937.13</v>
      </c>
      <c r="O478" s="42">
        <f>L478+O466</f>
        <v>106368.36965106352</v>
      </c>
      <c r="P478" s="46">
        <f>M478+P466</f>
        <v>264305.49965106364</v>
      </c>
      <c r="Q478" s="23"/>
    </row>
    <row r="479" spans="1:17" ht="9.75" thickTop="1" thickBot="1">
      <c r="A479" s="237"/>
      <c r="C479" s="58" t="s">
        <v>30</v>
      </c>
      <c r="D479" s="59"/>
      <c r="E479" s="60"/>
      <c r="F479" s="60"/>
      <c r="G479" s="61">
        <f>SUM(G11:G478)</f>
        <v>528611.00000000198</v>
      </c>
      <c r="H479" s="61">
        <f>SUM(H11:H478)</f>
        <v>307999</v>
      </c>
      <c r="I479" s="61">
        <f>SUM(I11:I478)</f>
        <v>220611.99999999985</v>
      </c>
      <c r="J479" s="62">
        <f>J478</f>
        <v>0</v>
      </c>
      <c r="K479" s="63">
        <f>SUM(K11:K478)</f>
        <v>307999</v>
      </c>
      <c r="L479" s="64">
        <f>SUM(L11:L478)</f>
        <v>220611.99999999988</v>
      </c>
      <c r="M479" s="64">
        <f t="shared" ref="M479" si="309">SUM(M11:M226)</f>
        <v>460332.07977439748</v>
      </c>
      <c r="N479" s="64">
        <f>N226</f>
        <v>157411.37</v>
      </c>
      <c r="O479" s="64">
        <f>O226</f>
        <v>91476.309495248395</v>
      </c>
      <c r="P479" s="65">
        <f>P226</f>
        <v>248887.67949524851</v>
      </c>
      <c r="Q479" s="23"/>
    </row>
    <row r="480" spans="1:17" ht="9" thickTop="1">
      <c r="C480" s="66"/>
      <c r="D480" s="66"/>
      <c r="E480" s="66"/>
      <c r="F480" s="67"/>
      <c r="G480" s="68"/>
      <c r="H480" s="68"/>
      <c r="I480" s="68"/>
      <c r="J480" s="68"/>
      <c r="K480" s="68"/>
      <c r="L480" s="68"/>
      <c r="M480" s="68"/>
      <c r="N480" s="68"/>
      <c r="O480" s="66"/>
      <c r="P480" s="66"/>
    </row>
    <row r="481" spans="6:14">
      <c r="F481" s="69"/>
      <c r="G481" s="70"/>
      <c r="H481" s="70"/>
      <c r="I481" s="70"/>
      <c r="J481" s="70"/>
      <c r="K481" s="70"/>
      <c r="L481" s="70"/>
      <c r="M481" s="70"/>
      <c r="N481" s="70"/>
    </row>
    <row r="482" spans="6:14">
      <c r="F482" s="69"/>
      <c r="G482" s="70"/>
      <c r="H482" s="70"/>
      <c r="I482" s="70"/>
      <c r="J482" s="70"/>
      <c r="K482" s="70"/>
      <c r="L482" s="70"/>
      <c r="M482" s="70"/>
      <c r="N482" s="70"/>
    </row>
    <row r="483" spans="6:14">
      <c r="F483" s="69"/>
      <c r="G483" s="70"/>
      <c r="H483" s="70"/>
      <c r="I483" s="70"/>
      <c r="J483" s="70"/>
      <c r="K483" s="70"/>
      <c r="L483" s="70"/>
      <c r="M483" s="70"/>
      <c r="N483" s="70"/>
    </row>
    <row r="484" spans="6:14">
      <c r="F484" s="69"/>
      <c r="G484" s="70"/>
      <c r="H484" s="70"/>
      <c r="I484" s="70"/>
      <c r="J484" s="70"/>
      <c r="K484" s="70"/>
      <c r="L484" s="70"/>
      <c r="M484" s="70"/>
      <c r="N484" s="70"/>
    </row>
    <row r="485" spans="6:14">
      <c r="F485" s="69"/>
      <c r="G485" s="70"/>
      <c r="H485" s="70"/>
      <c r="I485" s="70"/>
      <c r="J485" s="70"/>
      <c r="K485" s="70"/>
      <c r="L485" s="70"/>
      <c r="M485" s="70"/>
      <c r="N485" s="70"/>
    </row>
    <row r="486" spans="6:14">
      <c r="F486" s="69"/>
      <c r="G486" s="70"/>
      <c r="H486" s="70"/>
      <c r="I486" s="70"/>
      <c r="J486" s="70"/>
      <c r="K486" s="70"/>
      <c r="L486" s="70"/>
      <c r="M486" s="70"/>
      <c r="N486" s="70"/>
    </row>
    <row r="487" spans="6:14">
      <c r="F487" s="69"/>
      <c r="G487" s="70"/>
      <c r="H487" s="70"/>
      <c r="I487" s="70"/>
      <c r="J487" s="70"/>
      <c r="K487" s="70"/>
      <c r="L487" s="70"/>
      <c r="M487" s="70"/>
      <c r="N487" s="70"/>
    </row>
    <row r="488" spans="6:14">
      <c r="F488" s="69"/>
      <c r="G488" s="70"/>
      <c r="H488" s="70"/>
      <c r="I488" s="70"/>
      <c r="J488" s="70"/>
      <c r="K488" s="70"/>
      <c r="L488" s="70"/>
      <c r="M488" s="70"/>
      <c r="N488" s="70"/>
    </row>
  </sheetData>
  <conditionalFormatting sqref="J23:J478 G167:P191 G107:J109 G227:P478 G11:I478 G149:J151 K11:P478 G133:P140">
    <cfRule type="cellIs" dxfId="68" priority="12" stopIfTrue="1" operator="equal">
      <formula>0</formula>
    </cfRule>
  </conditionalFormatting>
  <conditionalFormatting sqref="C9:E22">
    <cfRule type="expression" dxfId="67" priority="10" stopIfTrue="1">
      <formula>AND(YEAR($E9)=YEAR($I$5),$B9=MONTH($I$5))</formula>
    </cfRule>
    <cfRule type="expression" dxfId="66" priority="11" stopIfTrue="1">
      <formula>AND(YEAR($E9)=YEAR($N$5),$B9=MONTH($N$5))</formula>
    </cfRule>
  </conditionalFormatting>
  <conditionalFormatting sqref="J11:J22">
    <cfRule type="expression" dxfId="65" priority="8" stopIfTrue="1">
      <formula>AND($J$5&gt;0,$J$5&lt;=$J11)</formula>
    </cfRule>
    <cfRule type="cellIs" dxfId="64" priority="9" stopIfTrue="1" operator="equal">
      <formula>0</formula>
    </cfRule>
  </conditionalFormatting>
  <conditionalFormatting sqref="J9:J10">
    <cfRule type="expression" dxfId="63" priority="7" stopIfTrue="1">
      <formula>AND($J$5&gt;0,$J$5&lt;=$J9)</formula>
    </cfRule>
  </conditionalFormatting>
  <conditionalFormatting sqref="F11:F478">
    <cfRule type="cellIs" dxfId="62" priority="5" stopIfTrue="1" operator="equal">
      <formula>0</formula>
    </cfRule>
    <cfRule type="expression" dxfId="61" priority="6" stopIfTrue="1">
      <formula>($G11=$J$5)</formula>
    </cfRule>
  </conditionalFormatting>
  <conditionalFormatting sqref="T16">
    <cfRule type="cellIs" dxfId="60" priority="2" operator="greaterThan">
      <formula>$T$15</formula>
    </cfRule>
  </conditionalFormatting>
  <conditionalFormatting sqref="T16">
    <cfRule type="cellIs" dxfId="59" priority="1" operator="greaterThan">
      <formula>(NOW()&gt;=$T$15)</formula>
    </cfRule>
  </conditionalFormatting>
  <pageMargins left="0.7" right="0.7" top="0.75" bottom="0.75" header="0.3" footer="0.3"/>
  <pageSetup scale="79" orientation="portrait" verticalDpi="0" r:id="rId1"/>
  <rowBreaks count="1" manualBreakCount="1">
    <brk id="142" min="2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X476"/>
  <sheetViews>
    <sheetView topLeftCell="C2" zoomScale="140" zoomScaleNormal="140" zoomScaleSheetLayoutView="140" workbookViewId="0">
      <pane xSplit="4" ySplit="9" topLeftCell="G11" activePane="bottomRight" state="frozen"/>
      <selection pane="topRight"/>
      <selection pane="bottomLeft"/>
      <selection pane="bottomRight"/>
    </sheetView>
  </sheetViews>
  <sheetFormatPr defaultRowHeight="8.25"/>
  <cols>
    <col min="1" max="1" width="10" style="1" customWidth="1"/>
    <col min="2" max="2" width="2.3984375" style="25" customWidth="1"/>
    <col min="3" max="3" width="4.796875" style="1" customWidth="1"/>
    <col min="4" max="4" width="1" style="1" customWidth="1"/>
    <col min="5" max="5" width="4.796875" style="1" customWidth="1"/>
    <col min="6" max="6" width="9.3984375" style="1" customWidth="1"/>
    <col min="7" max="12" width="12.59765625" style="1" customWidth="1"/>
    <col min="13" max="16" width="12.59765625" style="1" hidden="1" customWidth="1"/>
    <col min="17" max="17" width="1.796875" style="1" customWidth="1"/>
    <col min="18" max="20" width="12.59765625" style="1" customWidth="1"/>
    <col min="21" max="21" width="1.796875" style="1" customWidth="1"/>
    <col min="22" max="22" width="12.3984375" style="1" customWidth="1"/>
    <col min="23" max="23" width="1.796875" style="1" customWidth="1"/>
    <col min="24" max="24" width="12.3984375" style="1" customWidth="1"/>
    <col min="25" max="25" width="1.796875" style="1" customWidth="1"/>
    <col min="26" max="16384" width="9.59765625" style="1"/>
  </cols>
  <sheetData>
    <row r="2" spans="1:24">
      <c r="G2" s="4" t="s">
        <v>49</v>
      </c>
      <c r="H2" s="140" t="s">
        <v>38</v>
      </c>
      <c r="I2" s="136" t="s">
        <v>74</v>
      </c>
      <c r="J2" s="149" t="s">
        <v>74</v>
      </c>
      <c r="K2" s="136" t="s">
        <v>74</v>
      </c>
      <c r="L2" s="136" t="s">
        <v>74</v>
      </c>
      <c r="M2" s="136" t="s">
        <v>74</v>
      </c>
      <c r="N2" s="136" t="s">
        <v>74</v>
      </c>
      <c r="O2" s="9"/>
      <c r="P2" s="7" t="s">
        <v>45</v>
      </c>
      <c r="R2" s="154" t="s">
        <v>78</v>
      </c>
      <c r="S2" s="154" t="s">
        <v>81</v>
      </c>
      <c r="T2" s="154" t="s">
        <v>84</v>
      </c>
    </row>
    <row r="3" spans="1:24" ht="8.25" customHeight="1">
      <c r="G3" s="4" t="s">
        <v>55</v>
      </c>
      <c r="H3" s="141" t="s">
        <v>54</v>
      </c>
      <c r="I3" s="136" t="s">
        <v>50</v>
      </c>
      <c r="J3" s="149" t="s">
        <v>3</v>
      </c>
      <c r="K3" s="136" t="s">
        <v>4</v>
      </c>
      <c r="L3" s="136" t="s">
        <v>5</v>
      </c>
      <c r="M3" s="136" t="s">
        <v>6</v>
      </c>
      <c r="N3" s="136" t="s">
        <v>51</v>
      </c>
      <c r="O3" s="9"/>
      <c r="P3" s="7" t="s">
        <v>46</v>
      </c>
      <c r="R3" s="155" t="s">
        <v>77</v>
      </c>
      <c r="S3" s="155" t="s">
        <v>57</v>
      </c>
      <c r="T3" s="155" t="s">
        <v>58</v>
      </c>
      <c r="U3" s="126"/>
      <c r="V3" s="126"/>
      <c r="W3" s="126"/>
      <c r="X3" s="126"/>
    </row>
    <row r="4" spans="1:24" ht="8.25" customHeight="1">
      <c r="C4" s="98" t="s">
        <v>62</v>
      </c>
      <c r="D4" s="99"/>
      <c r="E4" s="99"/>
      <c r="F4" s="99"/>
      <c r="G4" s="4" t="s">
        <v>47</v>
      </c>
      <c r="H4" s="140" t="s">
        <v>37</v>
      </c>
      <c r="I4" s="136" t="s">
        <v>113</v>
      </c>
      <c r="J4" s="149" t="s">
        <v>7</v>
      </c>
      <c r="K4" s="136" t="s">
        <v>8</v>
      </c>
      <c r="L4" s="136" t="s">
        <v>9</v>
      </c>
      <c r="M4" s="136" t="s">
        <v>10</v>
      </c>
      <c r="N4" s="136" t="s">
        <v>52</v>
      </c>
      <c r="O4" s="9"/>
      <c r="P4" s="8">
        <f ca="1">VALUE(CONCATENATE(YEAR(NOW()),"/",1,"/",1))</f>
        <v>42736</v>
      </c>
      <c r="R4" s="154" t="s">
        <v>79</v>
      </c>
      <c r="S4" s="154" t="s">
        <v>82</v>
      </c>
      <c r="T4" s="154" t="s">
        <v>85</v>
      </c>
      <c r="U4" s="126"/>
      <c r="V4" s="126"/>
      <c r="W4" s="126"/>
      <c r="X4" s="126"/>
    </row>
    <row r="5" spans="1:24" ht="9" customHeight="1" thickBot="1">
      <c r="H5" s="142" t="s">
        <v>53</v>
      </c>
      <c r="I5" s="138">
        <v>39156</v>
      </c>
      <c r="J5" s="212">
        <v>297469</v>
      </c>
      <c r="K5" s="152">
        <v>0.105</v>
      </c>
      <c r="L5" s="213">
        <f>12*20</f>
        <v>240</v>
      </c>
      <c r="M5" s="137">
        <f>PMT(K5/12,L5,-J5)</f>
        <v>2969.8706659692789</v>
      </c>
      <c r="N5" s="143">
        <f>I5+31+IF(DAY(I5)&gt;15,28,0)-IF((MONTH(I5+31+IF(DAY(I5)&gt;15,28,0))-MONTH(I5))&gt;1,10,0)-DAY(I5+31+IF(DAY(I5)&gt;15,28,0)-IF((MONTH(I5+31+IF(DAY(I5)&gt;15,28,0))-MONTH(I5))&gt;1,10,0))+15</f>
        <v>39187</v>
      </c>
      <c r="O5" s="139"/>
      <c r="R5" s="155" t="s">
        <v>59</v>
      </c>
      <c r="S5" s="155" t="s">
        <v>60</v>
      </c>
      <c r="T5" s="155" t="s">
        <v>61</v>
      </c>
      <c r="U5" s="126"/>
      <c r="V5" s="126"/>
      <c r="W5" s="126"/>
      <c r="X5" s="126"/>
    </row>
    <row r="6" spans="1:24" ht="9.75" thickTop="1" thickBot="1">
      <c r="G6" s="13" t="s">
        <v>36</v>
      </c>
      <c r="H6" s="14"/>
      <c r="I6" s="14"/>
      <c r="J6" s="14"/>
      <c r="K6" s="14"/>
      <c r="L6" s="15"/>
      <c r="M6" s="15"/>
      <c r="N6" s="15"/>
      <c r="O6" s="15"/>
      <c r="R6" s="158" t="s">
        <v>80</v>
      </c>
      <c r="S6" s="154" t="s">
        <v>83</v>
      </c>
      <c r="T6" s="154" t="s">
        <v>86</v>
      </c>
      <c r="U6" s="126"/>
      <c r="V6" s="126"/>
      <c r="W6" s="126"/>
      <c r="X6" s="126"/>
    </row>
    <row r="7" spans="1:24" ht="9" thickTop="1">
      <c r="C7" s="17" t="s">
        <v>10</v>
      </c>
      <c r="D7" s="18"/>
      <c r="E7" s="19"/>
      <c r="F7" s="20" t="s">
        <v>10</v>
      </c>
      <c r="G7" s="20" t="s">
        <v>10</v>
      </c>
      <c r="H7" s="20" t="s">
        <v>4</v>
      </c>
      <c r="I7" s="20" t="s">
        <v>12</v>
      </c>
      <c r="J7" s="21" t="s">
        <v>42</v>
      </c>
      <c r="K7" s="22" t="s">
        <v>4</v>
      </c>
      <c r="L7" s="20" t="s">
        <v>12</v>
      </c>
      <c r="M7" s="20" t="s">
        <v>10</v>
      </c>
      <c r="N7" s="20" t="s">
        <v>13</v>
      </c>
      <c r="O7" s="20" t="s">
        <v>13</v>
      </c>
      <c r="P7" s="21" t="s">
        <v>13</v>
      </c>
      <c r="Q7" s="23"/>
      <c r="R7" s="159" t="s">
        <v>62</v>
      </c>
      <c r="S7" s="155" t="s">
        <v>63</v>
      </c>
      <c r="T7" s="155" t="s">
        <v>64</v>
      </c>
      <c r="U7" s="126"/>
      <c r="V7" s="126"/>
      <c r="W7" s="126"/>
      <c r="X7" s="126"/>
    </row>
    <row r="8" spans="1:24">
      <c r="C8" s="71" t="s">
        <v>14</v>
      </c>
      <c r="D8" s="72"/>
      <c r="E8" s="73"/>
      <c r="F8" s="53" t="s">
        <v>15</v>
      </c>
      <c r="G8" s="74" t="s">
        <v>7</v>
      </c>
      <c r="H8" s="74" t="s">
        <v>10</v>
      </c>
      <c r="I8" s="74" t="s">
        <v>10</v>
      </c>
      <c r="J8" s="75" t="s">
        <v>12</v>
      </c>
      <c r="K8" s="76" t="s">
        <v>16</v>
      </c>
      <c r="L8" s="74" t="s">
        <v>16</v>
      </c>
      <c r="M8" s="74" t="s">
        <v>16</v>
      </c>
      <c r="N8" s="74" t="s">
        <v>4</v>
      </c>
      <c r="O8" s="53" t="s">
        <v>12</v>
      </c>
      <c r="P8" s="77" t="s">
        <v>10</v>
      </c>
      <c r="Q8" s="23"/>
    </row>
    <row r="9" spans="1:24" hidden="1">
      <c r="A9" s="237">
        <v>39036</v>
      </c>
      <c r="B9" s="25">
        <v>11</v>
      </c>
      <c r="C9" s="26" t="s">
        <v>28</v>
      </c>
      <c r="D9" s="78" t="s">
        <v>18</v>
      </c>
      <c r="E9" s="80">
        <f>E10</f>
        <v>38821.75</v>
      </c>
      <c r="F9" s="92">
        <v>0</v>
      </c>
      <c r="G9" s="89">
        <v>0</v>
      </c>
      <c r="H9" s="89">
        <v>0</v>
      </c>
      <c r="I9" s="89">
        <v>0</v>
      </c>
      <c r="J9" s="91">
        <f>IF(F10&lt;1,0,IF(F10=1,J$5,J$5-I9))</f>
        <v>0</v>
      </c>
      <c r="K9" s="82"/>
      <c r="L9" s="83"/>
      <c r="M9" s="83"/>
      <c r="N9" s="83"/>
      <c r="O9" s="84"/>
      <c r="P9" s="85"/>
      <c r="Q9" s="23"/>
    </row>
    <row r="10" spans="1:24" hidden="1">
      <c r="A10" s="237">
        <v>39066</v>
      </c>
      <c r="B10" s="25">
        <v>12</v>
      </c>
      <c r="C10" s="50" t="s">
        <v>29</v>
      </c>
      <c r="D10" s="51" t="s">
        <v>18</v>
      </c>
      <c r="E10" s="81">
        <f>E11-365.25</f>
        <v>38821.75</v>
      </c>
      <c r="F10" s="92">
        <v>0</v>
      </c>
      <c r="G10" s="89">
        <v>0</v>
      </c>
      <c r="H10" s="89">
        <v>0</v>
      </c>
      <c r="I10" s="89">
        <v>0</v>
      </c>
      <c r="J10" s="91">
        <f>IF(F11&lt;1,0,IF(F11=1,J$5,J$5-I10))</f>
        <v>0</v>
      </c>
      <c r="K10" s="86"/>
      <c r="L10" s="87"/>
      <c r="M10" s="87"/>
      <c r="N10" s="87"/>
      <c r="O10" s="87"/>
      <c r="P10" s="88"/>
      <c r="Q10" s="23"/>
    </row>
    <row r="11" spans="1:24">
      <c r="A11" s="237">
        <v>39097</v>
      </c>
      <c r="B11" s="25">
        <v>1</v>
      </c>
      <c r="C11" s="26" t="s">
        <v>17</v>
      </c>
      <c r="D11" s="78" t="s">
        <v>18</v>
      </c>
      <c r="E11" s="79">
        <f>N5</f>
        <v>39187</v>
      </c>
      <c r="F11" s="90">
        <f>IF(MAX(F$9:F10)&gt;=L$5,0,IF(B11&gt;=MONTH($N$5),F10+1,0))</f>
        <v>0</v>
      </c>
      <c r="G11" s="28">
        <f>IF(F11&gt;0,$M$5,0)</f>
        <v>0</v>
      </c>
      <c r="H11" s="29">
        <f>IF(F11&gt;0,ROUND(-IPMT(K$5/12,F11,L$5,J$5,,),2),0)</f>
        <v>0</v>
      </c>
      <c r="I11" s="29">
        <f>G11-H11</f>
        <v>0</v>
      </c>
      <c r="J11" s="30">
        <f>IF(F12&lt;1,0,IF(F12=1,J$5,J$5-I11))</f>
        <v>0</v>
      </c>
      <c r="K11" s="31"/>
      <c r="L11" s="32"/>
      <c r="M11" s="32"/>
      <c r="N11" s="32"/>
      <c r="O11" s="33"/>
      <c r="P11" s="34"/>
      <c r="Q11" s="23"/>
    </row>
    <row r="12" spans="1:24">
      <c r="A12" s="237">
        <v>39128</v>
      </c>
      <c r="B12" s="25">
        <v>2</v>
      </c>
      <c r="C12" s="35" t="s">
        <v>19</v>
      </c>
      <c r="D12" s="36" t="str">
        <f t="shared" ref="D12:E22" si="0">D11</f>
        <v>'</v>
      </c>
      <c r="E12" s="37">
        <f t="shared" si="0"/>
        <v>39187</v>
      </c>
      <c r="F12" s="6">
        <f>IF(MAX(F$9:F11)&gt;=L$5,0,IF(B12&gt;=MONTH($N$5),F11+1,0))</f>
        <v>0</v>
      </c>
      <c r="G12" s="38">
        <f t="shared" ref="G12:G75" si="1">IF((J11+H12)&lt;(M$5+H12),J11+H12,M$5)</f>
        <v>0</v>
      </c>
      <c r="H12" s="39">
        <f t="shared" ref="H12:H75" si="2">IF(F12&gt;0,IF(J11&gt;0,ROUND(-IPMT(K$5/12,F12,L$5,J$5,,),2),0),0)</f>
        <v>0</v>
      </c>
      <c r="I12" s="39">
        <f t="shared" ref="I12:I147" si="3">G12-H12</f>
        <v>0</v>
      </c>
      <c r="J12" s="40">
        <f t="shared" ref="J12:J22" si="4">IF(F13&lt;1,0,IF(F13=1,J$5,J11-I12))</f>
        <v>0</v>
      </c>
      <c r="K12" s="41"/>
      <c r="L12" s="42"/>
      <c r="M12" s="42"/>
      <c r="N12" s="42"/>
      <c r="O12" s="43"/>
      <c r="P12" s="44"/>
      <c r="Q12" s="23"/>
    </row>
    <row r="13" spans="1:24">
      <c r="A13" s="237">
        <v>39156</v>
      </c>
      <c r="B13" s="25">
        <v>3</v>
      </c>
      <c r="C13" s="35" t="s">
        <v>20</v>
      </c>
      <c r="D13" s="36" t="str">
        <f t="shared" si="0"/>
        <v>'</v>
      </c>
      <c r="E13" s="37">
        <f t="shared" si="0"/>
        <v>39187</v>
      </c>
      <c r="F13" s="6">
        <f>IF(MAX(F$9:F12)&gt;=L$5,0,IF(B13&gt;=MONTH($N$5),F12+1,0))</f>
        <v>0</v>
      </c>
      <c r="G13" s="38">
        <f t="shared" si="1"/>
        <v>0</v>
      </c>
      <c r="H13" s="39">
        <f t="shared" si="2"/>
        <v>0</v>
      </c>
      <c r="I13" s="39">
        <f t="shared" si="3"/>
        <v>0</v>
      </c>
      <c r="J13" s="40">
        <f t="shared" si="4"/>
        <v>297469</v>
      </c>
      <c r="K13" s="41"/>
      <c r="L13" s="42"/>
      <c r="M13" s="42"/>
      <c r="N13" s="42"/>
      <c r="O13" s="43"/>
      <c r="P13" s="44"/>
      <c r="Q13" s="23"/>
      <c r="T13" s="177" t="s">
        <v>127</v>
      </c>
    </row>
    <row r="14" spans="1:24">
      <c r="A14" s="237">
        <v>39187</v>
      </c>
      <c r="B14" s="25">
        <v>4</v>
      </c>
      <c r="C14" s="35" t="s">
        <v>21</v>
      </c>
      <c r="D14" s="36" t="str">
        <f t="shared" si="0"/>
        <v>'</v>
      </c>
      <c r="E14" s="37">
        <f t="shared" si="0"/>
        <v>39187</v>
      </c>
      <c r="F14" s="6">
        <f>IF(MAX(F$9:F13)&gt;=L$5,0,IF(B14&gt;=MONTH($N$5),F13+1,0))</f>
        <v>1</v>
      </c>
      <c r="G14" s="38">
        <f t="shared" si="1"/>
        <v>2969.8706659692789</v>
      </c>
      <c r="H14" s="39">
        <f t="shared" si="2"/>
        <v>2602.85</v>
      </c>
      <c r="I14" s="39">
        <f t="shared" si="3"/>
        <v>367.02066596927898</v>
      </c>
      <c r="J14" s="40">
        <f t="shared" si="4"/>
        <v>297101.97933403071</v>
      </c>
      <c r="K14" s="41"/>
      <c r="L14" s="42"/>
      <c r="M14" s="42"/>
      <c r="N14" s="42"/>
      <c r="O14" s="43"/>
      <c r="P14" s="44"/>
      <c r="Q14" s="23"/>
      <c r="T14" s="179" t="s">
        <v>126</v>
      </c>
    </row>
    <row r="15" spans="1:24">
      <c r="A15" s="237">
        <v>39217</v>
      </c>
      <c r="B15" s="25">
        <v>5</v>
      </c>
      <c r="C15" s="35" t="s">
        <v>22</v>
      </c>
      <c r="D15" s="36" t="str">
        <f t="shared" si="0"/>
        <v>'</v>
      </c>
      <c r="E15" s="37">
        <f t="shared" si="0"/>
        <v>39187</v>
      </c>
      <c r="F15" s="6">
        <f>IF(MAX(F$9:F14)&gt;=L$5,0,IF(B15&gt;=MONTH($N$5),F14+1,0))</f>
        <v>2</v>
      </c>
      <c r="G15" s="38">
        <f t="shared" si="1"/>
        <v>2969.8706659692789</v>
      </c>
      <c r="H15" s="39">
        <f t="shared" si="2"/>
        <v>2599.64</v>
      </c>
      <c r="I15" s="39">
        <f t="shared" si="3"/>
        <v>370.23066596927902</v>
      </c>
      <c r="J15" s="40">
        <f t="shared" si="4"/>
        <v>296731.74866806145</v>
      </c>
      <c r="K15" s="41"/>
      <c r="L15" s="42"/>
      <c r="M15" s="42"/>
      <c r="N15" s="42"/>
      <c r="O15" s="43"/>
      <c r="P15" s="44"/>
      <c r="Q15" s="23"/>
      <c r="T15" s="225">
        <f>N5+(365.3*10)</f>
        <v>42840</v>
      </c>
    </row>
    <row r="16" spans="1:24">
      <c r="A16" s="237">
        <v>39248</v>
      </c>
      <c r="B16" s="25">
        <v>6</v>
      </c>
      <c r="C16" s="35" t="s">
        <v>23</v>
      </c>
      <c r="D16" s="36" t="str">
        <f t="shared" si="0"/>
        <v>'</v>
      </c>
      <c r="E16" s="37">
        <f t="shared" si="0"/>
        <v>39187</v>
      </c>
      <c r="F16" s="6">
        <f>IF(MAX(F$9:F15)&gt;=L$5,0,IF(B16&gt;=MONTH($N$5),F15+1,0))</f>
        <v>3</v>
      </c>
      <c r="G16" s="38">
        <f t="shared" si="1"/>
        <v>2969.8706659692789</v>
      </c>
      <c r="H16" s="39">
        <f t="shared" si="2"/>
        <v>2596.4</v>
      </c>
      <c r="I16" s="39">
        <f t="shared" si="3"/>
        <v>373.4706659692788</v>
      </c>
      <c r="J16" s="40">
        <f t="shared" si="4"/>
        <v>296358.27800209215</v>
      </c>
      <c r="K16" s="41"/>
      <c r="L16" s="42"/>
      <c r="M16" s="42"/>
      <c r="N16" s="42"/>
      <c r="O16" s="43"/>
      <c r="P16" s="44"/>
      <c r="Q16" s="23"/>
      <c r="T16" s="220" t="str">
        <f ca="1">IF(NOW()&gt;=T15,"ELIGIBLE","Not Eligible")</f>
        <v>Not Eligible</v>
      </c>
      <c r="U16" s="253" t="s">
        <v>120</v>
      </c>
    </row>
    <row r="17" spans="1:20">
      <c r="A17" s="237">
        <v>39278</v>
      </c>
      <c r="B17" s="25">
        <v>7</v>
      </c>
      <c r="C17" s="35" t="s">
        <v>24</v>
      </c>
      <c r="D17" s="36" t="str">
        <f t="shared" si="0"/>
        <v>'</v>
      </c>
      <c r="E17" s="37">
        <f t="shared" si="0"/>
        <v>39187</v>
      </c>
      <c r="F17" s="6">
        <f>IF(MAX(F$9:F16)&gt;=L$5,0,IF(B17&gt;=MONTH($N$5),F16+1,0))</f>
        <v>4</v>
      </c>
      <c r="G17" s="38">
        <f t="shared" si="1"/>
        <v>2969.8706659692789</v>
      </c>
      <c r="H17" s="39">
        <f t="shared" si="2"/>
        <v>2593.14</v>
      </c>
      <c r="I17" s="39">
        <f t="shared" si="3"/>
        <v>376.73066596927902</v>
      </c>
      <c r="J17" s="40">
        <f t="shared" si="4"/>
        <v>295981.54733612289</v>
      </c>
      <c r="K17" s="41"/>
      <c r="L17" s="42"/>
      <c r="M17" s="42"/>
      <c r="N17" s="42"/>
      <c r="O17" s="43"/>
      <c r="P17" s="44"/>
      <c r="Q17" s="23"/>
      <c r="T17" s="177" t="s">
        <v>105</v>
      </c>
    </row>
    <row r="18" spans="1:20">
      <c r="A18" s="237">
        <v>39309</v>
      </c>
      <c r="B18" s="25">
        <v>8</v>
      </c>
      <c r="C18" s="35" t="s">
        <v>25</v>
      </c>
      <c r="D18" s="36" t="str">
        <f t="shared" si="0"/>
        <v>'</v>
      </c>
      <c r="E18" s="37">
        <f t="shared" si="0"/>
        <v>39187</v>
      </c>
      <c r="F18" s="6">
        <f>IF(MAX(F$9:F17)&gt;=L$5,0,IF(B18&gt;=MONTH($N$5),F17+1,0))</f>
        <v>5</v>
      </c>
      <c r="G18" s="38">
        <f t="shared" si="1"/>
        <v>2969.8706659692789</v>
      </c>
      <c r="H18" s="39">
        <f t="shared" si="2"/>
        <v>2589.84</v>
      </c>
      <c r="I18" s="39">
        <f t="shared" si="3"/>
        <v>380.03066596927874</v>
      </c>
      <c r="J18" s="40">
        <f t="shared" si="4"/>
        <v>295601.51667015359</v>
      </c>
      <c r="K18" s="41"/>
      <c r="L18" s="42"/>
      <c r="M18" s="42"/>
      <c r="N18" s="42"/>
      <c r="O18" s="43"/>
      <c r="P18" s="44"/>
      <c r="Q18" s="23"/>
    </row>
    <row r="19" spans="1:20">
      <c r="A19" s="237">
        <v>39340</v>
      </c>
      <c r="B19" s="25">
        <v>9</v>
      </c>
      <c r="C19" s="35" t="s">
        <v>26</v>
      </c>
      <c r="D19" s="36" t="str">
        <f t="shared" si="0"/>
        <v>'</v>
      </c>
      <c r="E19" s="37">
        <f t="shared" si="0"/>
        <v>39187</v>
      </c>
      <c r="F19" s="6">
        <f>IF(MAX(F$9:F18)&gt;=L$5,0,IF(B19&gt;=MONTH($N$5),F18+1,0))</f>
        <v>6</v>
      </c>
      <c r="G19" s="38">
        <f t="shared" si="1"/>
        <v>2969.8706659692789</v>
      </c>
      <c r="H19" s="39">
        <f t="shared" si="2"/>
        <v>2586.5100000000002</v>
      </c>
      <c r="I19" s="39">
        <f t="shared" si="3"/>
        <v>383.36066596927867</v>
      </c>
      <c r="J19" s="40">
        <f t="shared" si="4"/>
        <v>295218.15600418433</v>
      </c>
      <c r="K19" s="41"/>
      <c r="L19" s="42"/>
      <c r="M19" s="42"/>
      <c r="N19" s="42"/>
      <c r="O19" s="43"/>
      <c r="P19" s="44"/>
      <c r="Q19" s="23"/>
    </row>
    <row r="20" spans="1:20">
      <c r="A20" s="237">
        <v>39370</v>
      </c>
      <c r="B20" s="25">
        <v>10</v>
      </c>
      <c r="C20" s="35" t="s">
        <v>27</v>
      </c>
      <c r="D20" s="36" t="str">
        <f t="shared" si="0"/>
        <v>'</v>
      </c>
      <c r="E20" s="37">
        <f t="shared" si="0"/>
        <v>39187</v>
      </c>
      <c r="F20" s="6">
        <f>IF(MAX(F$9:F19)&gt;=L$5,0,IF(B20&gt;=MONTH($N$5),F19+1,0))</f>
        <v>7</v>
      </c>
      <c r="G20" s="38">
        <f t="shared" si="1"/>
        <v>2969.8706659692789</v>
      </c>
      <c r="H20" s="39">
        <f t="shared" si="2"/>
        <v>2583.16</v>
      </c>
      <c r="I20" s="39">
        <f t="shared" si="3"/>
        <v>386.71066596927903</v>
      </c>
      <c r="J20" s="40">
        <f t="shared" si="4"/>
        <v>294831.44533821504</v>
      </c>
      <c r="K20" s="41"/>
      <c r="L20" s="42"/>
      <c r="M20" s="42"/>
      <c r="N20" s="42"/>
      <c r="O20" s="43"/>
      <c r="P20" s="44"/>
      <c r="Q20" s="23"/>
    </row>
    <row r="21" spans="1:20">
      <c r="A21" s="237">
        <v>39401</v>
      </c>
      <c r="B21" s="25">
        <v>11</v>
      </c>
      <c r="C21" s="35" t="s">
        <v>28</v>
      </c>
      <c r="D21" s="36" t="str">
        <f t="shared" si="0"/>
        <v>'</v>
      </c>
      <c r="E21" s="37">
        <f t="shared" si="0"/>
        <v>39187</v>
      </c>
      <c r="F21" s="6">
        <f>IF(MAX(F$9:F20)&gt;=L$5,0,IF(B21&gt;=MONTH($N$5),F20+1,0))</f>
        <v>8</v>
      </c>
      <c r="G21" s="38">
        <f t="shared" si="1"/>
        <v>2969.8706659692789</v>
      </c>
      <c r="H21" s="39">
        <f t="shared" si="2"/>
        <v>2579.7800000000002</v>
      </c>
      <c r="I21" s="39">
        <f t="shared" si="3"/>
        <v>390.09066596927869</v>
      </c>
      <c r="J21" s="40">
        <f t="shared" si="4"/>
        <v>294441.35467224574</v>
      </c>
      <c r="K21" s="41"/>
      <c r="L21" s="42"/>
      <c r="M21" s="42"/>
      <c r="N21" s="42"/>
      <c r="O21" s="43"/>
      <c r="P21" s="44"/>
      <c r="Q21" s="23"/>
    </row>
    <row r="22" spans="1:20">
      <c r="A22" s="237">
        <v>39431</v>
      </c>
      <c r="B22" s="25">
        <v>12</v>
      </c>
      <c r="C22" s="50" t="s">
        <v>29</v>
      </c>
      <c r="D22" s="51" t="str">
        <f t="shared" si="0"/>
        <v>'</v>
      </c>
      <c r="E22" s="52">
        <f t="shared" si="0"/>
        <v>39187</v>
      </c>
      <c r="F22" s="53">
        <f>IF(MAX(F$9:F21)&gt;=L$5,0,IF(B22&gt;=MONTH($N$5),F21+1,0))</f>
        <v>9</v>
      </c>
      <c r="G22" s="45">
        <f t="shared" si="1"/>
        <v>2969.8706659692789</v>
      </c>
      <c r="H22" s="42">
        <f t="shared" si="2"/>
        <v>2576.36</v>
      </c>
      <c r="I22" s="42">
        <f t="shared" si="3"/>
        <v>393.51066596927876</v>
      </c>
      <c r="J22" s="56">
        <f t="shared" si="4"/>
        <v>294047.84400627646</v>
      </c>
      <c r="K22" s="57">
        <f>SUM(H11:H22)</f>
        <v>23307.68</v>
      </c>
      <c r="L22" s="42">
        <f>SUM(I11:I22)</f>
        <v>3421.1559937235097</v>
      </c>
      <c r="M22" s="42">
        <f>SUM(G11:G22)</f>
        <v>26728.835993723515</v>
      </c>
      <c r="N22" s="42">
        <f>K22</f>
        <v>23307.68</v>
      </c>
      <c r="O22" s="42">
        <f>L22</f>
        <v>3421.1559937235097</v>
      </c>
      <c r="P22" s="46">
        <f>M22</f>
        <v>26728.835993723515</v>
      </c>
      <c r="Q22" s="23"/>
    </row>
    <row r="23" spans="1:20" hidden="1">
      <c r="A23" s="237">
        <v>39462</v>
      </c>
      <c r="B23" s="25">
        <v>13</v>
      </c>
      <c r="C23" s="26" t="s">
        <v>17</v>
      </c>
      <c r="D23" s="47" t="str">
        <f>D11</f>
        <v>'</v>
      </c>
      <c r="E23" s="27">
        <f>E11+366</f>
        <v>39553</v>
      </c>
      <c r="F23" s="90">
        <f>IF(MAX(F$9:F22)&gt;=L$5,0,IF(B23&gt;=MONTH($N$5),F22+1,0))</f>
        <v>10</v>
      </c>
      <c r="G23" s="28">
        <f t="shared" si="1"/>
        <v>2969.8706659692789</v>
      </c>
      <c r="H23" s="29">
        <f t="shared" si="2"/>
        <v>2572.92</v>
      </c>
      <c r="I23" s="29">
        <f t="shared" si="3"/>
        <v>396.95066596927882</v>
      </c>
      <c r="J23" s="30">
        <f t="shared" ref="J23:J29" si="5">J22-I23</f>
        <v>293650.89334030717</v>
      </c>
      <c r="K23" s="31"/>
      <c r="L23" s="32"/>
      <c r="M23" s="32"/>
      <c r="N23" s="32"/>
      <c r="O23" s="32"/>
      <c r="P23" s="48"/>
      <c r="Q23" s="23"/>
    </row>
    <row r="24" spans="1:20" hidden="1">
      <c r="A24" s="237">
        <v>39493</v>
      </c>
      <c r="B24" s="25">
        <v>14</v>
      </c>
      <c r="C24" s="35" t="s">
        <v>19</v>
      </c>
      <c r="D24" s="36" t="str">
        <f t="shared" ref="D24:E34" si="6">D23</f>
        <v>'</v>
      </c>
      <c r="E24" s="37">
        <f t="shared" si="6"/>
        <v>39553</v>
      </c>
      <c r="F24" s="6">
        <f>IF(MAX(F$9:F23)&gt;=L$5,0,IF(B24&gt;=MONTH($N$5),F23+1,0))</f>
        <v>11</v>
      </c>
      <c r="G24" s="38">
        <f t="shared" si="1"/>
        <v>2969.8706659692789</v>
      </c>
      <c r="H24" s="39">
        <f t="shared" si="2"/>
        <v>2569.4499999999998</v>
      </c>
      <c r="I24" s="39">
        <f t="shared" si="3"/>
        <v>400.42066596927907</v>
      </c>
      <c r="J24" s="40">
        <f t="shared" si="5"/>
        <v>293250.47267433791</v>
      </c>
      <c r="K24" s="41"/>
      <c r="L24" s="42"/>
      <c r="M24" s="42"/>
      <c r="N24" s="42"/>
      <c r="O24" s="42"/>
      <c r="P24" s="46"/>
      <c r="Q24" s="23"/>
    </row>
    <row r="25" spans="1:20" hidden="1">
      <c r="A25" s="237">
        <v>39522</v>
      </c>
      <c r="B25" s="25">
        <v>15</v>
      </c>
      <c r="C25" s="35" t="s">
        <v>20</v>
      </c>
      <c r="D25" s="36" t="str">
        <f t="shared" si="6"/>
        <v>'</v>
      </c>
      <c r="E25" s="37">
        <f t="shared" si="6"/>
        <v>39553</v>
      </c>
      <c r="F25" s="6">
        <f>IF(MAX(F$9:F24)&gt;=L$5,0,IF(B25&gt;=MONTH($N$5),F24+1,0))</f>
        <v>12</v>
      </c>
      <c r="G25" s="38">
        <f t="shared" si="1"/>
        <v>2969.8706659692789</v>
      </c>
      <c r="H25" s="39">
        <f t="shared" si="2"/>
        <v>2565.94</v>
      </c>
      <c r="I25" s="39">
        <f t="shared" si="3"/>
        <v>403.93066596927883</v>
      </c>
      <c r="J25" s="40">
        <f t="shared" si="5"/>
        <v>292846.54200836865</v>
      </c>
      <c r="K25" s="41"/>
      <c r="L25" s="42"/>
      <c r="M25" s="42"/>
      <c r="N25" s="42"/>
      <c r="O25" s="42"/>
      <c r="P25" s="46"/>
      <c r="Q25" s="23"/>
    </row>
    <row r="26" spans="1:20" hidden="1">
      <c r="A26" s="237">
        <v>39553</v>
      </c>
      <c r="B26" s="25">
        <v>16</v>
      </c>
      <c r="C26" s="35" t="s">
        <v>21</v>
      </c>
      <c r="D26" s="36" t="str">
        <f t="shared" si="6"/>
        <v>'</v>
      </c>
      <c r="E26" s="37">
        <f t="shared" si="6"/>
        <v>39553</v>
      </c>
      <c r="F26" s="6">
        <f>IF(MAX(F$9:F25)&gt;=L$5,0,IF(B26&gt;=MONTH($N$5),F25+1,0))</f>
        <v>13</v>
      </c>
      <c r="G26" s="38">
        <f t="shared" si="1"/>
        <v>2969.8706659692789</v>
      </c>
      <c r="H26" s="39">
        <f t="shared" si="2"/>
        <v>2562.41</v>
      </c>
      <c r="I26" s="39">
        <f t="shared" si="3"/>
        <v>407.46066596927903</v>
      </c>
      <c r="J26" s="40">
        <f t="shared" si="5"/>
        <v>292439.08134239935</v>
      </c>
      <c r="K26" s="41"/>
      <c r="L26" s="42"/>
      <c r="M26" s="42"/>
      <c r="N26" s="42"/>
      <c r="O26" s="42"/>
      <c r="P26" s="46"/>
      <c r="Q26" s="23"/>
    </row>
    <row r="27" spans="1:20" hidden="1">
      <c r="A27" s="237">
        <v>39583</v>
      </c>
      <c r="B27" s="25">
        <v>17</v>
      </c>
      <c r="C27" s="35" t="s">
        <v>22</v>
      </c>
      <c r="D27" s="36" t="str">
        <f t="shared" si="6"/>
        <v>'</v>
      </c>
      <c r="E27" s="37">
        <f t="shared" si="6"/>
        <v>39553</v>
      </c>
      <c r="F27" s="6">
        <f>IF(MAX(F$9:F26)&gt;=L$5,0,IF(B27&gt;=MONTH($N$5),F26+1,0))</f>
        <v>14</v>
      </c>
      <c r="G27" s="38">
        <f t="shared" si="1"/>
        <v>2969.8706659692789</v>
      </c>
      <c r="H27" s="39">
        <f t="shared" si="2"/>
        <v>2558.84</v>
      </c>
      <c r="I27" s="39">
        <f t="shared" si="3"/>
        <v>411.03066596927874</v>
      </c>
      <c r="J27" s="40">
        <f t="shared" si="5"/>
        <v>292028.05067643005</v>
      </c>
      <c r="K27" s="41"/>
      <c r="L27" s="42"/>
      <c r="M27" s="42"/>
      <c r="N27" s="42"/>
      <c r="O27" s="42"/>
      <c r="P27" s="46"/>
      <c r="Q27" s="23"/>
    </row>
    <row r="28" spans="1:20" hidden="1">
      <c r="A28" s="237">
        <v>39614</v>
      </c>
      <c r="B28" s="25">
        <v>18</v>
      </c>
      <c r="C28" s="35" t="s">
        <v>23</v>
      </c>
      <c r="D28" s="36" t="str">
        <f t="shared" si="6"/>
        <v>'</v>
      </c>
      <c r="E28" s="37">
        <f t="shared" si="6"/>
        <v>39553</v>
      </c>
      <c r="F28" s="6">
        <f>IF(MAX(F$9:F27)&gt;=L$5,0,IF(B28&gt;=MONTH($N$5),F27+1,0))</f>
        <v>15</v>
      </c>
      <c r="G28" s="38">
        <f t="shared" si="1"/>
        <v>2969.8706659692789</v>
      </c>
      <c r="H28" s="39">
        <f t="shared" si="2"/>
        <v>2555.25</v>
      </c>
      <c r="I28" s="39">
        <f t="shared" si="3"/>
        <v>414.62066596927889</v>
      </c>
      <c r="J28" s="40">
        <f t="shared" si="5"/>
        <v>291613.43001046078</v>
      </c>
      <c r="K28" s="41"/>
      <c r="L28" s="42"/>
      <c r="M28" s="42"/>
      <c r="N28" s="42"/>
      <c r="O28" s="42"/>
      <c r="P28" s="46"/>
      <c r="Q28" s="23"/>
    </row>
    <row r="29" spans="1:20" hidden="1">
      <c r="A29" s="237">
        <v>39644</v>
      </c>
      <c r="B29" s="25">
        <v>19</v>
      </c>
      <c r="C29" s="35" t="s">
        <v>24</v>
      </c>
      <c r="D29" s="36" t="str">
        <f t="shared" si="6"/>
        <v>'</v>
      </c>
      <c r="E29" s="37">
        <f t="shared" si="6"/>
        <v>39553</v>
      </c>
      <c r="F29" s="6">
        <f>IF(MAX(F$9:F28)&gt;=L$5,0,IF(B29&gt;=MONTH($N$5),F28+1,0))</f>
        <v>16</v>
      </c>
      <c r="G29" s="38">
        <f t="shared" si="1"/>
        <v>2969.8706659692789</v>
      </c>
      <c r="H29" s="39">
        <f t="shared" si="2"/>
        <v>2551.62</v>
      </c>
      <c r="I29" s="39">
        <f t="shared" si="3"/>
        <v>418.250665969279</v>
      </c>
      <c r="J29" s="40">
        <f t="shared" si="5"/>
        <v>291195.17934449151</v>
      </c>
      <c r="K29" s="41"/>
      <c r="L29" s="42"/>
      <c r="M29" s="42"/>
      <c r="N29" s="42"/>
      <c r="O29" s="42"/>
      <c r="P29" s="46"/>
      <c r="Q29" s="23"/>
    </row>
    <row r="30" spans="1:20" hidden="1">
      <c r="A30" s="237">
        <v>39675</v>
      </c>
      <c r="B30" s="25">
        <v>20</v>
      </c>
      <c r="C30" s="35" t="s">
        <v>25</v>
      </c>
      <c r="D30" s="36" t="str">
        <f t="shared" si="6"/>
        <v>'</v>
      </c>
      <c r="E30" s="37">
        <f t="shared" si="6"/>
        <v>39553</v>
      </c>
      <c r="F30" s="6">
        <f>IF(MAX(F$9:F29)&gt;=L$5,0,IF(B30&gt;=MONTH($N$5),F29+1,0))</f>
        <v>17</v>
      </c>
      <c r="G30" s="38">
        <f t="shared" si="1"/>
        <v>2969.8706659692789</v>
      </c>
      <c r="H30" s="39">
        <f t="shared" si="2"/>
        <v>2547.96</v>
      </c>
      <c r="I30" s="39">
        <f t="shared" si="3"/>
        <v>421.91066596927885</v>
      </c>
      <c r="J30" s="40">
        <f>J29-I30</f>
        <v>290773.2686785222</v>
      </c>
      <c r="K30" s="41"/>
      <c r="L30" s="42"/>
      <c r="M30" s="42"/>
      <c r="N30" s="42"/>
      <c r="O30" s="42"/>
      <c r="P30" s="46"/>
      <c r="Q30" s="23"/>
    </row>
    <row r="31" spans="1:20" hidden="1">
      <c r="A31" s="237">
        <v>39706</v>
      </c>
      <c r="B31" s="25">
        <v>21</v>
      </c>
      <c r="C31" s="35" t="s">
        <v>26</v>
      </c>
      <c r="D31" s="36" t="str">
        <f t="shared" si="6"/>
        <v>'</v>
      </c>
      <c r="E31" s="37">
        <f t="shared" si="6"/>
        <v>39553</v>
      </c>
      <c r="F31" s="6">
        <f>IF(MAX(F$9:F30)&gt;=L$5,0,IF(B31&gt;=MONTH($N$5),F30+1,0))</f>
        <v>18</v>
      </c>
      <c r="G31" s="38">
        <f t="shared" si="1"/>
        <v>2969.8706659692789</v>
      </c>
      <c r="H31" s="39">
        <f t="shared" si="2"/>
        <v>2544.27</v>
      </c>
      <c r="I31" s="39">
        <f t="shared" si="3"/>
        <v>425.60066596927891</v>
      </c>
      <c r="J31" s="40">
        <f t="shared" ref="J31:J94" si="7">J30-I31</f>
        <v>290347.66801255295</v>
      </c>
      <c r="K31" s="41"/>
      <c r="L31" s="42"/>
      <c r="M31" s="42"/>
      <c r="N31" s="42"/>
      <c r="O31" s="42"/>
      <c r="P31" s="46"/>
      <c r="Q31" s="23"/>
    </row>
    <row r="32" spans="1:20" hidden="1">
      <c r="A32" s="237">
        <v>39736</v>
      </c>
      <c r="B32" s="25">
        <v>22</v>
      </c>
      <c r="C32" s="35" t="s">
        <v>27</v>
      </c>
      <c r="D32" s="36" t="str">
        <f t="shared" si="6"/>
        <v>'</v>
      </c>
      <c r="E32" s="37">
        <f t="shared" si="6"/>
        <v>39553</v>
      </c>
      <c r="F32" s="6">
        <f>IF(MAX(F$9:F31)&gt;=L$5,0,IF(B32&gt;=MONTH($N$5),F31+1,0))</f>
        <v>19</v>
      </c>
      <c r="G32" s="38">
        <f t="shared" si="1"/>
        <v>2969.8706659692789</v>
      </c>
      <c r="H32" s="39">
        <f t="shared" si="2"/>
        <v>2540.54</v>
      </c>
      <c r="I32" s="39">
        <f t="shared" si="3"/>
        <v>429.33066596927893</v>
      </c>
      <c r="J32" s="40">
        <f t="shared" si="7"/>
        <v>289918.33734658366</v>
      </c>
      <c r="K32" s="41"/>
      <c r="L32" s="42"/>
      <c r="M32" s="42"/>
      <c r="N32" s="42"/>
      <c r="O32" s="42"/>
      <c r="P32" s="46"/>
      <c r="Q32" s="23"/>
    </row>
    <row r="33" spans="1:17" hidden="1">
      <c r="A33" s="237">
        <v>39767</v>
      </c>
      <c r="B33" s="25">
        <v>23</v>
      </c>
      <c r="C33" s="35" t="s">
        <v>28</v>
      </c>
      <c r="D33" s="36" t="str">
        <f t="shared" si="6"/>
        <v>'</v>
      </c>
      <c r="E33" s="37">
        <f t="shared" si="6"/>
        <v>39553</v>
      </c>
      <c r="F33" s="6">
        <f>IF(MAX(F$9:F32)&gt;=L$5,0,IF(B33&gt;=MONTH($N$5),F32+1,0))</f>
        <v>20</v>
      </c>
      <c r="G33" s="38">
        <f t="shared" si="1"/>
        <v>2969.8706659692789</v>
      </c>
      <c r="H33" s="39">
        <f t="shared" si="2"/>
        <v>2536.79</v>
      </c>
      <c r="I33" s="39">
        <f t="shared" si="3"/>
        <v>433.08066596927893</v>
      </c>
      <c r="J33" s="40">
        <f t="shared" si="7"/>
        <v>289485.25668061437</v>
      </c>
      <c r="K33" s="41"/>
      <c r="L33" s="42"/>
      <c r="M33" s="42"/>
      <c r="N33" s="42"/>
      <c r="O33" s="42"/>
      <c r="P33" s="46"/>
      <c r="Q33" s="23"/>
    </row>
    <row r="34" spans="1:17" hidden="1">
      <c r="A34" s="237">
        <v>39797</v>
      </c>
      <c r="B34" s="25">
        <v>24</v>
      </c>
      <c r="C34" s="35" t="s">
        <v>29</v>
      </c>
      <c r="D34" s="36" t="str">
        <f t="shared" si="6"/>
        <v>'</v>
      </c>
      <c r="E34" s="37">
        <f t="shared" si="6"/>
        <v>39553</v>
      </c>
      <c r="F34" s="53">
        <f>IF(MAX(F$9:F33)&gt;=L$5,0,IF(B34&gt;=MONTH($N$5),F33+1,0))</f>
        <v>21</v>
      </c>
      <c r="G34" s="45">
        <f t="shared" si="1"/>
        <v>2969.8706659692789</v>
      </c>
      <c r="H34" s="42">
        <f t="shared" si="2"/>
        <v>2533</v>
      </c>
      <c r="I34" s="42">
        <f t="shared" si="3"/>
        <v>436.87066596927889</v>
      </c>
      <c r="J34" s="46">
        <f t="shared" si="7"/>
        <v>289048.3860146451</v>
      </c>
      <c r="K34" s="57">
        <f>SUM(H23:H34)</f>
        <v>30638.99</v>
      </c>
      <c r="L34" s="42">
        <f>SUM(I23:I34)</f>
        <v>4999.4579916313469</v>
      </c>
      <c r="M34" s="42">
        <f>SUM(G23:G34)</f>
        <v>35638.44799163135</v>
      </c>
      <c r="N34" s="42">
        <f>K34+N22</f>
        <v>53946.67</v>
      </c>
      <c r="O34" s="42">
        <f>L34+O22</f>
        <v>8420.6139853548557</v>
      </c>
      <c r="P34" s="46">
        <f>M34+P22</f>
        <v>62367.283985354865</v>
      </c>
      <c r="Q34" s="23"/>
    </row>
    <row r="35" spans="1:17" hidden="1">
      <c r="A35" s="237">
        <v>39828</v>
      </c>
      <c r="B35" s="25">
        <v>25</v>
      </c>
      <c r="C35" s="26" t="s">
        <v>17</v>
      </c>
      <c r="D35" s="47" t="str">
        <f>D23</f>
        <v>'</v>
      </c>
      <c r="E35" s="27">
        <f>E23+365.25</f>
        <v>39918.25</v>
      </c>
      <c r="F35" s="90">
        <f>IF(MAX(F$9:F34)&gt;=L$5,0,IF(B35&gt;=MONTH($N$5),F34+1,0))</f>
        <v>22</v>
      </c>
      <c r="G35" s="28">
        <f t="shared" si="1"/>
        <v>2969.8706659692789</v>
      </c>
      <c r="H35" s="29">
        <f t="shared" si="2"/>
        <v>2529.17</v>
      </c>
      <c r="I35" s="29">
        <f t="shared" si="3"/>
        <v>440.70066596927882</v>
      </c>
      <c r="J35" s="30">
        <f t="shared" si="7"/>
        <v>288607.68534867582</v>
      </c>
      <c r="K35" s="31"/>
      <c r="L35" s="32"/>
      <c r="M35" s="32"/>
      <c r="N35" s="32"/>
      <c r="O35" s="32"/>
      <c r="P35" s="48"/>
      <c r="Q35" s="23"/>
    </row>
    <row r="36" spans="1:17" hidden="1">
      <c r="A36" s="237">
        <v>39859</v>
      </c>
      <c r="B36" s="25">
        <v>26</v>
      </c>
      <c r="C36" s="35" t="s">
        <v>19</v>
      </c>
      <c r="D36" s="36" t="str">
        <f t="shared" ref="D36:E46" si="8">D35</f>
        <v>'</v>
      </c>
      <c r="E36" s="37">
        <f t="shared" si="8"/>
        <v>39918.25</v>
      </c>
      <c r="F36" s="6">
        <f>IF(MAX(F$9:F35)&gt;=L$5,0,IF(B36&gt;=MONTH($N$5),F35+1,0))</f>
        <v>23</v>
      </c>
      <c r="G36" s="38">
        <f t="shared" si="1"/>
        <v>2969.8706659692789</v>
      </c>
      <c r="H36" s="39">
        <f t="shared" si="2"/>
        <v>2525.3200000000002</v>
      </c>
      <c r="I36" s="39">
        <f t="shared" si="3"/>
        <v>444.55066596927873</v>
      </c>
      <c r="J36" s="40">
        <f t="shared" si="7"/>
        <v>288163.13468270656</v>
      </c>
      <c r="K36" s="41"/>
      <c r="L36" s="42"/>
      <c r="M36" s="42"/>
      <c r="N36" s="42"/>
      <c r="O36" s="42"/>
      <c r="P36" s="46"/>
      <c r="Q36" s="23"/>
    </row>
    <row r="37" spans="1:17" hidden="1">
      <c r="A37" s="237">
        <v>39887</v>
      </c>
      <c r="B37" s="25">
        <v>27</v>
      </c>
      <c r="C37" s="35" t="s">
        <v>20</v>
      </c>
      <c r="D37" s="36" t="str">
        <f t="shared" si="8"/>
        <v>'</v>
      </c>
      <c r="E37" s="37">
        <f t="shared" si="8"/>
        <v>39918.25</v>
      </c>
      <c r="F37" s="6">
        <f>IF(MAX(F$9:F36)&gt;=L$5,0,IF(B37&gt;=MONTH($N$5),F36+1,0))</f>
        <v>24</v>
      </c>
      <c r="G37" s="38">
        <f t="shared" si="1"/>
        <v>2969.8706659692789</v>
      </c>
      <c r="H37" s="39">
        <f t="shared" si="2"/>
        <v>2521.4299999999998</v>
      </c>
      <c r="I37" s="39">
        <f t="shared" si="3"/>
        <v>448.44066596927905</v>
      </c>
      <c r="J37" s="40">
        <f t="shared" si="7"/>
        <v>287714.69401673728</v>
      </c>
      <c r="K37" s="41"/>
      <c r="L37" s="42"/>
      <c r="M37" s="42"/>
      <c r="N37" s="42"/>
      <c r="O37" s="42"/>
      <c r="P37" s="46"/>
      <c r="Q37" s="23"/>
    </row>
    <row r="38" spans="1:17" hidden="1">
      <c r="A38" s="237">
        <v>39918</v>
      </c>
      <c r="B38" s="25">
        <v>28</v>
      </c>
      <c r="C38" s="35" t="s">
        <v>21</v>
      </c>
      <c r="D38" s="36" t="str">
        <f t="shared" si="8"/>
        <v>'</v>
      </c>
      <c r="E38" s="37">
        <f t="shared" si="8"/>
        <v>39918.25</v>
      </c>
      <c r="F38" s="6">
        <f>IF(MAX(F$9:F37)&gt;=L$5,0,IF(B38&gt;=MONTH($N$5),F37+1,0))</f>
        <v>25</v>
      </c>
      <c r="G38" s="38">
        <f t="shared" si="1"/>
        <v>2969.8706659692789</v>
      </c>
      <c r="H38" s="39">
        <f t="shared" si="2"/>
        <v>2517.5</v>
      </c>
      <c r="I38" s="39">
        <f t="shared" si="3"/>
        <v>452.37066596927889</v>
      </c>
      <c r="J38" s="40">
        <f t="shared" si="7"/>
        <v>287262.32335076801</v>
      </c>
      <c r="K38" s="41"/>
      <c r="L38" s="42"/>
      <c r="M38" s="42"/>
      <c r="N38" s="42"/>
      <c r="O38" s="42"/>
      <c r="P38" s="46"/>
      <c r="Q38" s="23"/>
    </row>
    <row r="39" spans="1:17" hidden="1">
      <c r="A39" s="237">
        <v>39948</v>
      </c>
      <c r="B39" s="25">
        <v>29</v>
      </c>
      <c r="C39" s="35" t="s">
        <v>22</v>
      </c>
      <c r="D39" s="36" t="str">
        <f t="shared" si="8"/>
        <v>'</v>
      </c>
      <c r="E39" s="37">
        <f t="shared" si="8"/>
        <v>39918.25</v>
      </c>
      <c r="F39" s="6">
        <f>IF(MAX(F$9:F38)&gt;=L$5,0,IF(B39&gt;=MONTH($N$5),F38+1,0))</f>
        <v>26</v>
      </c>
      <c r="G39" s="38">
        <f t="shared" si="1"/>
        <v>2969.8706659692789</v>
      </c>
      <c r="H39" s="39">
        <f t="shared" si="2"/>
        <v>2513.5500000000002</v>
      </c>
      <c r="I39" s="39">
        <f t="shared" si="3"/>
        <v>456.32066596927871</v>
      </c>
      <c r="J39" s="40">
        <f t="shared" si="7"/>
        <v>286806.00268479873</v>
      </c>
      <c r="K39" s="41"/>
      <c r="L39" s="42"/>
      <c r="M39" s="42"/>
      <c r="N39" s="42"/>
      <c r="O39" s="42"/>
      <c r="P39" s="46"/>
      <c r="Q39" s="23"/>
    </row>
    <row r="40" spans="1:17" hidden="1">
      <c r="A40" s="237">
        <v>39979</v>
      </c>
      <c r="B40" s="25">
        <v>30</v>
      </c>
      <c r="C40" s="35" t="s">
        <v>23</v>
      </c>
      <c r="D40" s="36" t="str">
        <f t="shared" si="8"/>
        <v>'</v>
      </c>
      <c r="E40" s="37">
        <f t="shared" si="8"/>
        <v>39918.25</v>
      </c>
      <c r="F40" s="6">
        <f>IF(MAX(F$9:F39)&gt;=L$5,0,IF(B40&gt;=MONTH($N$5),F39+1,0))</f>
        <v>27</v>
      </c>
      <c r="G40" s="38">
        <f t="shared" si="1"/>
        <v>2969.8706659692789</v>
      </c>
      <c r="H40" s="39">
        <f t="shared" si="2"/>
        <v>2509.5500000000002</v>
      </c>
      <c r="I40" s="39">
        <f t="shared" si="3"/>
        <v>460.32066596927871</v>
      </c>
      <c r="J40" s="40">
        <f t="shared" si="7"/>
        <v>286345.68201882945</v>
      </c>
      <c r="K40" s="41"/>
      <c r="L40" s="42"/>
      <c r="M40" s="42"/>
      <c r="N40" s="42"/>
      <c r="O40" s="42"/>
      <c r="P40" s="46"/>
      <c r="Q40" s="23"/>
    </row>
    <row r="41" spans="1:17" hidden="1">
      <c r="A41" s="237">
        <v>40009</v>
      </c>
      <c r="B41" s="25">
        <v>31</v>
      </c>
      <c r="C41" s="35" t="s">
        <v>24</v>
      </c>
      <c r="D41" s="36" t="str">
        <f t="shared" si="8"/>
        <v>'</v>
      </c>
      <c r="E41" s="37">
        <f t="shared" si="8"/>
        <v>39918.25</v>
      </c>
      <c r="F41" s="6">
        <f>IF(MAX(F$9:F40)&gt;=L$5,0,IF(B41&gt;=MONTH($N$5),F40+1,0))</f>
        <v>28</v>
      </c>
      <c r="G41" s="38">
        <f t="shared" si="1"/>
        <v>2969.8706659692789</v>
      </c>
      <c r="H41" s="39">
        <f t="shared" si="2"/>
        <v>2505.52</v>
      </c>
      <c r="I41" s="39">
        <f t="shared" si="3"/>
        <v>464.35066596927891</v>
      </c>
      <c r="J41" s="40">
        <f t="shared" si="7"/>
        <v>285881.3313528602</v>
      </c>
      <c r="K41" s="41"/>
      <c r="L41" s="42"/>
      <c r="M41" s="42"/>
      <c r="N41" s="42"/>
      <c r="O41" s="42"/>
      <c r="P41" s="46"/>
      <c r="Q41" s="23"/>
    </row>
    <row r="42" spans="1:17" hidden="1">
      <c r="A42" s="237">
        <v>40040</v>
      </c>
      <c r="B42" s="25">
        <v>32</v>
      </c>
      <c r="C42" s="35" t="s">
        <v>25</v>
      </c>
      <c r="D42" s="36" t="str">
        <f t="shared" si="8"/>
        <v>'</v>
      </c>
      <c r="E42" s="37">
        <f t="shared" si="8"/>
        <v>39918.25</v>
      </c>
      <c r="F42" s="6">
        <f>IF(MAX(F$9:F41)&gt;=L$5,0,IF(B42&gt;=MONTH($N$5),F41+1,0))</f>
        <v>29</v>
      </c>
      <c r="G42" s="38">
        <f t="shared" si="1"/>
        <v>2969.8706659692789</v>
      </c>
      <c r="H42" s="39">
        <f t="shared" si="2"/>
        <v>2501.46</v>
      </c>
      <c r="I42" s="39">
        <f t="shared" si="3"/>
        <v>468.41066596927885</v>
      </c>
      <c r="J42" s="40">
        <f t="shared" si="7"/>
        <v>285412.9206868909</v>
      </c>
      <c r="K42" s="41"/>
      <c r="L42" s="42"/>
      <c r="M42" s="42"/>
      <c r="N42" s="42"/>
      <c r="O42" s="42"/>
      <c r="P42" s="46"/>
      <c r="Q42" s="23"/>
    </row>
    <row r="43" spans="1:17" hidden="1">
      <c r="A43" s="237">
        <v>40071</v>
      </c>
      <c r="B43" s="25">
        <v>33</v>
      </c>
      <c r="C43" s="35" t="s">
        <v>26</v>
      </c>
      <c r="D43" s="36" t="str">
        <f t="shared" si="8"/>
        <v>'</v>
      </c>
      <c r="E43" s="37">
        <f t="shared" si="8"/>
        <v>39918.25</v>
      </c>
      <c r="F43" s="6">
        <f>IF(MAX(F$9:F42)&gt;=L$5,0,IF(B43&gt;=MONTH($N$5),F42+1,0))</f>
        <v>30</v>
      </c>
      <c r="G43" s="38">
        <f t="shared" si="1"/>
        <v>2969.8706659692789</v>
      </c>
      <c r="H43" s="39">
        <f t="shared" si="2"/>
        <v>2497.36</v>
      </c>
      <c r="I43" s="39">
        <f t="shared" si="3"/>
        <v>472.51066596927876</v>
      </c>
      <c r="J43" s="40">
        <f t="shared" si="7"/>
        <v>284940.41002092161</v>
      </c>
      <c r="K43" s="41"/>
      <c r="L43" s="42"/>
      <c r="M43" s="42"/>
      <c r="N43" s="42"/>
      <c r="O43" s="42"/>
      <c r="P43" s="46"/>
      <c r="Q43" s="23"/>
    </row>
    <row r="44" spans="1:17" hidden="1">
      <c r="A44" s="237">
        <v>40101</v>
      </c>
      <c r="B44" s="25">
        <v>34</v>
      </c>
      <c r="C44" s="35" t="s">
        <v>27</v>
      </c>
      <c r="D44" s="36" t="str">
        <f t="shared" si="8"/>
        <v>'</v>
      </c>
      <c r="E44" s="37">
        <f t="shared" si="8"/>
        <v>39918.25</v>
      </c>
      <c r="F44" s="6">
        <f>IF(MAX(F$9:F43)&gt;=L$5,0,IF(B44&gt;=MONTH($N$5),F43+1,0))</f>
        <v>31</v>
      </c>
      <c r="G44" s="38">
        <f t="shared" si="1"/>
        <v>2969.8706659692789</v>
      </c>
      <c r="H44" s="39">
        <f t="shared" si="2"/>
        <v>2493.23</v>
      </c>
      <c r="I44" s="39">
        <f t="shared" si="3"/>
        <v>476.64066596927887</v>
      </c>
      <c r="J44" s="40">
        <f t="shared" si="7"/>
        <v>284463.76935495232</v>
      </c>
      <c r="K44" s="41"/>
      <c r="L44" s="42"/>
      <c r="M44" s="42"/>
      <c r="N44" s="42"/>
      <c r="O44" s="42"/>
      <c r="P44" s="46"/>
      <c r="Q44" s="23"/>
    </row>
    <row r="45" spans="1:17" hidden="1">
      <c r="A45" s="237">
        <v>40132</v>
      </c>
      <c r="B45" s="25">
        <v>35</v>
      </c>
      <c r="C45" s="35" t="s">
        <v>28</v>
      </c>
      <c r="D45" s="36" t="str">
        <f t="shared" si="8"/>
        <v>'</v>
      </c>
      <c r="E45" s="37">
        <f t="shared" si="8"/>
        <v>39918.25</v>
      </c>
      <c r="F45" s="6">
        <f>IF(MAX(F$9:F44)&gt;=L$5,0,IF(B45&gt;=MONTH($N$5),F44+1,0))</f>
        <v>32</v>
      </c>
      <c r="G45" s="38">
        <f t="shared" si="1"/>
        <v>2969.8706659692789</v>
      </c>
      <c r="H45" s="39">
        <f t="shared" si="2"/>
        <v>2489.06</v>
      </c>
      <c r="I45" s="39">
        <f t="shared" si="3"/>
        <v>480.81066596927894</v>
      </c>
      <c r="J45" s="40">
        <f t="shared" si="7"/>
        <v>283982.95868898305</v>
      </c>
      <c r="K45" s="41"/>
      <c r="L45" s="42"/>
      <c r="M45" s="42"/>
      <c r="N45" s="42"/>
      <c r="O45" s="42"/>
      <c r="P45" s="46"/>
      <c r="Q45" s="23"/>
    </row>
    <row r="46" spans="1:17" hidden="1">
      <c r="A46" s="237">
        <v>40162</v>
      </c>
      <c r="B46" s="25">
        <v>36</v>
      </c>
      <c r="C46" s="35" t="s">
        <v>29</v>
      </c>
      <c r="D46" s="36" t="str">
        <f t="shared" si="8"/>
        <v>'</v>
      </c>
      <c r="E46" s="37">
        <f t="shared" si="8"/>
        <v>39918.25</v>
      </c>
      <c r="F46" s="53">
        <f>IF(MAX(F$9:F45)&gt;=L$5,0,IF(B46&gt;=MONTH($N$5),F45+1,0))</f>
        <v>33</v>
      </c>
      <c r="G46" s="45">
        <f t="shared" si="1"/>
        <v>2969.8706659692789</v>
      </c>
      <c r="H46" s="42">
        <f t="shared" si="2"/>
        <v>2484.85</v>
      </c>
      <c r="I46" s="42">
        <f t="shared" si="3"/>
        <v>485.02066596927898</v>
      </c>
      <c r="J46" s="46">
        <f t="shared" si="7"/>
        <v>283497.93802301376</v>
      </c>
      <c r="K46" s="57">
        <f>SUM(H35:H46)</f>
        <v>30088</v>
      </c>
      <c r="L46" s="42">
        <f>SUM(I35:I46)</f>
        <v>5550.4479916313467</v>
      </c>
      <c r="M46" s="42">
        <f>SUM(G35:G46)</f>
        <v>35638.44799163135</v>
      </c>
      <c r="N46" s="42">
        <f>K46+N34</f>
        <v>84034.67</v>
      </c>
      <c r="O46" s="42">
        <f>L46+O34</f>
        <v>13971.061976986202</v>
      </c>
      <c r="P46" s="46">
        <f>M46+P34</f>
        <v>98005.731976986222</v>
      </c>
      <c r="Q46" s="23"/>
    </row>
    <row r="47" spans="1:17" hidden="1">
      <c r="A47" s="237">
        <v>40193</v>
      </c>
      <c r="B47" s="25">
        <v>37</v>
      </c>
      <c r="C47" s="26" t="s">
        <v>17</v>
      </c>
      <c r="D47" s="47" t="str">
        <f>D35</f>
        <v>'</v>
      </c>
      <c r="E47" s="27">
        <f>E35+365.25</f>
        <v>40283.5</v>
      </c>
      <c r="F47" s="90">
        <f>IF(MAX(F$9:F46)&gt;=L$5,0,IF(B47&gt;=MONTH($N$5),F46+1,0))</f>
        <v>34</v>
      </c>
      <c r="G47" s="28">
        <f t="shared" si="1"/>
        <v>2969.8706659692789</v>
      </c>
      <c r="H47" s="29">
        <f t="shared" si="2"/>
        <v>2480.61</v>
      </c>
      <c r="I47" s="29">
        <f t="shared" si="3"/>
        <v>489.26066596927876</v>
      </c>
      <c r="J47" s="30">
        <f t="shared" si="7"/>
        <v>283008.67735704448</v>
      </c>
      <c r="K47" s="31"/>
      <c r="L47" s="32"/>
      <c r="M47" s="32"/>
      <c r="N47" s="32"/>
      <c r="O47" s="32"/>
      <c r="P47" s="48"/>
      <c r="Q47" s="23"/>
    </row>
    <row r="48" spans="1:17" hidden="1">
      <c r="A48" s="237">
        <v>40224</v>
      </c>
      <c r="B48" s="25">
        <v>38</v>
      </c>
      <c r="C48" s="35" t="s">
        <v>19</v>
      </c>
      <c r="D48" s="36" t="str">
        <f t="shared" ref="D48:E58" si="9">D47</f>
        <v>'</v>
      </c>
      <c r="E48" s="37">
        <f t="shared" si="9"/>
        <v>40283.5</v>
      </c>
      <c r="F48" s="6">
        <f>IF(MAX(F$9:F47)&gt;=L$5,0,IF(B48&gt;=MONTH($N$5),F47+1,0))</f>
        <v>35</v>
      </c>
      <c r="G48" s="38">
        <f t="shared" si="1"/>
        <v>2969.8706659692789</v>
      </c>
      <c r="H48" s="39">
        <f t="shared" si="2"/>
        <v>2476.33</v>
      </c>
      <c r="I48" s="39">
        <f t="shared" si="3"/>
        <v>493.54066596927896</v>
      </c>
      <c r="J48" s="40">
        <f t="shared" si="7"/>
        <v>282515.13669107523</v>
      </c>
      <c r="K48" s="41"/>
      <c r="L48" s="42"/>
      <c r="M48" s="42"/>
      <c r="N48" s="42"/>
      <c r="O48" s="42"/>
      <c r="P48" s="46"/>
      <c r="Q48" s="23"/>
    </row>
    <row r="49" spans="1:17" hidden="1">
      <c r="A49" s="237">
        <v>40252</v>
      </c>
      <c r="B49" s="25">
        <v>39</v>
      </c>
      <c r="C49" s="35" t="s">
        <v>20</v>
      </c>
      <c r="D49" s="36" t="str">
        <f t="shared" si="9"/>
        <v>'</v>
      </c>
      <c r="E49" s="37">
        <f t="shared" si="9"/>
        <v>40283.5</v>
      </c>
      <c r="F49" s="6">
        <f>IF(MAX(F$9:F48)&gt;=L$5,0,IF(B49&gt;=MONTH($N$5),F48+1,0))</f>
        <v>36</v>
      </c>
      <c r="G49" s="38">
        <f t="shared" si="1"/>
        <v>2969.8706659692789</v>
      </c>
      <c r="H49" s="39">
        <f t="shared" si="2"/>
        <v>2472.0100000000002</v>
      </c>
      <c r="I49" s="39">
        <f t="shared" si="3"/>
        <v>497.86066596927867</v>
      </c>
      <c r="J49" s="40">
        <f t="shared" si="7"/>
        <v>282017.27602510597</v>
      </c>
      <c r="K49" s="41"/>
      <c r="L49" s="42"/>
      <c r="M49" s="42"/>
      <c r="N49" s="42"/>
      <c r="O49" s="42"/>
      <c r="P49" s="46"/>
      <c r="Q49" s="23"/>
    </row>
    <row r="50" spans="1:17" hidden="1">
      <c r="A50" s="237">
        <v>40283</v>
      </c>
      <c r="B50" s="25">
        <v>40</v>
      </c>
      <c r="C50" s="35" t="s">
        <v>21</v>
      </c>
      <c r="D50" s="36" t="str">
        <f t="shared" si="9"/>
        <v>'</v>
      </c>
      <c r="E50" s="37">
        <f t="shared" si="9"/>
        <v>40283.5</v>
      </c>
      <c r="F50" s="6">
        <f>IF(MAX(F$9:F49)&gt;=L$5,0,IF(B50&gt;=MONTH($N$5),F49+1,0))</f>
        <v>37</v>
      </c>
      <c r="G50" s="38">
        <f t="shared" si="1"/>
        <v>2969.8706659692789</v>
      </c>
      <c r="H50" s="39">
        <f t="shared" si="2"/>
        <v>2467.65</v>
      </c>
      <c r="I50" s="39">
        <f t="shared" si="3"/>
        <v>502.2206659692788</v>
      </c>
      <c r="J50" s="40">
        <f t="shared" si="7"/>
        <v>281515.05535913666</v>
      </c>
      <c r="K50" s="41"/>
      <c r="L50" s="42"/>
      <c r="M50" s="42"/>
      <c r="N50" s="42"/>
      <c r="O50" s="42"/>
      <c r="P50" s="46"/>
      <c r="Q50" s="23"/>
    </row>
    <row r="51" spans="1:17" hidden="1">
      <c r="A51" s="237">
        <v>40313</v>
      </c>
      <c r="B51" s="25">
        <v>41</v>
      </c>
      <c r="C51" s="35" t="s">
        <v>22</v>
      </c>
      <c r="D51" s="36" t="str">
        <f t="shared" si="9"/>
        <v>'</v>
      </c>
      <c r="E51" s="37">
        <f t="shared" si="9"/>
        <v>40283.5</v>
      </c>
      <c r="F51" s="6">
        <f>IF(MAX(F$9:F50)&gt;=L$5,0,IF(B51&gt;=MONTH($N$5),F50+1,0))</f>
        <v>38</v>
      </c>
      <c r="G51" s="38">
        <f t="shared" si="1"/>
        <v>2969.8706659692789</v>
      </c>
      <c r="H51" s="39">
        <f t="shared" si="2"/>
        <v>2463.2600000000002</v>
      </c>
      <c r="I51" s="39">
        <f t="shared" si="3"/>
        <v>506.61066596927867</v>
      </c>
      <c r="J51" s="40">
        <f t="shared" si="7"/>
        <v>281008.4446931674</v>
      </c>
      <c r="K51" s="41"/>
      <c r="L51" s="42"/>
      <c r="M51" s="42"/>
      <c r="N51" s="42"/>
      <c r="O51" s="42"/>
      <c r="P51" s="46"/>
      <c r="Q51" s="23"/>
    </row>
    <row r="52" spans="1:17" hidden="1">
      <c r="A52" s="237">
        <v>40344</v>
      </c>
      <c r="B52" s="25">
        <v>42</v>
      </c>
      <c r="C52" s="35" t="s">
        <v>23</v>
      </c>
      <c r="D52" s="36" t="str">
        <f t="shared" si="9"/>
        <v>'</v>
      </c>
      <c r="E52" s="37">
        <f t="shared" si="9"/>
        <v>40283.5</v>
      </c>
      <c r="F52" s="6">
        <f>IF(MAX(F$9:F51)&gt;=L$5,0,IF(B52&gt;=MONTH($N$5),F51+1,0))</f>
        <v>39</v>
      </c>
      <c r="G52" s="38">
        <f t="shared" si="1"/>
        <v>2969.8706659692789</v>
      </c>
      <c r="H52" s="39">
        <f t="shared" si="2"/>
        <v>2458.8200000000002</v>
      </c>
      <c r="I52" s="39">
        <f t="shared" si="3"/>
        <v>511.05066596927873</v>
      </c>
      <c r="J52" s="40">
        <f t="shared" si="7"/>
        <v>280497.39402719814</v>
      </c>
      <c r="K52" s="41"/>
      <c r="L52" s="42"/>
      <c r="M52" s="42"/>
      <c r="N52" s="42"/>
      <c r="O52" s="42"/>
      <c r="P52" s="46"/>
      <c r="Q52" s="23"/>
    </row>
    <row r="53" spans="1:17" hidden="1">
      <c r="A53" s="237">
        <v>40374</v>
      </c>
      <c r="B53" s="25">
        <v>43</v>
      </c>
      <c r="C53" s="35" t="s">
        <v>24</v>
      </c>
      <c r="D53" s="36" t="str">
        <f t="shared" si="9"/>
        <v>'</v>
      </c>
      <c r="E53" s="37">
        <f t="shared" si="9"/>
        <v>40283.5</v>
      </c>
      <c r="F53" s="6">
        <f>IF(MAX(F$9:F52)&gt;=L$5,0,IF(B53&gt;=MONTH($N$5),F52+1,0))</f>
        <v>40</v>
      </c>
      <c r="G53" s="38">
        <f t="shared" si="1"/>
        <v>2969.8706659692789</v>
      </c>
      <c r="H53" s="39">
        <f t="shared" si="2"/>
        <v>2454.35</v>
      </c>
      <c r="I53" s="39">
        <f t="shared" si="3"/>
        <v>515.52066596927898</v>
      </c>
      <c r="J53" s="40">
        <f t="shared" si="7"/>
        <v>279981.87336122885</v>
      </c>
      <c r="K53" s="41"/>
      <c r="L53" s="42"/>
      <c r="M53" s="42"/>
      <c r="N53" s="42"/>
      <c r="O53" s="42"/>
      <c r="P53" s="46"/>
      <c r="Q53" s="23"/>
    </row>
    <row r="54" spans="1:17" hidden="1">
      <c r="A54" s="237">
        <v>40405</v>
      </c>
      <c r="B54" s="25">
        <v>44</v>
      </c>
      <c r="C54" s="35" t="s">
        <v>25</v>
      </c>
      <c r="D54" s="36" t="str">
        <f t="shared" si="9"/>
        <v>'</v>
      </c>
      <c r="E54" s="37">
        <f t="shared" si="9"/>
        <v>40283.5</v>
      </c>
      <c r="F54" s="6">
        <f>IF(MAX(F$9:F53)&gt;=L$5,0,IF(B54&gt;=MONTH($N$5),F53+1,0))</f>
        <v>41</v>
      </c>
      <c r="G54" s="38">
        <f t="shared" si="1"/>
        <v>2969.8706659692789</v>
      </c>
      <c r="H54" s="39">
        <f t="shared" si="2"/>
        <v>2449.84</v>
      </c>
      <c r="I54" s="39">
        <f t="shared" si="3"/>
        <v>520.03066596927874</v>
      </c>
      <c r="J54" s="40">
        <f t="shared" si="7"/>
        <v>279461.84269525955</v>
      </c>
      <c r="K54" s="41"/>
      <c r="L54" s="42"/>
      <c r="M54" s="42"/>
      <c r="N54" s="42"/>
      <c r="O54" s="42"/>
      <c r="P54" s="46"/>
      <c r="Q54" s="23"/>
    </row>
    <row r="55" spans="1:17" hidden="1">
      <c r="A55" s="237">
        <v>40436</v>
      </c>
      <c r="B55" s="25">
        <v>45</v>
      </c>
      <c r="C55" s="35" t="s">
        <v>26</v>
      </c>
      <c r="D55" s="36" t="str">
        <f t="shared" si="9"/>
        <v>'</v>
      </c>
      <c r="E55" s="37">
        <f t="shared" si="9"/>
        <v>40283.5</v>
      </c>
      <c r="F55" s="6">
        <f>IF(MAX(F$9:F54)&gt;=L$5,0,IF(B55&gt;=MONTH($N$5),F54+1,0))</f>
        <v>42</v>
      </c>
      <c r="G55" s="38">
        <f t="shared" si="1"/>
        <v>2969.8706659692789</v>
      </c>
      <c r="H55" s="39">
        <f t="shared" si="2"/>
        <v>2445.29</v>
      </c>
      <c r="I55" s="39">
        <f t="shared" si="3"/>
        <v>524.58066596927893</v>
      </c>
      <c r="J55" s="40">
        <f t="shared" si="7"/>
        <v>278937.26202929026</v>
      </c>
      <c r="K55" s="41"/>
      <c r="L55" s="42"/>
      <c r="M55" s="42"/>
      <c r="N55" s="42"/>
      <c r="O55" s="42"/>
      <c r="P55" s="46"/>
      <c r="Q55" s="23"/>
    </row>
    <row r="56" spans="1:17" hidden="1">
      <c r="A56" s="237">
        <v>40466</v>
      </c>
      <c r="B56" s="25">
        <v>46</v>
      </c>
      <c r="C56" s="35" t="s">
        <v>27</v>
      </c>
      <c r="D56" s="36" t="str">
        <f t="shared" si="9"/>
        <v>'</v>
      </c>
      <c r="E56" s="37">
        <f t="shared" si="9"/>
        <v>40283.5</v>
      </c>
      <c r="F56" s="6">
        <f>IF(MAX(F$9:F55)&gt;=L$5,0,IF(B56&gt;=MONTH($N$5),F55+1,0))</f>
        <v>43</v>
      </c>
      <c r="G56" s="38">
        <f t="shared" si="1"/>
        <v>2969.8706659692789</v>
      </c>
      <c r="H56" s="39">
        <f t="shared" si="2"/>
        <v>2440.6999999999998</v>
      </c>
      <c r="I56" s="39">
        <f t="shared" si="3"/>
        <v>529.17066596927907</v>
      </c>
      <c r="J56" s="40">
        <f t="shared" si="7"/>
        <v>278408.091363321</v>
      </c>
      <c r="K56" s="41"/>
      <c r="L56" s="42"/>
      <c r="M56" s="42"/>
      <c r="N56" s="42"/>
      <c r="O56" s="42"/>
      <c r="P56" s="46"/>
      <c r="Q56" s="23"/>
    </row>
    <row r="57" spans="1:17" hidden="1">
      <c r="A57" s="237">
        <v>40497</v>
      </c>
      <c r="B57" s="25">
        <v>47</v>
      </c>
      <c r="C57" s="35" t="s">
        <v>28</v>
      </c>
      <c r="D57" s="36" t="str">
        <f t="shared" si="9"/>
        <v>'</v>
      </c>
      <c r="E57" s="37">
        <f t="shared" si="9"/>
        <v>40283.5</v>
      </c>
      <c r="F57" s="6">
        <f>IF(MAX(F$9:F56)&gt;=L$5,0,IF(B57&gt;=MONTH($N$5),F56+1,0))</f>
        <v>44</v>
      </c>
      <c r="G57" s="38">
        <f t="shared" si="1"/>
        <v>2969.8706659692789</v>
      </c>
      <c r="H57" s="39">
        <f t="shared" si="2"/>
        <v>2436.0700000000002</v>
      </c>
      <c r="I57" s="39">
        <f t="shared" si="3"/>
        <v>533.80066596927873</v>
      </c>
      <c r="J57" s="40">
        <f t="shared" si="7"/>
        <v>277874.29069735174</v>
      </c>
      <c r="K57" s="41"/>
      <c r="L57" s="42"/>
      <c r="M57" s="42"/>
      <c r="N57" s="42"/>
      <c r="O57" s="42"/>
      <c r="P57" s="46"/>
      <c r="Q57" s="23"/>
    </row>
    <row r="58" spans="1:17" hidden="1">
      <c r="A58" s="237">
        <v>40527</v>
      </c>
      <c r="B58" s="25">
        <v>48</v>
      </c>
      <c r="C58" s="35" t="s">
        <v>29</v>
      </c>
      <c r="D58" s="36" t="str">
        <f t="shared" si="9"/>
        <v>'</v>
      </c>
      <c r="E58" s="37">
        <f t="shared" si="9"/>
        <v>40283.5</v>
      </c>
      <c r="F58" s="53">
        <f>IF(MAX(F$9:F57)&gt;=L$5,0,IF(B58&gt;=MONTH($N$5),F57+1,0))</f>
        <v>45</v>
      </c>
      <c r="G58" s="45">
        <f t="shared" si="1"/>
        <v>2969.8706659692789</v>
      </c>
      <c r="H58" s="42">
        <f t="shared" si="2"/>
        <v>2431.4</v>
      </c>
      <c r="I58" s="42">
        <f t="shared" si="3"/>
        <v>538.4706659692788</v>
      </c>
      <c r="J58" s="46">
        <f t="shared" si="7"/>
        <v>277335.82003138243</v>
      </c>
      <c r="K58" s="57">
        <f>SUM(H47:H58)</f>
        <v>29476.33</v>
      </c>
      <c r="L58" s="42">
        <f>SUM(I47:I58)</f>
        <v>6162.1179916313449</v>
      </c>
      <c r="M58" s="42">
        <f>SUM(G47:G58)</f>
        <v>35638.44799163135</v>
      </c>
      <c r="N58" s="42">
        <f>K58+N46</f>
        <v>113511</v>
      </c>
      <c r="O58" s="42">
        <f>L58+O46</f>
        <v>20133.179968617547</v>
      </c>
      <c r="P58" s="46">
        <f>M58+P46</f>
        <v>133644.17996861757</v>
      </c>
      <c r="Q58" s="23"/>
    </row>
    <row r="59" spans="1:17" hidden="1">
      <c r="A59" s="237">
        <v>40558</v>
      </c>
      <c r="B59" s="25">
        <v>49</v>
      </c>
      <c r="C59" s="26" t="s">
        <v>17</v>
      </c>
      <c r="D59" s="47" t="str">
        <f>D47</f>
        <v>'</v>
      </c>
      <c r="E59" s="27">
        <f>E47+365.25</f>
        <v>40648.75</v>
      </c>
      <c r="F59" s="90">
        <f>IF(MAX(F$9:F58)&gt;=L$5,0,IF(B59&gt;=MONTH($N$5),F58+1,0))</f>
        <v>46</v>
      </c>
      <c r="G59" s="28">
        <f t="shared" si="1"/>
        <v>2969.8706659692789</v>
      </c>
      <c r="H59" s="29">
        <f t="shared" si="2"/>
        <v>2426.69</v>
      </c>
      <c r="I59" s="29">
        <f t="shared" si="3"/>
        <v>543.18066596927883</v>
      </c>
      <c r="J59" s="30">
        <f t="shared" si="7"/>
        <v>276792.63936541317</v>
      </c>
      <c r="K59" s="31"/>
      <c r="L59" s="32"/>
      <c r="M59" s="32"/>
      <c r="N59" s="32"/>
      <c r="O59" s="32"/>
      <c r="P59" s="48"/>
      <c r="Q59" s="23"/>
    </row>
    <row r="60" spans="1:17" hidden="1">
      <c r="A60" s="237">
        <v>40589</v>
      </c>
      <c r="B60" s="25">
        <v>50</v>
      </c>
      <c r="C60" s="35" t="s">
        <v>19</v>
      </c>
      <c r="D60" s="36" t="str">
        <f t="shared" ref="D60:E70" si="10">D59</f>
        <v>'</v>
      </c>
      <c r="E60" s="37">
        <f t="shared" si="10"/>
        <v>40648.75</v>
      </c>
      <c r="F60" s="6">
        <f>IF(MAX(F$9:F59)&gt;=L$5,0,IF(B60&gt;=MONTH($N$5),F59+1,0))</f>
        <v>47</v>
      </c>
      <c r="G60" s="38">
        <f t="shared" si="1"/>
        <v>2969.8706659692789</v>
      </c>
      <c r="H60" s="39">
        <f t="shared" si="2"/>
        <v>2421.94</v>
      </c>
      <c r="I60" s="39">
        <f t="shared" si="3"/>
        <v>547.93066596927883</v>
      </c>
      <c r="J60" s="40">
        <f t="shared" si="7"/>
        <v>276244.7086994439</v>
      </c>
      <c r="K60" s="41"/>
      <c r="L60" s="42"/>
      <c r="M60" s="42"/>
      <c r="N60" s="42"/>
      <c r="O60" s="42"/>
      <c r="P60" s="46"/>
      <c r="Q60" s="23"/>
    </row>
    <row r="61" spans="1:17" hidden="1">
      <c r="A61" s="237">
        <v>40617</v>
      </c>
      <c r="B61" s="25">
        <v>51</v>
      </c>
      <c r="C61" s="35" t="s">
        <v>20</v>
      </c>
      <c r="D61" s="36" t="str">
        <f t="shared" si="10"/>
        <v>'</v>
      </c>
      <c r="E61" s="37">
        <f t="shared" si="10"/>
        <v>40648.75</v>
      </c>
      <c r="F61" s="6">
        <f>IF(MAX(F$9:F60)&gt;=L$5,0,IF(B61&gt;=MONTH($N$5),F60+1,0))</f>
        <v>48</v>
      </c>
      <c r="G61" s="38">
        <f t="shared" si="1"/>
        <v>2969.8706659692789</v>
      </c>
      <c r="H61" s="39">
        <f t="shared" si="2"/>
        <v>2417.14</v>
      </c>
      <c r="I61" s="39">
        <f t="shared" si="3"/>
        <v>552.73066596927902</v>
      </c>
      <c r="J61" s="40">
        <f t="shared" si="7"/>
        <v>275691.97803347465</v>
      </c>
      <c r="K61" s="41"/>
      <c r="L61" s="42"/>
      <c r="M61" s="42"/>
      <c r="N61" s="42"/>
      <c r="O61" s="42"/>
      <c r="P61" s="46"/>
      <c r="Q61" s="23"/>
    </row>
    <row r="62" spans="1:17" hidden="1">
      <c r="A62" s="237">
        <v>40648</v>
      </c>
      <c r="B62" s="25">
        <v>52</v>
      </c>
      <c r="C62" s="35" t="s">
        <v>21</v>
      </c>
      <c r="D62" s="36" t="str">
        <f t="shared" si="10"/>
        <v>'</v>
      </c>
      <c r="E62" s="37">
        <f t="shared" si="10"/>
        <v>40648.75</v>
      </c>
      <c r="F62" s="6">
        <f>IF(MAX(F$9:F61)&gt;=L$5,0,IF(B62&gt;=MONTH($N$5),F61+1,0))</f>
        <v>49</v>
      </c>
      <c r="G62" s="38">
        <f t="shared" si="1"/>
        <v>2969.8706659692789</v>
      </c>
      <c r="H62" s="39">
        <f t="shared" si="2"/>
        <v>2412.3000000000002</v>
      </c>
      <c r="I62" s="39">
        <f t="shared" si="3"/>
        <v>557.57066596927871</v>
      </c>
      <c r="J62" s="40">
        <f t="shared" si="7"/>
        <v>275134.40736750537</v>
      </c>
      <c r="K62" s="41"/>
      <c r="L62" s="42"/>
      <c r="M62" s="42"/>
      <c r="N62" s="42"/>
      <c r="O62" s="42"/>
      <c r="P62" s="46"/>
      <c r="Q62" s="23"/>
    </row>
    <row r="63" spans="1:17" hidden="1">
      <c r="A63" s="237">
        <v>40678</v>
      </c>
      <c r="B63" s="25">
        <v>53</v>
      </c>
      <c r="C63" s="35" t="s">
        <v>22</v>
      </c>
      <c r="D63" s="36" t="str">
        <f t="shared" si="10"/>
        <v>'</v>
      </c>
      <c r="E63" s="37">
        <f t="shared" si="10"/>
        <v>40648.75</v>
      </c>
      <c r="F63" s="6">
        <f>IF(MAX(F$9:F62)&gt;=L$5,0,IF(B63&gt;=MONTH($N$5),F62+1,0))</f>
        <v>50</v>
      </c>
      <c r="G63" s="38">
        <f t="shared" si="1"/>
        <v>2969.8706659692789</v>
      </c>
      <c r="H63" s="39">
        <f t="shared" si="2"/>
        <v>2407.4299999999998</v>
      </c>
      <c r="I63" s="39">
        <f t="shared" si="3"/>
        <v>562.44066596927905</v>
      </c>
      <c r="J63" s="40">
        <f t="shared" si="7"/>
        <v>274571.96670153609</v>
      </c>
      <c r="K63" s="41"/>
      <c r="L63" s="42"/>
      <c r="M63" s="42"/>
      <c r="N63" s="42"/>
      <c r="O63" s="42"/>
      <c r="P63" s="46"/>
      <c r="Q63" s="23"/>
    </row>
    <row r="64" spans="1:17" hidden="1">
      <c r="A64" s="237">
        <v>40709</v>
      </c>
      <c r="B64" s="25">
        <v>54</v>
      </c>
      <c r="C64" s="35" t="s">
        <v>23</v>
      </c>
      <c r="D64" s="36" t="str">
        <f t="shared" si="10"/>
        <v>'</v>
      </c>
      <c r="E64" s="37">
        <f t="shared" si="10"/>
        <v>40648.75</v>
      </c>
      <c r="F64" s="6">
        <f>IF(MAX(F$9:F63)&gt;=L$5,0,IF(B64&gt;=MONTH($N$5),F63+1,0))</f>
        <v>51</v>
      </c>
      <c r="G64" s="38">
        <f t="shared" si="1"/>
        <v>2969.8706659692789</v>
      </c>
      <c r="H64" s="39">
        <f t="shared" si="2"/>
        <v>2402.5</v>
      </c>
      <c r="I64" s="39">
        <f t="shared" si="3"/>
        <v>567.37066596927889</v>
      </c>
      <c r="J64" s="40">
        <f t="shared" si="7"/>
        <v>274004.59603556682</v>
      </c>
      <c r="K64" s="41"/>
      <c r="L64" s="42"/>
      <c r="M64" s="42"/>
      <c r="N64" s="42"/>
      <c r="O64" s="42"/>
      <c r="P64" s="46"/>
      <c r="Q64" s="23"/>
    </row>
    <row r="65" spans="1:17" hidden="1">
      <c r="A65" s="237">
        <v>40739</v>
      </c>
      <c r="B65" s="25">
        <v>55</v>
      </c>
      <c r="C65" s="35" t="s">
        <v>24</v>
      </c>
      <c r="D65" s="36" t="str">
        <f t="shared" si="10"/>
        <v>'</v>
      </c>
      <c r="E65" s="37">
        <f t="shared" si="10"/>
        <v>40648.75</v>
      </c>
      <c r="F65" s="6">
        <f>IF(MAX(F$9:F64)&gt;=L$5,0,IF(B65&gt;=MONTH($N$5),F64+1,0))</f>
        <v>52</v>
      </c>
      <c r="G65" s="38">
        <f t="shared" si="1"/>
        <v>2969.8706659692789</v>
      </c>
      <c r="H65" s="39">
        <f t="shared" si="2"/>
        <v>2397.54</v>
      </c>
      <c r="I65" s="39">
        <f t="shared" si="3"/>
        <v>572.33066596927893</v>
      </c>
      <c r="J65" s="40">
        <f t="shared" si="7"/>
        <v>273432.26536959753</v>
      </c>
      <c r="K65" s="41"/>
      <c r="L65" s="42"/>
      <c r="M65" s="42"/>
      <c r="N65" s="42"/>
      <c r="O65" s="42"/>
      <c r="P65" s="46"/>
      <c r="Q65" s="23"/>
    </row>
    <row r="66" spans="1:17" hidden="1">
      <c r="A66" s="237">
        <v>40770</v>
      </c>
      <c r="B66" s="25">
        <v>56</v>
      </c>
      <c r="C66" s="35" t="s">
        <v>25</v>
      </c>
      <c r="D66" s="36" t="str">
        <f t="shared" si="10"/>
        <v>'</v>
      </c>
      <c r="E66" s="37">
        <f t="shared" si="10"/>
        <v>40648.75</v>
      </c>
      <c r="F66" s="6">
        <f>IF(MAX(F$9:F65)&gt;=L$5,0,IF(B66&gt;=MONTH($N$5),F65+1,0))</f>
        <v>53</v>
      </c>
      <c r="G66" s="38">
        <f t="shared" si="1"/>
        <v>2969.8706659692789</v>
      </c>
      <c r="H66" s="39">
        <f t="shared" si="2"/>
        <v>2392.5300000000002</v>
      </c>
      <c r="I66" s="39">
        <f t="shared" si="3"/>
        <v>577.34066596927869</v>
      </c>
      <c r="J66" s="40">
        <f t="shared" si="7"/>
        <v>272854.92470362823</v>
      </c>
      <c r="K66" s="41"/>
      <c r="L66" s="42"/>
      <c r="M66" s="42"/>
      <c r="N66" s="42"/>
      <c r="O66" s="42"/>
      <c r="P66" s="46"/>
      <c r="Q66" s="23"/>
    </row>
    <row r="67" spans="1:17" hidden="1">
      <c r="A67" s="237">
        <v>40801</v>
      </c>
      <c r="B67" s="25">
        <v>57</v>
      </c>
      <c r="C67" s="35" t="s">
        <v>26</v>
      </c>
      <c r="D67" s="36" t="str">
        <f t="shared" si="10"/>
        <v>'</v>
      </c>
      <c r="E67" s="37">
        <f t="shared" si="10"/>
        <v>40648.75</v>
      </c>
      <c r="F67" s="6">
        <f>IF(MAX(F$9:F66)&gt;=L$5,0,IF(B67&gt;=MONTH($N$5),F66+1,0))</f>
        <v>54</v>
      </c>
      <c r="G67" s="38">
        <f t="shared" si="1"/>
        <v>2969.8706659692789</v>
      </c>
      <c r="H67" s="39">
        <f t="shared" si="2"/>
        <v>2387.48</v>
      </c>
      <c r="I67" s="39">
        <f t="shared" si="3"/>
        <v>582.39066596927887</v>
      </c>
      <c r="J67" s="40">
        <f t="shared" si="7"/>
        <v>272272.53403765894</v>
      </c>
      <c r="K67" s="41"/>
      <c r="L67" s="42"/>
      <c r="M67" s="42"/>
      <c r="N67" s="42"/>
      <c r="O67" s="42"/>
      <c r="P67" s="46"/>
      <c r="Q67" s="23"/>
    </row>
    <row r="68" spans="1:17" hidden="1">
      <c r="A68" s="237">
        <v>40831</v>
      </c>
      <c r="B68" s="25">
        <v>58</v>
      </c>
      <c r="C68" s="35" t="s">
        <v>27</v>
      </c>
      <c r="D68" s="36" t="str">
        <f t="shared" si="10"/>
        <v>'</v>
      </c>
      <c r="E68" s="37">
        <f t="shared" si="10"/>
        <v>40648.75</v>
      </c>
      <c r="F68" s="6">
        <f>IF(MAX(F$9:F67)&gt;=L$5,0,IF(B68&gt;=MONTH($N$5),F67+1,0))</f>
        <v>55</v>
      </c>
      <c r="G68" s="38">
        <f t="shared" si="1"/>
        <v>2969.8706659692789</v>
      </c>
      <c r="H68" s="39">
        <f t="shared" si="2"/>
        <v>2382.38</v>
      </c>
      <c r="I68" s="39">
        <f t="shared" si="3"/>
        <v>587.49066596927878</v>
      </c>
      <c r="J68" s="40">
        <f t="shared" si="7"/>
        <v>271685.04337168968</v>
      </c>
      <c r="K68" s="41"/>
      <c r="L68" s="42"/>
      <c r="M68" s="42"/>
      <c r="N68" s="42"/>
      <c r="O68" s="42"/>
      <c r="P68" s="46"/>
      <c r="Q68" s="23"/>
    </row>
    <row r="69" spans="1:17" hidden="1">
      <c r="A69" s="237">
        <v>40862</v>
      </c>
      <c r="B69" s="25">
        <v>59</v>
      </c>
      <c r="C69" s="35" t="s">
        <v>28</v>
      </c>
      <c r="D69" s="36" t="str">
        <f t="shared" si="10"/>
        <v>'</v>
      </c>
      <c r="E69" s="37">
        <f t="shared" si="10"/>
        <v>40648.75</v>
      </c>
      <c r="F69" s="6">
        <f>IF(MAX(F$9:F68)&gt;=L$5,0,IF(B69&gt;=MONTH($N$5),F68+1,0))</f>
        <v>56</v>
      </c>
      <c r="G69" s="38">
        <f t="shared" si="1"/>
        <v>2969.8706659692789</v>
      </c>
      <c r="H69" s="39">
        <f t="shared" si="2"/>
        <v>2377.2399999999998</v>
      </c>
      <c r="I69" s="39">
        <f t="shared" si="3"/>
        <v>592.63066596927911</v>
      </c>
      <c r="J69" s="40">
        <f t="shared" si="7"/>
        <v>271092.4127057204</v>
      </c>
      <c r="K69" s="41"/>
      <c r="L69" s="42"/>
      <c r="M69" s="42"/>
      <c r="N69" s="42"/>
      <c r="O69" s="42"/>
      <c r="P69" s="46"/>
      <c r="Q69" s="23"/>
    </row>
    <row r="70" spans="1:17" hidden="1">
      <c r="A70" s="237">
        <v>40892</v>
      </c>
      <c r="B70" s="25">
        <v>60</v>
      </c>
      <c r="C70" s="50" t="s">
        <v>29</v>
      </c>
      <c r="D70" s="51" t="str">
        <f t="shared" si="10"/>
        <v>'</v>
      </c>
      <c r="E70" s="52">
        <f t="shared" si="10"/>
        <v>40648.75</v>
      </c>
      <c r="F70" s="53">
        <f>IF(MAX(F$9:F69)&gt;=L$5,0,IF(B70&gt;=MONTH($N$5),F69+1,0))</f>
        <v>57</v>
      </c>
      <c r="G70" s="54">
        <f t="shared" si="1"/>
        <v>2969.8706659692789</v>
      </c>
      <c r="H70" s="55">
        <f t="shared" si="2"/>
        <v>2372.06</v>
      </c>
      <c r="I70" s="55">
        <f t="shared" si="3"/>
        <v>597.81066596927894</v>
      </c>
      <c r="J70" s="56">
        <f t="shared" si="7"/>
        <v>270494.60203975113</v>
      </c>
      <c r="K70" s="57">
        <f>SUM(H59:H70)</f>
        <v>28797.23</v>
      </c>
      <c r="L70" s="55">
        <f>SUM(I59:I70)</f>
        <v>6841.2179916313471</v>
      </c>
      <c r="M70" s="55">
        <f>SUM(G59:G70)</f>
        <v>35638.44799163135</v>
      </c>
      <c r="N70" s="55">
        <f>K70+N58</f>
        <v>142308.23000000001</v>
      </c>
      <c r="O70" s="55">
        <f>L70+O58</f>
        <v>26974.397960248894</v>
      </c>
      <c r="P70" s="56">
        <f>M70+P58</f>
        <v>169282.62796024891</v>
      </c>
      <c r="Q70" s="23"/>
    </row>
    <row r="71" spans="1:17" hidden="1">
      <c r="A71" s="237">
        <v>40923</v>
      </c>
      <c r="B71" s="25">
        <v>25</v>
      </c>
      <c r="C71" s="26" t="s">
        <v>17</v>
      </c>
      <c r="D71" s="47" t="str">
        <f>D59</f>
        <v>'</v>
      </c>
      <c r="E71" s="27">
        <f>E59+365.25</f>
        <v>41014</v>
      </c>
      <c r="F71" s="90">
        <f>IF(MAX(F$9:F70)&gt;=L$5,0,IF(B71&gt;=MONTH($N$5),F70+1,0))</f>
        <v>58</v>
      </c>
      <c r="G71" s="28">
        <f t="shared" si="1"/>
        <v>2969.8706659692789</v>
      </c>
      <c r="H71" s="29">
        <f t="shared" si="2"/>
        <v>2366.83</v>
      </c>
      <c r="I71" s="29">
        <f t="shared" si="3"/>
        <v>603.04066596927896</v>
      </c>
      <c r="J71" s="30">
        <f t="shared" si="7"/>
        <v>269891.56137378188</v>
      </c>
      <c r="K71" s="31"/>
      <c r="L71" s="32"/>
      <c r="M71" s="32"/>
      <c r="N71" s="32"/>
      <c r="O71" s="32"/>
      <c r="P71" s="48"/>
      <c r="Q71" s="23"/>
    </row>
    <row r="72" spans="1:17" hidden="1">
      <c r="A72" s="237">
        <v>40954</v>
      </c>
      <c r="B72" s="25">
        <v>26</v>
      </c>
      <c r="C72" s="35" t="s">
        <v>19</v>
      </c>
      <c r="D72" s="36" t="str">
        <f t="shared" ref="D72:E82" si="11">D71</f>
        <v>'</v>
      </c>
      <c r="E72" s="37">
        <f t="shared" si="11"/>
        <v>41014</v>
      </c>
      <c r="F72" s="6">
        <f>IF(MAX(F$9:F71)&gt;=L$5,0,IF(B72&gt;=MONTH($N$5),F71+1,0))</f>
        <v>59</v>
      </c>
      <c r="G72" s="38">
        <f t="shared" si="1"/>
        <v>2969.8706659692789</v>
      </c>
      <c r="H72" s="39">
        <f t="shared" si="2"/>
        <v>2361.5500000000002</v>
      </c>
      <c r="I72" s="39">
        <f t="shared" si="3"/>
        <v>608.32066596927871</v>
      </c>
      <c r="J72" s="40">
        <f t="shared" si="7"/>
        <v>269283.2407078126</v>
      </c>
      <c r="K72" s="41"/>
      <c r="L72" s="42"/>
      <c r="M72" s="42"/>
      <c r="N72" s="42"/>
      <c r="O72" s="42"/>
      <c r="P72" s="46"/>
      <c r="Q72" s="23"/>
    </row>
    <row r="73" spans="1:17" hidden="1">
      <c r="A73" s="237">
        <v>40983</v>
      </c>
      <c r="B73" s="25">
        <v>27</v>
      </c>
      <c r="C73" s="35" t="s">
        <v>20</v>
      </c>
      <c r="D73" s="36" t="str">
        <f t="shared" si="11"/>
        <v>'</v>
      </c>
      <c r="E73" s="37">
        <f t="shared" si="11"/>
        <v>41014</v>
      </c>
      <c r="F73" s="6">
        <f>IF(MAX(F$9:F72)&gt;=L$5,0,IF(B73&gt;=MONTH($N$5),F72+1,0))</f>
        <v>60</v>
      </c>
      <c r="G73" s="38">
        <f t="shared" si="1"/>
        <v>2969.8706659692789</v>
      </c>
      <c r="H73" s="39">
        <f t="shared" si="2"/>
        <v>2356.23</v>
      </c>
      <c r="I73" s="39">
        <f t="shared" si="3"/>
        <v>613.64066596927887</v>
      </c>
      <c r="J73" s="40">
        <f t="shared" si="7"/>
        <v>268669.60004184331</v>
      </c>
      <c r="K73" s="41"/>
      <c r="L73" s="42"/>
      <c r="M73" s="42"/>
      <c r="N73" s="42"/>
      <c r="O73" s="42"/>
      <c r="P73" s="46"/>
      <c r="Q73" s="23"/>
    </row>
    <row r="74" spans="1:17" hidden="1">
      <c r="A74" s="237">
        <v>41014</v>
      </c>
      <c r="B74" s="25">
        <v>28</v>
      </c>
      <c r="C74" s="35" t="s">
        <v>21</v>
      </c>
      <c r="D74" s="36" t="str">
        <f t="shared" si="11"/>
        <v>'</v>
      </c>
      <c r="E74" s="37">
        <f t="shared" si="11"/>
        <v>41014</v>
      </c>
      <c r="F74" s="6">
        <f>IF(MAX(F$9:F73)&gt;=L$5,0,IF(B74&gt;=MONTH($N$5),F73+1,0))</f>
        <v>61</v>
      </c>
      <c r="G74" s="38">
        <f t="shared" si="1"/>
        <v>2969.8706659692789</v>
      </c>
      <c r="H74" s="39">
        <f t="shared" si="2"/>
        <v>2350.86</v>
      </c>
      <c r="I74" s="39">
        <f t="shared" si="3"/>
        <v>619.01066596927876</v>
      </c>
      <c r="J74" s="40">
        <f t="shared" si="7"/>
        <v>268050.58937587403</v>
      </c>
      <c r="K74" s="41"/>
      <c r="L74" s="42"/>
      <c r="M74" s="42"/>
      <c r="N74" s="42"/>
      <c r="O74" s="42"/>
      <c r="P74" s="46"/>
      <c r="Q74" s="23"/>
    </row>
    <row r="75" spans="1:17" hidden="1">
      <c r="A75" s="237">
        <v>41044</v>
      </c>
      <c r="B75" s="25">
        <v>29</v>
      </c>
      <c r="C75" s="35" t="s">
        <v>22</v>
      </c>
      <c r="D75" s="36" t="str">
        <f t="shared" si="11"/>
        <v>'</v>
      </c>
      <c r="E75" s="37">
        <f t="shared" si="11"/>
        <v>41014</v>
      </c>
      <c r="F75" s="6">
        <f>IF(MAX(F$9:F74)&gt;=L$5,0,IF(B75&gt;=MONTH($N$5),F74+1,0))</f>
        <v>62</v>
      </c>
      <c r="G75" s="38">
        <f t="shared" si="1"/>
        <v>2969.8706659692789</v>
      </c>
      <c r="H75" s="39">
        <f t="shared" si="2"/>
        <v>2345.44</v>
      </c>
      <c r="I75" s="39">
        <f t="shared" si="3"/>
        <v>624.43066596927883</v>
      </c>
      <c r="J75" s="40">
        <f t="shared" si="7"/>
        <v>267426.15870990476</v>
      </c>
      <c r="K75" s="41"/>
      <c r="L75" s="42"/>
      <c r="M75" s="42"/>
      <c r="N75" s="42"/>
      <c r="O75" s="42"/>
      <c r="P75" s="46"/>
      <c r="Q75" s="23"/>
    </row>
    <row r="76" spans="1:17" hidden="1">
      <c r="A76" s="237">
        <v>41075</v>
      </c>
      <c r="B76" s="25">
        <v>30</v>
      </c>
      <c r="C76" s="35" t="s">
        <v>23</v>
      </c>
      <c r="D76" s="36" t="str">
        <f t="shared" si="11"/>
        <v>'</v>
      </c>
      <c r="E76" s="37">
        <f t="shared" si="11"/>
        <v>41014</v>
      </c>
      <c r="F76" s="6">
        <f>IF(MAX(F$9:F75)&gt;=L$5,0,IF(B76&gt;=MONTH($N$5),F75+1,0))</f>
        <v>63</v>
      </c>
      <c r="G76" s="38">
        <f t="shared" ref="G76:G178" si="12">IF((J75+H76)&lt;(M$5+H76),J75+H76,M$5)</f>
        <v>2969.8706659692789</v>
      </c>
      <c r="H76" s="39">
        <f t="shared" ref="H76:H178" si="13">IF(F76&gt;0,IF(J75&gt;0,ROUND(-IPMT(K$5/12,F76,L$5,J$5,,),2),0),0)</f>
        <v>2339.98</v>
      </c>
      <c r="I76" s="39">
        <f t="shared" si="3"/>
        <v>629.89066596927887</v>
      </c>
      <c r="J76" s="40">
        <f t="shared" si="7"/>
        <v>266796.26804393547</v>
      </c>
      <c r="K76" s="41"/>
      <c r="L76" s="42"/>
      <c r="M76" s="42"/>
      <c r="N76" s="42"/>
      <c r="O76" s="42"/>
      <c r="P76" s="46"/>
      <c r="Q76" s="23"/>
    </row>
    <row r="77" spans="1:17" hidden="1">
      <c r="A77" s="237">
        <v>41105</v>
      </c>
      <c r="B77" s="25">
        <v>31</v>
      </c>
      <c r="C77" s="35" t="s">
        <v>24</v>
      </c>
      <c r="D77" s="36" t="str">
        <f t="shared" si="11"/>
        <v>'</v>
      </c>
      <c r="E77" s="37">
        <f t="shared" si="11"/>
        <v>41014</v>
      </c>
      <c r="F77" s="6">
        <f>IF(MAX(F$9:F76)&gt;=L$5,0,IF(B77&gt;=MONTH($N$5),F76+1,0))</f>
        <v>64</v>
      </c>
      <c r="G77" s="38">
        <f t="shared" si="12"/>
        <v>2969.8706659692789</v>
      </c>
      <c r="H77" s="39">
        <f t="shared" si="13"/>
        <v>2334.4699999999998</v>
      </c>
      <c r="I77" s="39">
        <f t="shared" si="3"/>
        <v>635.40066596927909</v>
      </c>
      <c r="J77" s="40">
        <f t="shared" si="7"/>
        <v>266160.86737796618</v>
      </c>
      <c r="K77" s="41"/>
      <c r="L77" s="42"/>
      <c r="M77" s="42"/>
      <c r="N77" s="42"/>
      <c r="O77" s="42"/>
      <c r="P77" s="46"/>
      <c r="Q77" s="23"/>
    </row>
    <row r="78" spans="1:17" hidden="1">
      <c r="A78" s="237">
        <v>41136</v>
      </c>
      <c r="B78" s="25">
        <v>32</v>
      </c>
      <c r="C78" s="35" t="s">
        <v>25</v>
      </c>
      <c r="D78" s="36" t="str">
        <f t="shared" si="11"/>
        <v>'</v>
      </c>
      <c r="E78" s="37">
        <f t="shared" si="11"/>
        <v>41014</v>
      </c>
      <c r="F78" s="6">
        <f>IF(MAX(F$9:F77)&gt;=L$5,0,IF(B78&gt;=MONTH($N$5),F77+1,0))</f>
        <v>65</v>
      </c>
      <c r="G78" s="38">
        <f t="shared" si="12"/>
        <v>2969.8706659692789</v>
      </c>
      <c r="H78" s="39">
        <f t="shared" si="13"/>
        <v>2328.91</v>
      </c>
      <c r="I78" s="39">
        <f t="shared" si="3"/>
        <v>640.96066596927903</v>
      </c>
      <c r="J78" s="40">
        <f t="shared" si="7"/>
        <v>265519.90671199688</v>
      </c>
      <c r="K78" s="41"/>
      <c r="L78" s="42"/>
      <c r="M78" s="42"/>
      <c r="N78" s="42"/>
      <c r="O78" s="42"/>
      <c r="P78" s="46"/>
      <c r="Q78" s="23"/>
    </row>
    <row r="79" spans="1:17" hidden="1">
      <c r="A79" s="237">
        <v>41167</v>
      </c>
      <c r="B79" s="25">
        <v>33</v>
      </c>
      <c r="C79" s="35" t="s">
        <v>26</v>
      </c>
      <c r="D79" s="36" t="str">
        <f t="shared" si="11"/>
        <v>'</v>
      </c>
      <c r="E79" s="37">
        <f t="shared" si="11"/>
        <v>41014</v>
      </c>
      <c r="F79" s="6">
        <f>IF(MAX(F$9:F78)&gt;=L$5,0,IF(B79&gt;=MONTH($N$5),F78+1,0))</f>
        <v>66</v>
      </c>
      <c r="G79" s="38">
        <f t="shared" si="12"/>
        <v>2969.8706659692789</v>
      </c>
      <c r="H79" s="39">
        <f t="shared" si="13"/>
        <v>2323.3000000000002</v>
      </c>
      <c r="I79" s="39">
        <f t="shared" si="3"/>
        <v>646.57066596927871</v>
      </c>
      <c r="J79" s="40">
        <f t="shared" si="7"/>
        <v>264873.3360460276</v>
      </c>
      <c r="K79" s="41"/>
      <c r="L79" s="42"/>
      <c r="M79" s="42"/>
      <c r="N79" s="42"/>
      <c r="O79" s="42"/>
      <c r="P79" s="46"/>
      <c r="Q79" s="23"/>
    </row>
    <row r="80" spans="1:17" hidden="1">
      <c r="A80" s="237">
        <v>41197</v>
      </c>
      <c r="B80" s="25">
        <v>34</v>
      </c>
      <c r="C80" s="35" t="s">
        <v>27</v>
      </c>
      <c r="D80" s="36" t="str">
        <f t="shared" si="11"/>
        <v>'</v>
      </c>
      <c r="E80" s="37">
        <f t="shared" si="11"/>
        <v>41014</v>
      </c>
      <c r="F80" s="6">
        <f>IF(MAX(F$9:F79)&gt;=L$5,0,IF(B80&gt;=MONTH($N$5),F79+1,0))</f>
        <v>67</v>
      </c>
      <c r="G80" s="38">
        <f t="shared" si="12"/>
        <v>2969.8706659692789</v>
      </c>
      <c r="H80" s="39">
        <f t="shared" si="13"/>
        <v>2317.64</v>
      </c>
      <c r="I80" s="39">
        <f t="shared" si="3"/>
        <v>652.23066596927902</v>
      </c>
      <c r="J80" s="40">
        <f t="shared" si="7"/>
        <v>264221.10538005835</v>
      </c>
      <c r="K80" s="41"/>
      <c r="L80" s="42"/>
      <c r="M80" s="42"/>
      <c r="N80" s="42"/>
      <c r="O80" s="42"/>
      <c r="P80" s="46"/>
      <c r="Q80" s="23"/>
    </row>
    <row r="81" spans="1:20" hidden="1">
      <c r="A81" s="237">
        <v>41228</v>
      </c>
      <c r="B81" s="25">
        <v>35</v>
      </c>
      <c r="C81" s="35" t="s">
        <v>28</v>
      </c>
      <c r="D81" s="36" t="str">
        <f t="shared" si="11"/>
        <v>'</v>
      </c>
      <c r="E81" s="37">
        <f t="shared" si="11"/>
        <v>41014</v>
      </c>
      <c r="F81" s="6">
        <f>IF(MAX(F$9:F80)&gt;=L$5,0,IF(B81&gt;=MONTH($N$5),F80+1,0))</f>
        <v>68</v>
      </c>
      <c r="G81" s="38">
        <f t="shared" si="12"/>
        <v>2969.8706659692789</v>
      </c>
      <c r="H81" s="39">
        <f t="shared" si="13"/>
        <v>2311.9299999999998</v>
      </c>
      <c r="I81" s="39">
        <f t="shared" si="3"/>
        <v>657.94066596927905</v>
      </c>
      <c r="J81" s="40">
        <f t="shared" si="7"/>
        <v>263563.16471408907</v>
      </c>
      <c r="K81" s="41"/>
      <c r="L81" s="42"/>
      <c r="M81" s="42"/>
      <c r="N81" s="42"/>
      <c r="O81" s="42"/>
      <c r="P81" s="46"/>
      <c r="Q81" s="23"/>
    </row>
    <row r="82" spans="1:20" hidden="1">
      <c r="A82" s="237">
        <v>41258</v>
      </c>
      <c r="B82" s="25">
        <v>36</v>
      </c>
      <c r="C82" s="35" t="s">
        <v>29</v>
      </c>
      <c r="D82" s="36" t="str">
        <f t="shared" si="11"/>
        <v>'</v>
      </c>
      <c r="E82" s="37">
        <f t="shared" si="11"/>
        <v>41014</v>
      </c>
      <c r="F82" s="53">
        <f>IF(MAX(F$9:F81)&gt;=L$5,0,IF(B82&gt;=MONTH($N$5),F81+1,0))</f>
        <v>69</v>
      </c>
      <c r="G82" s="45">
        <f t="shared" si="12"/>
        <v>2969.8706659692789</v>
      </c>
      <c r="H82" s="42">
        <f t="shared" si="13"/>
        <v>2306.1799999999998</v>
      </c>
      <c r="I82" s="42">
        <f t="shared" si="3"/>
        <v>663.69066596927905</v>
      </c>
      <c r="J82" s="46">
        <f t="shared" si="7"/>
        <v>262899.4740481198</v>
      </c>
      <c r="K82" s="57">
        <f>SUM(H71:H82)</f>
        <v>28043.32</v>
      </c>
      <c r="L82" s="42">
        <f>SUM(I71:I82)</f>
        <v>7595.1279916313488</v>
      </c>
      <c r="M82" s="42">
        <f>SUM(G71:G82)</f>
        <v>35638.44799163135</v>
      </c>
      <c r="N82" s="42">
        <f>K82+N70</f>
        <v>170351.55000000002</v>
      </c>
      <c r="O82" s="42">
        <f>L82+O70</f>
        <v>34569.525951880241</v>
      </c>
      <c r="P82" s="46">
        <f>M82+P70</f>
        <v>204921.07595188025</v>
      </c>
      <c r="Q82" s="23"/>
    </row>
    <row r="83" spans="1:20" hidden="1">
      <c r="A83" s="237">
        <v>41289</v>
      </c>
      <c r="B83" s="25">
        <v>37</v>
      </c>
      <c r="C83" s="26" t="s">
        <v>17</v>
      </c>
      <c r="D83" s="47" t="str">
        <f>D71</f>
        <v>'</v>
      </c>
      <c r="E83" s="27">
        <f>E71+365.25</f>
        <v>41379.25</v>
      </c>
      <c r="F83" s="90">
        <f>IF(MAX(F$9:F82)&gt;=L$5,0,IF(B83&gt;=MONTH($N$5),F82+1,0))</f>
        <v>70</v>
      </c>
      <c r="G83" s="28">
        <f t="shared" si="12"/>
        <v>2969.8706659692789</v>
      </c>
      <c r="H83" s="29">
        <f t="shared" si="13"/>
        <v>2300.37</v>
      </c>
      <c r="I83" s="29">
        <f t="shared" si="3"/>
        <v>669.500665969279</v>
      </c>
      <c r="J83" s="30">
        <f t="shared" si="7"/>
        <v>262229.97338215052</v>
      </c>
      <c r="K83" s="31"/>
      <c r="L83" s="32"/>
      <c r="M83" s="32"/>
      <c r="N83" s="32"/>
      <c r="O83" s="32"/>
      <c r="P83" s="48"/>
      <c r="Q83" s="23"/>
    </row>
    <row r="84" spans="1:20" hidden="1">
      <c r="A84" s="237">
        <v>41320</v>
      </c>
      <c r="B84" s="25">
        <v>38</v>
      </c>
      <c r="C84" s="35" t="s">
        <v>19</v>
      </c>
      <c r="D84" s="36" t="str">
        <f t="shared" ref="D84:E94" si="14">D83</f>
        <v>'</v>
      </c>
      <c r="E84" s="37">
        <f t="shared" si="14"/>
        <v>41379.25</v>
      </c>
      <c r="F84" s="6">
        <f>IF(MAX(F$9:F83)&gt;=L$5,0,IF(B84&gt;=MONTH($N$5),F83+1,0))</f>
        <v>71</v>
      </c>
      <c r="G84" s="38">
        <f t="shared" si="12"/>
        <v>2969.8706659692789</v>
      </c>
      <c r="H84" s="39">
        <f t="shared" si="13"/>
        <v>2294.5100000000002</v>
      </c>
      <c r="I84" s="39">
        <f t="shared" si="3"/>
        <v>675.36066596927867</v>
      </c>
      <c r="J84" s="40">
        <f t="shared" si="7"/>
        <v>261554.61271618123</v>
      </c>
      <c r="K84" s="41"/>
      <c r="L84" s="42"/>
      <c r="M84" s="42"/>
      <c r="N84" s="42"/>
      <c r="O84" s="42"/>
      <c r="P84" s="46"/>
      <c r="Q84" s="23"/>
    </row>
    <row r="85" spans="1:20" hidden="1">
      <c r="A85" s="237">
        <v>41348</v>
      </c>
      <c r="B85" s="25">
        <v>39</v>
      </c>
      <c r="C85" s="35" t="s">
        <v>20</v>
      </c>
      <c r="D85" s="36" t="str">
        <f t="shared" si="14"/>
        <v>'</v>
      </c>
      <c r="E85" s="37">
        <f t="shared" si="14"/>
        <v>41379.25</v>
      </c>
      <c r="F85" s="6">
        <f>IF(MAX(F$9:F84)&gt;=L$5,0,IF(B85&gt;=MONTH($N$5),F84+1,0))</f>
        <v>72</v>
      </c>
      <c r="G85" s="38">
        <f t="shared" si="12"/>
        <v>2969.8706659692789</v>
      </c>
      <c r="H85" s="39">
        <f t="shared" si="13"/>
        <v>2288.6</v>
      </c>
      <c r="I85" s="39">
        <f t="shared" si="3"/>
        <v>681.27066596927898</v>
      </c>
      <c r="J85" s="40">
        <f t="shared" si="7"/>
        <v>260873.34205021194</v>
      </c>
      <c r="K85" s="41"/>
      <c r="L85" s="42"/>
      <c r="M85" s="42"/>
      <c r="N85" s="42"/>
      <c r="O85" s="42"/>
      <c r="P85" s="46"/>
      <c r="Q85" s="23"/>
    </row>
    <row r="86" spans="1:20" hidden="1">
      <c r="A86" s="237">
        <v>41379</v>
      </c>
      <c r="B86" s="25">
        <v>40</v>
      </c>
      <c r="C86" s="35" t="s">
        <v>21</v>
      </c>
      <c r="D86" s="36" t="str">
        <f t="shared" si="14"/>
        <v>'</v>
      </c>
      <c r="E86" s="37">
        <f t="shared" si="14"/>
        <v>41379.25</v>
      </c>
      <c r="F86" s="6">
        <f>IF(MAX(F$9:F85)&gt;=L$5,0,IF(B86&gt;=MONTH($N$5),F85+1,0))</f>
        <v>73</v>
      </c>
      <c r="G86" s="38">
        <f t="shared" si="12"/>
        <v>2969.8706659692789</v>
      </c>
      <c r="H86" s="39">
        <f t="shared" si="13"/>
        <v>2282.64</v>
      </c>
      <c r="I86" s="39">
        <f t="shared" si="3"/>
        <v>687.23066596927902</v>
      </c>
      <c r="J86" s="40">
        <f t="shared" si="7"/>
        <v>260186.11138424266</v>
      </c>
      <c r="K86" s="41"/>
      <c r="L86" s="42"/>
      <c r="M86" s="42"/>
      <c r="N86" s="42"/>
      <c r="O86" s="42"/>
      <c r="P86" s="46"/>
      <c r="Q86" s="23"/>
    </row>
    <row r="87" spans="1:20" hidden="1">
      <c r="A87" s="237">
        <v>41409</v>
      </c>
      <c r="B87" s="25">
        <v>41</v>
      </c>
      <c r="C87" s="35" t="s">
        <v>22</v>
      </c>
      <c r="D87" s="36" t="str">
        <f t="shared" si="14"/>
        <v>'</v>
      </c>
      <c r="E87" s="37">
        <f t="shared" si="14"/>
        <v>41379.25</v>
      </c>
      <c r="F87" s="6">
        <f>IF(MAX(F$9:F86)&gt;=L$5,0,IF(B87&gt;=MONTH($N$5),F86+1,0))</f>
        <v>74</v>
      </c>
      <c r="G87" s="38">
        <f t="shared" si="12"/>
        <v>2969.8706659692789</v>
      </c>
      <c r="H87" s="39">
        <f t="shared" si="13"/>
        <v>2276.63</v>
      </c>
      <c r="I87" s="39">
        <f t="shared" si="3"/>
        <v>693.24066596927878</v>
      </c>
      <c r="J87" s="40">
        <f t="shared" si="7"/>
        <v>259492.87071827339</v>
      </c>
      <c r="K87" s="41"/>
      <c r="L87" s="42"/>
      <c r="M87" s="42"/>
      <c r="N87" s="42"/>
      <c r="O87" s="42"/>
      <c r="P87" s="46"/>
      <c r="Q87" s="23"/>
    </row>
    <row r="88" spans="1:20" hidden="1">
      <c r="A88" s="237">
        <v>41440</v>
      </c>
      <c r="B88" s="25">
        <v>42</v>
      </c>
      <c r="C88" s="35" t="s">
        <v>23</v>
      </c>
      <c r="D88" s="36" t="str">
        <f t="shared" si="14"/>
        <v>'</v>
      </c>
      <c r="E88" s="37">
        <f t="shared" si="14"/>
        <v>41379.25</v>
      </c>
      <c r="F88" s="6">
        <f>IF(MAX(F$9:F87)&gt;=L$5,0,IF(B88&gt;=MONTH($N$5),F87+1,0))</f>
        <v>75</v>
      </c>
      <c r="G88" s="38">
        <f t="shared" si="12"/>
        <v>2969.8706659692789</v>
      </c>
      <c r="H88" s="39">
        <f t="shared" si="13"/>
        <v>2270.56</v>
      </c>
      <c r="I88" s="39">
        <f t="shared" si="3"/>
        <v>699.31066596927894</v>
      </c>
      <c r="J88" s="40">
        <f t="shared" si="7"/>
        <v>258793.56005230412</v>
      </c>
      <c r="K88" s="41"/>
      <c r="L88" s="42"/>
      <c r="M88" s="42"/>
      <c r="N88" s="42"/>
      <c r="O88" s="42"/>
      <c r="P88" s="46"/>
      <c r="Q88" s="23"/>
    </row>
    <row r="89" spans="1:20" hidden="1">
      <c r="A89" s="237">
        <v>41470</v>
      </c>
      <c r="B89" s="25">
        <v>43</v>
      </c>
      <c r="C89" s="35" t="s">
        <v>24</v>
      </c>
      <c r="D89" s="36" t="str">
        <f t="shared" si="14"/>
        <v>'</v>
      </c>
      <c r="E89" s="37">
        <f t="shared" si="14"/>
        <v>41379.25</v>
      </c>
      <c r="F89" s="6">
        <f>IF(MAX(F$9:F88)&gt;=L$5,0,IF(B89&gt;=MONTH($N$5),F88+1,0))</f>
        <v>76</v>
      </c>
      <c r="G89" s="38">
        <f t="shared" si="12"/>
        <v>2969.8706659692789</v>
      </c>
      <c r="H89" s="39">
        <f t="shared" si="13"/>
        <v>2264.44</v>
      </c>
      <c r="I89" s="39">
        <f t="shared" si="3"/>
        <v>705.43066596927883</v>
      </c>
      <c r="J89" s="40">
        <f t="shared" si="7"/>
        <v>258088.12938633485</v>
      </c>
      <c r="K89" s="41"/>
      <c r="L89" s="42"/>
      <c r="M89" s="42"/>
      <c r="N89" s="42"/>
      <c r="O89" s="42"/>
      <c r="P89" s="46"/>
      <c r="Q89" s="23"/>
    </row>
    <row r="90" spans="1:20" hidden="1">
      <c r="A90" s="237">
        <v>41501</v>
      </c>
      <c r="B90" s="25">
        <v>44</v>
      </c>
      <c r="C90" s="35" t="s">
        <v>25</v>
      </c>
      <c r="D90" s="36" t="str">
        <f t="shared" si="14"/>
        <v>'</v>
      </c>
      <c r="E90" s="37">
        <f t="shared" si="14"/>
        <v>41379.25</v>
      </c>
      <c r="F90" s="6">
        <f>IF(MAX(F$9:F89)&gt;=L$5,0,IF(B90&gt;=MONTH($N$5),F89+1,0))</f>
        <v>77</v>
      </c>
      <c r="G90" s="38">
        <f t="shared" si="12"/>
        <v>2969.8706659692789</v>
      </c>
      <c r="H90" s="39">
        <f t="shared" si="13"/>
        <v>2258.27</v>
      </c>
      <c r="I90" s="39">
        <f t="shared" si="3"/>
        <v>711.60066596927891</v>
      </c>
      <c r="J90" s="40">
        <f t="shared" si="7"/>
        <v>257376.52872036558</v>
      </c>
      <c r="K90" s="41"/>
      <c r="L90" s="42"/>
      <c r="M90" s="42"/>
      <c r="N90" s="42"/>
      <c r="O90" s="42"/>
      <c r="P90" s="46"/>
      <c r="Q90" s="23"/>
    </row>
    <row r="91" spans="1:20" hidden="1">
      <c r="A91" s="237">
        <v>41532</v>
      </c>
      <c r="B91" s="25">
        <v>45</v>
      </c>
      <c r="C91" s="35" t="s">
        <v>26</v>
      </c>
      <c r="D91" s="36" t="str">
        <f t="shared" si="14"/>
        <v>'</v>
      </c>
      <c r="E91" s="37">
        <f t="shared" si="14"/>
        <v>41379.25</v>
      </c>
      <c r="F91" s="6">
        <f>IF(MAX(F$9:F90)&gt;=L$5,0,IF(B91&gt;=MONTH($N$5),F90+1,0))</f>
        <v>78</v>
      </c>
      <c r="G91" s="38">
        <f t="shared" si="12"/>
        <v>2969.8706659692789</v>
      </c>
      <c r="H91" s="39">
        <f t="shared" si="13"/>
        <v>2252.04</v>
      </c>
      <c r="I91" s="39">
        <f t="shared" si="3"/>
        <v>717.83066596927893</v>
      </c>
      <c r="J91" s="40">
        <f t="shared" si="7"/>
        <v>256658.69805439629</v>
      </c>
      <c r="K91" s="41"/>
      <c r="L91" s="42"/>
      <c r="M91" s="42"/>
      <c r="N91" s="42"/>
      <c r="O91" s="42"/>
      <c r="P91" s="46"/>
      <c r="Q91" s="23"/>
    </row>
    <row r="92" spans="1:20" hidden="1">
      <c r="A92" s="237">
        <v>41562</v>
      </c>
      <c r="B92" s="25">
        <v>46</v>
      </c>
      <c r="C92" s="35" t="s">
        <v>27</v>
      </c>
      <c r="D92" s="36" t="str">
        <f t="shared" si="14"/>
        <v>'</v>
      </c>
      <c r="E92" s="37">
        <f t="shared" si="14"/>
        <v>41379.25</v>
      </c>
      <c r="F92" s="6">
        <f>IF(MAX(F$9:F91)&gt;=L$5,0,IF(B92&gt;=MONTH($N$5),F91+1,0))</f>
        <v>79</v>
      </c>
      <c r="G92" s="38">
        <f t="shared" si="12"/>
        <v>2969.8706659692789</v>
      </c>
      <c r="H92" s="39">
        <f t="shared" si="13"/>
        <v>2245.7600000000002</v>
      </c>
      <c r="I92" s="39">
        <f t="shared" si="3"/>
        <v>724.11066596927867</v>
      </c>
      <c r="J92" s="40">
        <f t="shared" si="7"/>
        <v>255934.587388427</v>
      </c>
      <c r="K92" s="41"/>
      <c r="L92" s="42"/>
      <c r="M92" s="42"/>
      <c r="N92" s="42"/>
      <c r="O92" s="42"/>
      <c r="P92" s="46"/>
      <c r="Q92" s="23"/>
    </row>
    <row r="93" spans="1:20" hidden="1">
      <c r="A93" s="237">
        <v>41593</v>
      </c>
      <c r="B93" s="25">
        <v>47</v>
      </c>
      <c r="C93" s="35" t="s">
        <v>28</v>
      </c>
      <c r="D93" s="36" t="str">
        <f t="shared" si="14"/>
        <v>'</v>
      </c>
      <c r="E93" s="37">
        <f t="shared" si="14"/>
        <v>41379.25</v>
      </c>
      <c r="F93" s="6">
        <f>IF(MAX(F$9:F92)&gt;=L$5,0,IF(B93&gt;=MONTH($N$5),F92+1,0))</f>
        <v>80</v>
      </c>
      <c r="G93" s="38">
        <f t="shared" si="12"/>
        <v>2969.8706659692789</v>
      </c>
      <c r="H93" s="39">
        <f t="shared" si="13"/>
        <v>2239.4299999999998</v>
      </c>
      <c r="I93" s="39">
        <f t="shared" si="3"/>
        <v>730.44066596927905</v>
      </c>
      <c r="J93" s="40">
        <f t="shared" si="7"/>
        <v>255204.14672245772</v>
      </c>
      <c r="K93" s="41"/>
      <c r="L93" s="42"/>
      <c r="M93" s="42"/>
      <c r="N93" s="42"/>
      <c r="O93" s="42"/>
      <c r="P93" s="46"/>
      <c r="Q93" s="23"/>
    </row>
    <row r="94" spans="1:20" hidden="1">
      <c r="A94" s="237">
        <v>41623</v>
      </c>
      <c r="B94" s="25">
        <v>48</v>
      </c>
      <c r="C94" s="50" t="s">
        <v>29</v>
      </c>
      <c r="D94" s="51" t="str">
        <f t="shared" si="14"/>
        <v>'</v>
      </c>
      <c r="E94" s="52">
        <f t="shared" si="14"/>
        <v>41379.25</v>
      </c>
      <c r="F94" s="53">
        <f>IF(MAX(F$9:F93)&gt;=L$5,0,IF(B94&gt;=MONTH($N$5),F93+1,0))</f>
        <v>81</v>
      </c>
      <c r="G94" s="54">
        <f t="shared" si="12"/>
        <v>2969.8706659692789</v>
      </c>
      <c r="H94" s="55">
        <f t="shared" si="13"/>
        <v>2233.04</v>
      </c>
      <c r="I94" s="55">
        <f t="shared" si="3"/>
        <v>736.83066596927893</v>
      </c>
      <c r="J94" s="56">
        <f t="shared" si="7"/>
        <v>254467.31605648843</v>
      </c>
      <c r="K94" s="57">
        <f>SUM(H83:H94)</f>
        <v>27206.29</v>
      </c>
      <c r="L94" s="55">
        <f>SUM(I83:I94)</f>
        <v>8432.1579916313476</v>
      </c>
      <c r="M94" s="55">
        <f>SUM(G83:G94)</f>
        <v>35638.44799163135</v>
      </c>
      <c r="N94" s="127">
        <f>K94+N82</f>
        <v>197557.84000000003</v>
      </c>
      <c r="O94" s="42">
        <f>L94+O82</f>
        <v>43001.683943511591</v>
      </c>
      <c r="P94" s="46">
        <f>M94+P82</f>
        <v>240559.52394351159</v>
      </c>
      <c r="Q94" s="23"/>
    </row>
    <row r="95" spans="1:20" hidden="1">
      <c r="A95" s="237">
        <v>41654</v>
      </c>
      <c r="B95" s="25">
        <v>49</v>
      </c>
      <c r="C95" s="128" t="s">
        <v>17</v>
      </c>
      <c r="D95" s="129" t="str">
        <f>D83</f>
        <v>'</v>
      </c>
      <c r="E95" s="130">
        <f>E83+365.25</f>
        <v>41744.5</v>
      </c>
      <c r="F95" s="131">
        <f>IF(MAX(F$9:F94)&gt;=L$5,0,IF(B95&gt;=MONTH($N$5),F94+1,0))</f>
        <v>82</v>
      </c>
      <c r="G95" s="132">
        <f t="shared" si="12"/>
        <v>2969.8706659692789</v>
      </c>
      <c r="H95" s="133">
        <f t="shared" si="13"/>
        <v>2226.59</v>
      </c>
      <c r="I95" s="133">
        <f t="shared" si="3"/>
        <v>743.28066596927874</v>
      </c>
      <c r="J95" s="134">
        <f t="shared" ref="J95:J158" si="15">J94-I95</f>
        <v>253724.03539051916</v>
      </c>
      <c r="K95" s="249" t="s">
        <v>119</v>
      </c>
      <c r="L95" s="32"/>
      <c r="M95" s="32"/>
      <c r="N95" s="135"/>
      <c r="O95" s="42"/>
      <c r="P95" s="46"/>
      <c r="Q95" s="23"/>
      <c r="R95" s="160" t="s">
        <v>89</v>
      </c>
      <c r="S95" s="161" t="s">
        <v>90</v>
      </c>
      <c r="T95" s="100"/>
    </row>
    <row r="96" spans="1:20" ht="9" hidden="1" thickBot="1">
      <c r="A96" s="237">
        <v>41685</v>
      </c>
      <c r="B96" s="25">
        <v>50</v>
      </c>
      <c r="C96" s="35" t="s">
        <v>19</v>
      </c>
      <c r="D96" s="36" t="str">
        <f t="shared" ref="D96:E106" si="16">D95</f>
        <v>'</v>
      </c>
      <c r="E96" s="37">
        <f t="shared" si="16"/>
        <v>41744.5</v>
      </c>
      <c r="F96" s="6">
        <f>IF(MAX(F$9:F95)&gt;=L$5,0,IF(B96&gt;=MONTH($N$5),F95+1,0))</f>
        <v>83</v>
      </c>
      <c r="G96" s="115">
        <f t="shared" si="12"/>
        <v>2969.8706659692789</v>
      </c>
      <c r="H96" s="107">
        <f t="shared" si="13"/>
        <v>2220.09</v>
      </c>
      <c r="I96" s="107">
        <f t="shared" si="3"/>
        <v>749.78066596927874</v>
      </c>
      <c r="J96" s="122">
        <f t="shared" si="15"/>
        <v>252974.25472454989</v>
      </c>
      <c r="K96" s="250" t="s">
        <v>66</v>
      </c>
      <c r="L96" s="108"/>
      <c r="M96" s="108"/>
      <c r="N96" s="108"/>
      <c r="O96" s="108"/>
      <c r="P96" s="109"/>
      <c r="Q96" s="110"/>
      <c r="R96" s="111">
        <f>SUM(H97:H466)</f>
        <v>213295.50000000009</v>
      </c>
      <c r="S96" s="112">
        <f>SUM(I97:I466)</f>
        <v>252974.25472454997</v>
      </c>
      <c r="T96" s="113"/>
    </row>
    <row r="97" spans="1:20" hidden="1">
      <c r="A97" s="237">
        <v>41713</v>
      </c>
      <c r="B97" s="25">
        <v>51</v>
      </c>
      <c r="C97" s="35" t="s">
        <v>20</v>
      </c>
      <c r="D97" s="36" t="str">
        <f t="shared" si="16"/>
        <v>'</v>
      </c>
      <c r="E97" s="37">
        <f t="shared" si="16"/>
        <v>41744.5</v>
      </c>
      <c r="F97" s="6">
        <f>IF(MAX(F$9:F96)&gt;=L$5,0,IF(B97&gt;=MONTH($N$5),F96+1,0))</f>
        <v>84</v>
      </c>
      <c r="G97" s="38">
        <f t="shared" si="12"/>
        <v>2969.8706659692789</v>
      </c>
      <c r="H97" s="39">
        <f t="shared" si="13"/>
        <v>2213.52</v>
      </c>
      <c r="I97" s="39">
        <f t="shared" si="3"/>
        <v>756.35066596927891</v>
      </c>
      <c r="J97" s="40">
        <f t="shared" si="15"/>
        <v>252217.90405858061</v>
      </c>
      <c r="K97" s="41"/>
      <c r="L97" s="42"/>
      <c r="M97" s="42"/>
      <c r="N97" s="42"/>
      <c r="O97" s="42"/>
      <c r="P97" s="46"/>
      <c r="Q97" s="23"/>
      <c r="R97" s="223">
        <f>S96*T97</f>
        <v>25297.425472454997</v>
      </c>
      <c r="S97" s="104" t="s">
        <v>65</v>
      </c>
      <c r="T97" s="106">
        <v>0.1</v>
      </c>
    </row>
    <row r="98" spans="1:20" hidden="1">
      <c r="A98" s="237">
        <v>41744</v>
      </c>
      <c r="B98" s="25">
        <v>52</v>
      </c>
      <c r="C98" s="35" t="s">
        <v>21</v>
      </c>
      <c r="D98" s="36" t="str">
        <f t="shared" si="16"/>
        <v>'</v>
      </c>
      <c r="E98" s="37">
        <f t="shared" si="16"/>
        <v>41744.5</v>
      </c>
      <c r="F98" s="6">
        <f>IF(MAX(F$9:F97)&gt;=L$5,0,IF(B98&gt;=MONTH($N$5),F97+1,0))</f>
        <v>85</v>
      </c>
      <c r="G98" s="38">
        <f t="shared" si="12"/>
        <v>2969.8706659692789</v>
      </c>
      <c r="H98" s="39">
        <f t="shared" si="13"/>
        <v>2206.91</v>
      </c>
      <c r="I98" s="39">
        <f t="shared" si="3"/>
        <v>762.96066596927903</v>
      </c>
      <c r="J98" s="40">
        <f t="shared" si="15"/>
        <v>251454.94339261134</v>
      </c>
      <c r="K98" s="41"/>
      <c r="L98" s="42"/>
      <c r="M98" s="42"/>
      <c r="N98" s="42"/>
      <c r="O98" s="42"/>
      <c r="P98" s="46"/>
      <c r="Q98" s="23"/>
      <c r="R98" s="114">
        <f>R96-R97</f>
        <v>187998.07452754508</v>
      </c>
      <c r="S98" s="163">
        <f>S96+R97</f>
        <v>278271.68019700499</v>
      </c>
      <c r="T98" s="186">
        <f>R98/S98</f>
        <v>0.67559183311233872</v>
      </c>
    </row>
    <row r="99" spans="1:20" hidden="1">
      <c r="A99" s="237">
        <v>41774</v>
      </c>
      <c r="B99" s="25">
        <v>53</v>
      </c>
      <c r="C99" s="35" t="s">
        <v>22</v>
      </c>
      <c r="D99" s="36" t="str">
        <f t="shared" si="16"/>
        <v>'</v>
      </c>
      <c r="E99" s="37">
        <f t="shared" si="16"/>
        <v>41744.5</v>
      </c>
      <c r="F99" s="6">
        <f>IF(MAX(F$9:F98)&gt;=L$5,0,IF(B99&gt;=MONTH($N$5),F98+1,0))</f>
        <v>86</v>
      </c>
      <c r="G99" s="38">
        <f t="shared" si="12"/>
        <v>2969.8706659692789</v>
      </c>
      <c r="H99" s="39">
        <f t="shared" si="13"/>
        <v>2200.23</v>
      </c>
      <c r="I99" s="39">
        <f t="shared" si="3"/>
        <v>769.64066596927887</v>
      </c>
      <c r="J99" s="40">
        <f t="shared" si="15"/>
        <v>250685.30272664205</v>
      </c>
      <c r="K99" s="41"/>
      <c r="L99" s="42"/>
      <c r="M99" s="42"/>
      <c r="N99" s="42"/>
      <c r="O99" s="42"/>
      <c r="P99" s="46"/>
      <c r="Q99" s="23"/>
      <c r="R99" s="162" t="s">
        <v>91</v>
      </c>
      <c r="S99" s="164" t="s">
        <v>101</v>
      </c>
      <c r="T99" s="165" t="s">
        <v>94</v>
      </c>
    </row>
    <row r="100" spans="1:20" hidden="1">
      <c r="A100" s="237">
        <v>41805</v>
      </c>
      <c r="B100" s="25">
        <v>54</v>
      </c>
      <c r="C100" s="35" t="s">
        <v>23</v>
      </c>
      <c r="D100" s="36" t="str">
        <f t="shared" si="16"/>
        <v>'</v>
      </c>
      <c r="E100" s="37">
        <f t="shared" si="16"/>
        <v>41744.5</v>
      </c>
      <c r="F100" s="6">
        <f>IF(MAX(F$9:F99)&gt;=L$5,0,IF(B100&gt;=MONTH($N$5),F99+1,0))</f>
        <v>87</v>
      </c>
      <c r="G100" s="38">
        <f t="shared" si="12"/>
        <v>2969.8706659692789</v>
      </c>
      <c r="H100" s="39">
        <f t="shared" si="13"/>
        <v>2193.5</v>
      </c>
      <c r="I100" s="39">
        <f t="shared" si="3"/>
        <v>776.37066596927889</v>
      </c>
      <c r="J100" s="40">
        <f t="shared" si="15"/>
        <v>249908.93206067279</v>
      </c>
      <c r="K100" s="41"/>
      <c r="L100" s="42"/>
      <c r="M100" s="42"/>
      <c r="N100" s="42"/>
      <c r="O100" s="42"/>
      <c r="P100" s="46"/>
      <c r="Q100" s="23"/>
      <c r="R100" s="162" t="s">
        <v>92</v>
      </c>
      <c r="S100" s="164" t="s">
        <v>10</v>
      </c>
      <c r="T100" s="165" t="s">
        <v>95</v>
      </c>
    </row>
    <row r="101" spans="1:20" hidden="1">
      <c r="A101" s="237">
        <v>41835</v>
      </c>
      <c r="B101" s="25">
        <v>55</v>
      </c>
      <c r="C101" s="35" t="s">
        <v>24</v>
      </c>
      <c r="D101" s="36" t="str">
        <f t="shared" si="16"/>
        <v>'</v>
      </c>
      <c r="E101" s="37">
        <f t="shared" si="16"/>
        <v>41744.5</v>
      </c>
      <c r="F101" s="6">
        <f>IF(MAX(F$9:F100)&gt;=L$5,0,IF(B101&gt;=MONTH($N$5),F100+1,0))</f>
        <v>88</v>
      </c>
      <c r="G101" s="38">
        <f t="shared" si="12"/>
        <v>2969.8706659692789</v>
      </c>
      <c r="H101" s="39">
        <f t="shared" si="13"/>
        <v>2186.6999999999998</v>
      </c>
      <c r="I101" s="39">
        <f t="shared" si="3"/>
        <v>783.17066596927907</v>
      </c>
      <c r="J101" s="40">
        <f t="shared" si="15"/>
        <v>249125.7613947035</v>
      </c>
      <c r="K101" s="41"/>
      <c r="L101" s="42"/>
      <c r="M101" s="42"/>
      <c r="N101" s="42"/>
      <c r="O101" s="42"/>
      <c r="P101" s="46"/>
      <c r="Q101" s="23"/>
      <c r="R101" s="157" t="s">
        <v>87</v>
      </c>
      <c r="S101" s="157"/>
      <c r="T101" s="157"/>
    </row>
    <row r="102" spans="1:20" hidden="1">
      <c r="A102" s="237">
        <v>41866</v>
      </c>
      <c r="B102" s="25">
        <v>56</v>
      </c>
      <c r="C102" s="35" t="s">
        <v>25</v>
      </c>
      <c r="D102" s="36" t="str">
        <f t="shared" si="16"/>
        <v>'</v>
      </c>
      <c r="E102" s="37">
        <f t="shared" si="16"/>
        <v>41744.5</v>
      </c>
      <c r="F102" s="6">
        <f>IF(MAX(F$9:F101)&gt;=L$5,0,IF(B102&gt;=MONTH($N$5),F101+1,0))</f>
        <v>89</v>
      </c>
      <c r="G102" s="38">
        <f t="shared" si="12"/>
        <v>2969.8706659692789</v>
      </c>
      <c r="H102" s="39">
        <f t="shared" si="13"/>
        <v>2179.85</v>
      </c>
      <c r="I102" s="39">
        <f t="shared" si="3"/>
        <v>790.02066596927898</v>
      </c>
      <c r="J102" s="40">
        <f t="shared" si="15"/>
        <v>248335.74072873421</v>
      </c>
      <c r="K102" s="41"/>
      <c r="L102" s="42"/>
      <c r="M102" s="42"/>
      <c r="N102" s="42"/>
      <c r="O102" s="42"/>
      <c r="P102" s="46"/>
      <c r="Q102" s="23"/>
      <c r="R102" s="215" t="s">
        <v>98</v>
      </c>
      <c r="S102" s="216">
        <f>SUM($I$11:$I96)</f>
        <v>44494.745275450143</v>
      </c>
    </row>
    <row r="103" spans="1:20" hidden="1">
      <c r="A103" s="237">
        <v>41897</v>
      </c>
      <c r="B103" s="25">
        <v>57</v>
      </c>
      <c r="C103" s="35" t="s">
        <v>26</v>
      </c>
      <c r="D103" s="36" t="str">
        <f t="shared" si="16"/>
        <v>'</v>
      </c>
      <c r="E103" s="37">
        <f t="shared" si="16"/>
        <v>41744.5</v>
      </c>
      <c r="F103" s="6">
        <f>IF(MAX(F$9:F102)&gt;=L$5,0,IF(B103&gt;=MONTH($N$5),F102+1,0))</f>
        <v>90</v>
      </c>
      <c r="G103" s="38">
        <f t="shared" si="12"/>
        <v>2969.8706659692789</v>
      </c>
      <c r="H103" s="39">
        <f t="shared" si="13"/>
        <v>2172.94</v>
      </c>
      <c r="I103" s="39">
        <f t="shared" si="3"/>
        <v>796.93066596927883</v>
      </c>
      <c r="J103" s="40">
        <f t="shared" si="15"/>
        <v>247538.81006276494</v>
      </c>
      <c r="K103" s="41"/>
      <c r="L103" s="42"/>
      <c r="M103" s="42"/>
      <c r="N103" s="42"/>
      <c r="O103" s="42"/>
      <c r="P103" s="46"/>
      <c r="Q103" s="23"/>
      <c r="R103" s="215" t="s">
        <v>97</v>
      </c>
      <c r="S103" s="216">
        <f>SUM($H$11:$H96)</f>
        <v>202004.52</v>
      </c>
      <c r="T103" s="183" t="s">
        <v>115</v>
      </c>
    </row>
    <row r="104" spans="1:20" hidden="1">
      <c r="A104" s="237">
        <v>41927</v>
      </c>
      <c r="B104" s="25">
        <v>58</v>
      </c>
      <c r="C104" s="35" t="s">
        <v>27</v>
      </c>
      <c r="D104" s="36" t="str">
        <f t="shared" si="16"/>
        <v>'</v>
      </c>
      <c r="E104" s="37">
        <f t="shared" si="16"/>
        <v>41744.5</v>
      </c>
      <c r="F104" s="6">
        <f>IF(MAX(F$9:F103)&gt;=L$5,0,IF(B104&gt;=MONTH($N$5),F103+1,0))</f>
        <v>91</v>
      </c>
      <c r="G104" s="38">
        <f t="shared" si="12"/>
        <v>2969.8706659692789</v>
      </c>
      <c r="H104" s="39">
        <f t="shared" si="13"/>
        <v>2165.96</v>
      </c>
      <c r="I104" s="39">
        <f t="shared" si="3"/>
        <v>803.91066596927885</v>
      </c>
      <c r="J104" s="40">
        <f t="shared" si="15"/>
        <v>246734.89939679566</v>
      </c>
      <c r="K104" s="41"/>
      <c r="L104" s="42"/>
      <c r="M104" s="42"/>
      <c r="N104" s="42"/>
      <c r="O104" s="42"/>
      <c r="P104" s="46"/>
      <c r="Q104" s="23"/>
      <c r="R104" s="184" t="s">
        <v>99</v>
      </c>
      <c r="S104" s="185">
        <f>K467</f>
        <v>415300.02</v>
      </c>
      <c r="T104" s="183" t="s">
        <v>88</v>
      </c>
    </row>
    <row r="105" spans="1:20" hidden="1">
      <c r="A105" s="237">
        <v>41958</v>
      </c>
      <c r="B105" s="25">
        <v>59</v>
      </c>
      <c r="C105" s="35" t="s">
        <v>28</v>
      </c>
      <c r="D105" s="36" t="str">
        <f t="shared" si="16"/>
        <v>'</v>
      </c>
      <c r="E105" s="37">
        <f t="shared" si="16"/>
        <v>41744.5</v>
      </c>
      <c r="F105" s="6">
        <f>IF(MAX(F$9:F104)&gt;=L$5,0,IF(B105&gt;=MONTH($N$5),F104+1,0))</f>
        <v>92</v>
      </c>
      <c r="G105" s="38">
        <f t="shared" si="12"/>
        <v>2969.8706659692789</v>
      </c>
      <c r="H105" s="39">
        <f t="shared" si="13"/>
        <v>2158.9299999999998</v>
      </c>
      <c r="I105" s="39">
        <f t="shared" si="3"/>
        <v>810.94066596927905</v>
      </c>
      <c r="J105" s="40">
        <f t="shared" si="15"/>
        <v>245923.95873082639</v>
      </c>
      <c r="K105" s="41"/>
      <c r="L105" s="42"/>
      <c r="M105" s="42"/>
      <c r="N105" s="42"/>
      <c r="O105" s="42"/>
      <c r="P105" s="46"/>
      <c r="Q105" s="23"/>
      <c r="R105" s="217" t="s">
        <v>102</v>
      </c>
      <c r="S105" s="216">
        <f>S104-S103</f>
        <v>213295.50000000003</v>
      </c>
      <c r="T105" s="156">
        <f>T135-T98</f>
        <v>-0.20357359034657235</v>
      </c>
    </row>
    <row r="106" spans="1:20" hidden="1">
      <c r="A106" s="237">
        <v>41988</v>
      </c>
      <c r="B106" s="25">
        <v>60</v>
      </c>
      <c r="C106" s="50" t="s">
        <v>29</v>
      </c>
      <c r="D106" s="51" t="str">
        <f t="shared" si="16"/>
        <v>'</v>
      </c>
      <c r="E106" s="52">
        <f t="shared" si="16"/>
        <v>41744.5</v>
      </c>
      <c r="F106" s="53">
        <f>IF(MAX(F$9:F105)&gt;=L$5,0,IF(B106&gt;=MONTH($N$5),F105+1,0))</f>
        <v>93</v>
      </c>
      <c r="G106" s="54">
        <f t="shared" si="12"/>
        <v>2969.8706659692789</v>
      </c>
      <c r="H106" s="55">
        <f t="shared" si="13"/>
        <v>2151.83</v>
      </c>
      <c r="I106" s="55">
        <f t="shared" si="3"/>
        <v>818.04066596927896</v>
      </c>
      <c r="J106" s="56">
        <f t="shared" si="15"/>
        <v>245105.91806485711</v>
      </c>
      <c r="K106" s="57">
        <f>SUM(H95:H106)</f>
        <v>26277.049999999996</v>
      </c>
      <c r="L106" s="55">
        <f>SUM(I95:I106)</f>
        <v>9361.3979916313474</v>
      </c>
      <c r="M106" s="55">
        <f>SUM(G95:G106)</f>
        <v>35638.44799163135</v>
      </c>
      <c r="N106" s="55">
        <f>K106+N94</f>
        <v>223834.89</v>
      </c>
      <c r="O106" s="55">
        <f>L106+O94</f>
        <v>52363.081935142938</v>
      </c>
      <c r="P106" s="56">
        <f>M106+P94</f>
        <v>276197.97193514294</v>
      </c>
      <c r="Q106" s="23"/>
    </row>
    <row r="107" spans="1:20" hidden="1">
      <c r="A107" s="237">
        <v>42019</v>
      </c>
      <c r="B107" s="25">
        <v>25</v>
      </c>
      <c r="C107" s="26" t="s">
        <v>17</v>
      </c>
      <c r="D107" s="47" t="str">
        <f>D95</f>
        <v>'</v>
      </c>
      <c r="E107" s="27">
        <f>E95+365.25</f>
        <v>42109.75</v>
      </c>
      <c r="F107" s="90">
        <f>IF(MAX(F$9:F106)&gt;=L$5,0,IF(B107&gt;=MONTH($N$5),F106+1,0))</f>
        <v>94</v>
      </c>
      <c r="G107" s="28">
        <f t="shared" si="12"/>
        <v>2969.8706659692789</v>
      </c>
      <c r="H107" s="29">
        <f t="shared" si="13"/>
        <v>2144.6799999999998</v>
      </c>
      <c r="I107" s="29">
        <f t="shared" si="3"/>
        <v>825.19066596927905</v>
      </c>
      <c r="J107" s="30">
        <f t="shared" si="15"/>
        <v>244280.72739888783</v>
      </c>
      <c r="K107" s="31"/>
      <c r="L107" s="32"/>
      <c r="M107" s="32"/>
      <c r="N107" s="32"/>
      <c r="O107" s="32"/>
      <c r="P107" s="48"/>
      <c r="Q107" s="23"/>
    </row>
    <row r="108" spans="1:20" hidden="1">
      <c r="A108" s="237">
        <v>42050</v>
      </c>
      <c r="B108" s="25">
        <v>26</v>
      </c>
      <c r="C108" s="35" t="s">
        <v>19</v>
      </c>
      <c r="D108" s="36" t="str">
        <f t="shared" ref="D108:E118" si="17">D107</f>
        <v>'</v>
      </c>
      <c r="E108" s="37">
        <f t="shared" si="17"/>
        <v>42109.75</v>
      </c>
      <c r="F108" s="6">
        <f>IF(MAX(F$9:F107)&gt;=L$5,0,IF(B108&gt;=MONTH($N$5),F107+1,0))</f>
        <v>95</v>
      </c>
      <c r="G108" s="38">
        <f t="shared" si="12"/>
        <v>2969.8706659692789</v>
      </c>
      <c r="H108" s="39">
        <f t="shared" si="13"/>
        <v>2137.46</v>
      </c>
      <c r="I108" s="39">
        <f t="shared" si="3"/>
        <v>832.41066596927885</v>
      </c>
      <c r="J108" s="40">
        <f t="shared" si="15"/>
        <v>243448.31673291855</v>
      </c>
      <c r="K108" s="41"/>
      <c r="L108" s="42"/>
      <c r="M108" s="42"/>
      <c r="N108" s="42"/>
      <c r="O108" s="42"/>
      <c r="P108" s="46"/>
      <c r="Q108" s="23"/>
    </row>
    <row r="109" spans="1:20" hidden="1">
      <c r="A109" s="237">
        <v>42078</v>
      </c>
      <c r="B109" s="25">
        <v>27</v>
      </c>
      <c r="C109" s="35" t="s">
        <v>20</v>
      </c>
      <c r="D109" s="36" t="str">
        <f t="shared" si="17"/>
        <v>'</v>
      </c>
      <c r="E109" s="37">
        <f t="shared" si="17"/>
        <v>42109.75</v>
      </c>
      <c r="F109" s="6">
        <f>IF(MAX(F$9:F108)&gt;=L$5,0,IF(B109&gt;=MONTH($N$5),F108+1,0))</f>
        <v>96</v>
      </c>
      <c r="G109" s="38">
        <f t="shared" si="12"/>
        <v>2969.8706659692789</v>
      </c>
      <c r="H109" s="39">
        <f t="shared" si="13"/>
        <v>2130.17</v>
      </c>
      <c r="I109" s="39">
        <f t="shared" si="3"/>
        <v>839.70066596927882</v>
      </c>
      <c r="J109" s="40">
        <f t="shared" si="15"/>
        <v>242608.61606694927</v>
      </c>
      <c r="K109" s="41"/>
      <c r="L109" s="42"/>
      <c r="M109" s="42"/>
      <c r="N109" s="42"/>
      <c r="O109" s="42"/>
      <c r="P109" s="46"/>
      <c r="Q109" s="23"/>
    </row>
    <row r="110" spans="1:20" hidden="1">
      <c r="A110" s="237">
        <v>42109</v>
      </c>
      <c r="B110" s="25">
        <v>28</v>
      </c>
      <c r="C110" s="35" t="s">
        <v>21</v>
      </c>
      <c r="D110" s="36" t="str">
        <f t="shared" si="17"/>
        <v>'</v>
      </c>
      <c r="E110" s="37">
        <f t="shared" si="17"/>
        <v>42109.75</v>
      </c>
      <c r="F110" s="6">
        <f>IF(MAX(F$9:F109)&gt;=L$5,0,IF(B110&gt;=MONTH($N$5),F109+1,0))</f>
        <v>97</v>
      </c>
      <c r="G110" s="38">
        <f t="shared" si="12"/>
        <v>2969.8706659692789</v>
      </c>
      <c r="H110" s="39">
        <f t="shared" si="13"/>
        <v>2122.83</v>
      </c>
      <c r="I110" s="39">
        <f t="shared" si="3"/>
        <v>847.04066596927896</v>
      </c>
      <c r="J110" s="40">
        <f t="shared" si="15"/>
        <v>241761.57540097999</v>
      </c>
      <c r="K110" s="41"/>
      <c r="L110" s="42"/>
      <c r="M110" s="42"/>
      <c r="N110" s="42"/>
      <c r="O110" s="42"/>
      <c r="P110" s="46"/>
      <c r="Q110" s="23"/>
    </row>
    <row r="111" spans="1:20" hidden="1">
      <c r="A111" s="237">
        <v>42139</v>
      </c>
      <c r="B111" s="25">
        <v>29</v>
      </c>
      <c r="C111" s="35" t="s">
        <v>22</v>
      </c>
      <c r="D111" s="36" t="str">
        <f t="shared" si="17"/>
        <v>'</v>
      </c>
      <c r="E111" s="37">
        <f t="shared" si="17"/>
        <v>42109.75</v>
      </c>
      <c r="F111" s="6">
        <f>IF(MAX(F$9:F110)&gt;=L$5,0,IF(B111&gt;=MONTH($N$5),F110+1,0))</f>
        <v>98</v>
      </c>
      <c r="G111" s="38">
        <f t="shared" si="12"/>
        <v>2969.8706659692789</v>
      </c>
      <c r="H111" s="39">
        <f t="shared" si="13"/>
        <v>2115.41</v>
      </c>
      <c r="I111" s="39">
        <f t="shared" si="3"/>
        <v>854.46066596927903</v>
      </c>
      <c r="J111" s="40">
        <f t="shared" si="15"/>
        <v>240907.11473501072</v>
      </c>
      <c r="K111" s="41"/>
      <c r="L111" s="42"/>
      <c r="M111" s="42"/>
      <c r="N111" s="42"/>
      <c r="O111" s="42"/>
      <c r="P111" s="46"/>
      <c r="Q111" s="23"/>
    </row>
    <row r="112" spans="1:20" hidden="1">
      <c r="A112" s="237">
        <v>42170</v>
      </c>
      <c r="B112" s="25">
        <v>30</v>
      </c>
      <c r="C112" s="35" t="s">
        <v>23</v>
      </c>
      <c r="D112" s="36" t="str">
        <f t="shared" si="17"/>
        <v>'</v>
      </c>
      <c r="E112" s="37">
        <f t="shared" si="17"/>
        <v>42109.75</v>
      </c>
      <c r="F112" s="6">
        <f>IF(MAX(F$9:F111)&gt;=L$5,0,IF(B112&gt;=MONTH($N$5),F111+1,0))</f>
        <v>99</v>
      </c>
      <c r="G112" s="38">
        <f t="shared" si="12"/>
        <v>2969.8706659692789</v>
      </c>
      <c r="H112" s="39">
        <f t="shared" si="13"/>
        <v>2107.94</v>
      </c>
      <c r="I112" s="39">
        <f t="shared" si="3"/>
        <v>861.93066596927883</v>
      </c>
      <c r="J112" s="40">
        <f t="shared" si="15"/>
        <v>240045.18406904145</v>
      </c>
      <c r="K112" s="41"/>
      <c r="L112" s="42"/>
      <c r="M112" s="42"/>
      <c r="N112" s="42"/>
      <c r="O112" s="42"/>
      <c r="P112" s="46"/>
      <c r="Q112" s="23"/>
    </row>
    <row r="113" spans="1:17" hidden="1">
      <c r="A113" s="237">
        <v>42200</v>
      </c>
      <c r="B113" s="25">
        <v>31</v>
      </c>
      <c r="C113" s="35" t="s">
        <v>24</v>
      </c>
      <c r="D113" s="36" t="str">
        <f t="shared" si="17"/>
        <v>'</v>
      </c>
      <c r="E113" s="37">
        <f t="shared" si="17"/>
        <v>42109.75</v>
      </c>
      <c r="F113" s="6">
        <f>IF(MAX(F$9:F112)&gt;=L$5,0,IF(B113&gt;=MONTH($N$5),F112+1,0))</f>
        <v>100</v>
      </c>
      <c r="G113" s="38">
        <f t="shared" si="12"/>
        <v>2969.8706659692789</v>
      </c>
      <c r="H113" s="39">
        <f t="shared" si="13"/>
        <v>2100.4</v>
      </c>
      <c r="I113" s="39">
        <f t="shared" si="3"/>
        <v>869.4706659692788</v>
      </c>
      <c r="J113" s="40">
        <f t="shared" si="15"/>
        <v>239175.71340307218</v>
      </c>
      <c r="K113" s="41"/>
      <c r="L113" s="42"/>
      <c r="M113" s="42"/>
      <c r="N113" s="42"/>
      <c r="O113" s="42"/>
      <c r="P113" s="46"/>
      <c r="Q113" s="23"/>
    </row>
    <row r="114" spans="1:17" hidden="1">
      <c r="A114" s="237">
        <v>42231</v>
      </c>
      <c r="B114" s="25">
        <v>32</v>
      </c>
      <c r="C114" s="35" t="s">
        <v>25</v>
      </c>
      <c r="D114" s="36" t="str">
        <f t="shared" si="17"/>
        <v>'</v>
      </c>
      <c r="E114" s="37">
        <f t="shared" si="17"/>
        <v>42109.75</v>
      </c>
      <c r="F114" s="6">
        <f>IF(MAX(F$9:F113)&gt;=L$5,0,IF(B114&gt;=MONTH($N$5),F113+1,0))</f>
        <v>101</v>
      </c>
      <c r="G114" s="38">
        <f t="shared" si="12"/>
        <v>2969.8706659692789</v>
      </c>
      <c r="H114" s="39">
        <f t="shared" si="13"/>
        <v>2092.79</v>
      </c>
      <c r="I114" s="39">
        <f t="shared" si="3"/>
        <v>877.08066596927893</v>
      </c>
      <c r="J114" s="40">
        <f t="shared" si="15"/>
        <v>238298.63273710289</v>
      </c>
      <c r="K114" s="41"/>
      <c r="L114" s="42"/>
      <c r="M114" s="42"/>
      <c r="N114" s="42"/>
      <c r="O114" s="42"/>
      <c r="P114" s="46"/>
      <c r="Q114" s="23"/>
    </row>
    <row r="115" spans="1:17" hidden="1">
      <c r="A115" s="237">
        <v>42262</v>
      </c>
      <c r="B115" s="25">
        <v>33</v>
      </c>
      <c r="C115" s="35" t="s">
        <v>26</v>
      </c>
      <c r="D115" s="36" t="str">
        <f t="shared" si="17"/>
        <v>'</v>
      </c>
      <c r="E115" s="37">
        <f t="shared" si="17"/>
        <v>42109.75</v>
      </c>
      <c r="F115" s="6">
        <f>IF(MAX(F$9:F114)&gt;=L$5,0,IF(B115&gt;=MONTH($N$5),F114+1,0))</f>
        <v>102</v>
      </c>
      <c r="G115" s="38">
        <f t="shared" si="12"/>
        <v>2969.8706659692789</v>
      </c>
      <c r="H115" s="39">
        <f t="shared" si="13"/>
        <v>2085.11</v>
      </c>
      <c r="I115" s="39">
        <f t="shared" si="3"/>
        <v>884.76066596927876</v>
      </c>
      <c r="J115" s="40">
        <f t="shared" si="15"/>
        <v>237413.87207113361</v>
      </c>
      <c r="K115" s="41"/>
      <c r="L115" s="42"/>
      <c r="M115" s="42"/>
      <c r="N115" s="42"/>
      <c r="O115" s="42"/>
      <c r="P115" s="46"/>
      <c r="Q115" s="23"/>
    </row>
    <row r="116" spans="1:17" hidden="1">
      <c r="A116" s="237">
        <v>42292</v>
      </c>
      <c r="B116" s="25">
        <v>34</v>
      </c>
      <c r="C116" s="35" t="s">
        <v>27</v>
      </c>
      <c r="D116" s="36" t="str">
        <f t="shared" si="17"/>
        <v>'</v>
      </c>
      <c r="E116" s="37">
        <f t="shared" si="17"/>
        <v>42109.75</v>
      </c>
      <c r="F116" s="6">
        <f>IF(MAX(F$9:F115)&gt;=L$5,0,IF(B116&gt;=MONTH($N$5),F115+1,0))</f>
        <v>103</v>
      </c>
      <c r="G116" s="38">
        <f t="shared" si="12"/>
        <v>2969.8706659692789</v>
      </c>
      <c r="H116" s="39">
        <f t="shared" si="13"/>
        <v>2077.37</v>
      </c>
      <c r="I116" s="39">
        <f t="shared" si="3"/>
        <v>892.500665969279</v>
      </c>
      <c r="J116" s="40">
        <f t="shared" si="15"/>
        <v>236521.37140516433</v>
      </c>
      <c r="K116" s="41"/>
      <c r="L116" s="42"/>
      <c r="M116" s="42"/>
      <c r="N116" s="42"/>
      <c r="O116" s="42"/>
      <c r="P116" s="46"/>
      <c r="Q116" s="23"/>
    </row>
    <row r="117" spans="1:17" hidden="1">
      <c r="A117" s="237">
        <v>42323</v>
      </c>
      <c r="B117" s="25">
        <v>35</v>
      </c>
      <c r="C117" s="35" t="s">
        <v>28</v>
      </c>
      <c r="D117" s="36" t="str">
        <f t="shared" si="17"/>
        <v>'</v>
      </c>
      <c r="E117" s="37">
        <f t="shared" si="17"/>
        <v>42109.75</v>
      </c>
      <c r="F117" s="6">
        <f>IF(MAX(F$9:F116)&gt;=L$5,0,IF(B117&gt;=MONTH($N$5),F116+1,0))</f>
        <v>104</v>
      </c>
      <c r="G117" s="38">
        <f t="shared" si="12"/>
        <v>2969.8706659692789</v>
      </c>
      <c r="H117" s="39">
        <f t="shared" si="13"/>
        <v>2069.56</v>
      </c>
      <c r="I117" s="39">
        <f t="shared" si="3"/>
        <v>900.31066596927894</v>
      </c>
      <c r="J117" s="40">
        <f t="shared" si="15"/>
        <v>235621.06073919506</v>
      </c>
      <c r="K117" s="41"/>
      <c r="L117" s="42"/>
      <c r="M117" s="42"/>
      <c r="N117" s="42"/>
      <c r="O117" s="42"/>
      <c r="P117" s="46"/>
      <c r="Q117" s="23"/>
    </row>
    <row r="118" spans="1:17" hidden="1">
      <c r="A118" s="237">
        <v>42353</v>
      </c>
      <c r="B118" s="25">
        <v>36</v>
      </c>
      <c r="C118" s="35" t="s">
        <v>29</v>
      </c>
      <c r="D118" s="36" t="str">
        <f t="shared" si="17"/>
        <v>'</v>
      </c>
      <c r="E118" s="37">
        <f t="shared" si="17"/>
        <v>42109.75</v>
      </c>
      <c r="F118" s="53">
        <f>IF(MAX(F$9:F117)&gt;=L$5,0,IF(B118&gt;=MONTH($N$5),F117+1,0))</f>
        <v>105</v>
      </c>
      <c r="G118" s="45">
        <f t="shared" si="12"/>
        <v>2969.8706659692789</v>
      </c>
      <c r="H118" s="42">
        <f t="shared" si="13"/>
        <v>2061.6799999999998</v>
      </c>
      <c r="I118" s="42">
        <f t="shared" si="3"/>
        <v>908.19066596927905</v>
      </c>
      <c r="J118" s="46">
        <f t="shared" si="15"/>
        <v>234712.87007322579</v>
      </c>
      <c r="K118" s="41">
        <f>SUM(H107:H118)</f>
        <v>25245.4</v>
      </c>
      <c r="L118" s="42">
        <f>SUM(I107:I118)</f>
        <v>10393.047991631347</v>
      </c>
      <c r="M118" s="42">
        <f>SUM(G107:G118)</f>
        <v>35638.44799163135</v>
      </c>
      <c r="N118" s="42">
        <f>K118+N106</f>
        <v>249080.29</v>
      </c>
      <c r="O118" s="42">
        <f>L118+O106</f>
        <v>62756.129926774287</v>
      </c>
      <c r="P118" s="46">
        <f>M118+P106</f>
        <v>311836.41992677428</v>
      </c>
      <c r="Q118" s="23"/>
    </row>
    <row r="119" spans="1:17" hidden="1">
      <c r="A119" s="237">
        <v>42384</v>
      </c>
      <c r="B119" s="25">
        <v>37</v>
      </c>
      <c r="C119" s="26" t="s">
        <v>17</v>
      </c>
      <c r="D119" s="47" t="str">
        <f>D107</f>
        <v>'</v>
      </c>
      <c r="E119" s="27">
        <f>E107+365.25</f>
        <v>42475</v>
      </c>
      <c r="F119" s="90">
        <f>IF(MAX(F$9:F118)&gt;=L$5,0,IF(B119&gt;=MONTH($N$5),F118+1,0))</f>
        <v>106</v>
      </c>
      <c r="G119" s="28">
        <f t="shared" si="12"/>
        <v>2969.8706659692789</v>
      </c>
      <c r="H119" s="29">
        <f t="shared" si="13"/>
        <v>2053.7399999999998</v>
      </c>
      <c r="I119" s="29">
        <f t="shared" si="3"/>
        <v>916.13066596927911</v>
      </c>
      <c r="J119" s="30">
        <f t="shared" si="15"/>
        <v>233796.73940725651</v>
      </c>
      <c r="K119" s="31"/>
      <c r="L119" s="32"/>
      <c r="M119" s="32"/>
      <c r="N119" s="32"/>
      <c r="O119" s="32"/>
      <c r="P119" s="48"/>
      <c r="Q119" s="23"/>
    </row>
    <row r="120" spans="1:17" hidden="1">
      <c r="A120" s="237">
        <v>42415</v>
      </c>
      <c r="B120" s="25">
        <v>38</v>
      </c>
      <c r="C120" s="35" t="s">
        <v>19</v>
      </c>
      <c r="D120" s="36" t="str">
        <f t="shared" ref="D120:E130" si="18">D119</f>
        <v>'</v>
      </c>
      <c r="E120" s="37">
        <f t="shared" si="18"/>
        <v>42475</v>
      </c>
      <c r="F120" s="6">
        <f>IF(MAX(F$9:F119)&gt;=L$5,0,IF(B120&gt;=MONTH($N$5),F119+1,0))</f>
        <v>107</v>
      </c>
      <c r="G120" s="38">
        <f t="shared" si="12"/>
        <v>2969.8706659692789</v>
      </c>
      <c r="H120" s="39">
        <f t="shared" si="13"/>
        <v>2045.72</v>
      </c>
      <c r="I120" s="39">
        <f t="shared" si="3"/>
        <v>924.15066596927886</v>
      </c>
      <c r="J120" s="40">
        <f t="shared" si="15"/>
        <v>232872.58874128724</v>
      </c>
      <c r="K120" s="41"/>
      <c r="L120" s="42"/>
      <c r="M120" s="42"/>
      <c r="N120" s="42"/>
      <c r="O120" s="42"/>
      <c r="P120" s="46"/>
      <c r="Q120" s="23"/>
    </row>
    <row r="121" spans="1:17" hidden="1">
      <c r="A121" s="237">
        <v>42444</v>
      </c>
      <c r="B121" s="25">
        <v>39</v>
      </c>
      <c r="C121" s="35" t="s">
        <v>20</v>
      </c>
      <c r="D121" s="36" t="str">
        <f t="shared" si="18"/>
        <v>'</v>
      </c>
      <c r="E121" s="37">
        <f t="shared" si="18"/>
        <v>42475</v>
      </c>
      <c r="F121" s="6">
        <f>IF(MAX(F$9:F120)&gt;=L$5,0,IF(B121&gt;=MONTH($N$5),F120+1,0))</f>
        <v>108</v>
      </c>
      <c r="G121" s="38">
        <f t="shared" si="12"/>
        <v>2969.8706659692789</v>
      </c>
      <c r="H121" s="39">
        <f t="shared" si="13"/>
        <v>2037.64</v>
      </c>
      <c r="I121" s="39">
        <f t="shared" si="3"/>
        <v>932.23066596927879</v>
      </c>
      <c r="J121" s="40">
        <f t="shared" si="15"/>
        <v>231940.35807531796</v>
      </c>
      <c r="K121" s="41"/>
      <c r="L121" s="42"/>
      <c r="M121" s="42"/>
      <c r="N121" s="42"/>
      <c r="O121" s="42"/>
      <c r="P121" s="46"/>
      <c r="Q121" s="23"/>
    </row>
    <row r="122" spans="1:17" hidden="1">
      <c r="A122" s="237">
        <v>42475</v>
      </c>
      <c r="B122" s="25">
        <v>40</v>
      </c>
      <c r="C122" s="35" t="s">
        <v>21</v>
      </c>
      <c r="D122" s="36" t="str">
        <f t="shared" si="18"/>
        <v>'</v>
      </c>
      <c r="E122" s="37">
        <f t="shared" si="18"/>
        <v>42475</v>
      </c>
      <c r="F122" s="6">
        <f>IF(MAX(F$9:F121)&gt;=L$5,0,IF(B122&gt;=MONTH($N$5),F121+1,0))</f>
        <v>109</v>
      </c>
      <c r="G122" s="38">
        <f t="shared" si="12"/>
        <v>2969.8706659692789</v>
      </c>
      <c r="H122" s="39">
        <f t="shared" si="13"/>
        <v>2029.48</v>
      </c>
      <c r="I122" s="39">
        <f t="shared" si="3"/>
        <v>940.39066596927887</v>
      </c>
      <c r="J122" s="40">
        <f t="shared" si="15"/>
        <v>230999.96740934867</v>
      </c>
      <c r="K122" s="41"/>
      <c r="L122" s="42"/>
      <c r="M122" s="42"/>
      <c r="N122" s="42"/>
      <c r="O122" s="42"/>
      <c r="P122" s="46"/>
      <c r="Q122" s="23"/>
    </row>
    <row r="123" spans="1:17" hidden="1">
      <c r="A123" s="237">
        <v>42505</v>
      </c>
      <c r="B123" s="25">
        <v>41</v>
      </c>
      <c r="C123" s="35" t="s">
        <v>22</v>
      </c>
      <c r="D123" s="36" t="str">
        <f t="shared" si="18"/>
        <v>'</v>
      </c>
      <c r="E123" s="37">
        <f t="shared" si="18"/>
        <v>42475</v>
      </c>
      <c r="F123" s="6">
        <f>IF(MAX(F$9:F122)&gt;=L$5,0,IF(B123&gt;=MONTH($N$5),F122+1,0))</f>
        <v>110</v>
      </c>
      <c r="G123" s="38">
        <f t="shared" si="12"/>
        <v>2969.8706659692789</v>
      </c>
      <c r="H123" s="39">
        <f t="shared" si="13"/>
        <v>2021.25</v>
      </c>
      <c r="I123" s="39">
        <f t="shared" si="3"/>
        <v>948.62066596927889</v>
      </c>
      <c r="J123" s="40">
        <f t="shared" si="15"/>
        <v>230051.3467433794</v>
      </c>
      <c r="K123" s="41"/>
      <c r="L123" s="42"/>
      <c r="M123" s="42"/>
      <c r="N123" s="42"/>
      <c r="O123" s="42"/>
      <c r="P123" s="46"/>
      <c r="Q123" s="23"/>
    </row>
    <row r="124" spans="1:17" hidden="1">
      <c r="A124" s="237">
        <v>42536</v>
      </c>
      <c r="B124" s="25">
        <v>42</v>
      </c>
      <c r="C124" s="35" t="s">
        <v>23</v>
      </c>
      <c r="D124" s="36" t="str">
        <f t="shared" si="18"/>
        <v>'</v>
      </c>
      <c r="E124" s="37">
        <f t="shared" si="18"/>
        <v>42475</v>
      </c>
      <c r="F124" s="6">
        <f>IF(MAX(F$9:F123)&gt;=L$5,0,IF(B124&gt;=MONTH($N$5),F123+1,0))</f>
        <v>111</v>
      </c>
      <c r="G124" s="38">
        <f t="shared" si="12"/>
        <v>2969.8706659692789</v>
      </c>
      <c r="H124" s="39">
        <f t="shared" si="13"/>
        <v>2012.95</v>
      </c>
      <c r="I124" s="39">
        <f t="shared" si="3"/>
        <v>956.92066596927884</v>
      </c>
      <c r="J124" s="40">
        <f t="shared" si="15"/>
        <v>229094.42607741011</v>
      </c>
      <c r="K124" s="41"/>
      <c r="L124" s="42"/>
      <c r="M124" s="42"/>
      <c r="N124" s="42"/>
      <c r="O124" s="42"/>
      <c r="P124" s="46"/>
      <c r="Q124" s="23"/>
    </row>
    <row r="125" spans="1:17" hidden="1">
      <c r="A125" s="237">
        <v>42566</v>
      </c>
      <c r="B125" s="25">
        <v>43</v>
      </c>
      <c r="C125" s="35" t="s">
        <v>24</v>
      </c>
      <c r="D125" s="36" t="str">
        <f t="shared" si="18"/>
        <v>'</v>
      </c>
      <c r="E125" s="37">
        <f t="shared" si="18"/>
        <v>42475</v>
      </c>
      <c r="F125" s="6">
        <f>IF(MAX(F$9:F124)&gt;=L$5,0,IF(B125&gt;=MONTH($N$5),F124+1,0))</f>
        <v>112</v>
      </c>
      <c r="G125" s="38">
        <f t="shared" si="12"/>
        <v>2969.8706659692789</v>
      </c>
      <c r="H125" s="39">
        <f t="shared" si="13"/>
        <v>2004.58</v>
      </c>
      <c r="I125" s="39">
        <f t="shared" si="3"/>
        <v>965.29066596927896</v>
      </c>
      <c r="J125" s="40">
        <f t="shared" si="15"/>
        <v>228129.13541144083</v>
      </c>
      <c r="K125" s="41"/>
      <c r="L125" s="42"/>
      <c r="M125" s="42"/>
      <c r="N125" s="42"/>
      <c r="O125" s="42"/>
      <c r="P125" s="46"/>
      <c r="Q125" s="23"/>
    </row>
    <row r="126" spans="1:17" hidden="1">
      <c r="A126" s="237">
        <v>42597</v>
      </c>
      <c r="B126" s="25">
        <v>44</v>
      </c>
      <c r="C126" s="35" t="s">
        <v>25</v>
      </c>
      <c r="D126" s="36" t="str">
        <f t="shared" si="18"/>
        <v>'</v>
      </c>
      <c r="E126" s="37">
        <f t="shared" si="18"/>
        <v>42475</v>
      </c>
      <c r="F126" s="6">
        <f>IF(MAX(F$9:F125)&gt;=L$5,0,IF(B126&gt;=MONTH($N$5),F125+1,0))</f>
        <v>113</v>
      </c>
      <c r="G126" s="38">
        <f t="shared" si="12"/>
        <v>2969.8706659692789</v>
      </c>
      <c r="H126" s="39">
        <f t="shared" si="13"/>
        <v>1996.13</v>
      </c>
      <c r="I126" s="39">
        <f t="shared" si="3"/>
        <v>973.74066596927878</v>
      </c>
      <c r="J126" s="40">
        <f t="shared" si="15"/>
        <v>227155.39474547154</v>
      </c>
      <c r="K126" s="41"/>
      <c r="L126" s="42"/>
      <c r="M126" s="42"/>
      <c r="N126" s="42"/>
      <c r="O126" s="42"/>
      <c r="P126" s="46"/>
      <c r="Q126" s="23"/>
    </row>
    <row r="127" spans="1:17" hidden="1">
      <c r="A127" s="237">
        <v>42628</v>
      </c>
      <c r="B127" s="25">
        <v>45</v>
      </c>
      <c r="C127" s="35" t="s">
        <v>26</v>
      </c>
      <c r="D127" s="36" t="str">
        <f t="shared" si="18"/>
        <v>'</v>
      </c>
      <c r="E127" s="37">
        <f t="shared" si="18"/>
        <v>42475</v>
      </c>
      <c r="F127" s="6">
        <f>IF(MAX(F$9:F126)&gt;=L$5,0,IF(B127&gt;=MONTH($N$5),F126+1,0))</f>
        <v>114</v>
      </c>
      <c r="G127" s="38">
        <f t="shared" si="12"/>
        <v>2969.8706659692789</v>
      </c>
      <c r="H127" s="39">
        <f t="shared" si="13"/>
        <v>1987.61</v>
      </c>
      <c r="I127" s="39">
        <f t="shared" si="3"/>
        <v>982.26066596927899</v>
      </c>
      <c r="J127" s="40">
        <f t="shared" si="15"/>
        <v>226173.13407950226</v>
      </c>
      <c r="K127" s="41"/>
      <c r="L127" s="42"/>
      <c r="M127" s="42"/>
      <c r="N127" s="42"/>
      <c r="O127" s="42"/>
      <c r="P127" s="46"/>
      <c r="Q127" s="23"/>
    </row>
    <row r="128" spans="1:17" hidden="1">
      <c r="A128" s="237">
        <v>42658</v>
      </c>
      <c r="B128" s="25">
        <v>46</v>
      </c>
      <c r="C128" s="35" t="s">
        <v>27</v>
      </c>
      <c r="D128" s="36" t="str">
        <f t="shared" si="18"/>
        <v>'</v>
      </c>
      <c r="E128" s="37">
        <f t="shared" si="18"/>
        <v>42475</v>
      </c>
      <c r="F128" s="6">
        <f>IF(MAX(F$9:F127)&gt;=L$5,0,IF(B128&gt;=MONTH($N$5),F127+1,0))</f>
        <v>115</v>
      </c>
      <c r="G128" s="38">
        <f t="shared" si="12"/>
        <v>2969.8706659692789</v>
      </c>
      <c r="H128" s="39">
        <f t="shared" si="13"/>
        <v>1979.01</v>
      </c>
      <c r="I128" s="39">
        <f t="shared" si="3"/>
        <v>990.8606659692789</v>
      </c>
      <c r="J128" s="40">
        <f t="shared" si="15"/>
        <v>225182.27341353297</v>
      </c>
      <c r="K128" s="41"/>
      <c r="L128" s="42"/>
      <c r="M128" s="42"/>
      <c r="N128" s="42"/>
      <c r="O128" s="42"/>
      <c r="P128" s="46"/>
      <c r="Q128" s="23"/>
    </row>
    <row r="129" spans="1:24" hidden="1">
      <c r="A129" s="237">
        <v>42689</v>
      </c>
      <c r="B129" s="25">
        <v>47</v>
      </c>
      <c r="C129" s="35" t="s">
        <v>28</v>
      </c>
      <c r="D129" s="36" t="str">
        <f t="shared" si="18"/>
        <v>'</v>
      </c>
      <c r="E129" s="37">
        <f t="shared" si="18"/>
        <v>42475</v>
      </c>
      <c r="F129" s="6">
        <f>IF(MAX(F$9:F128)&gt;=L$5,0,IF(B129&gt;=MONTH($N$5),F128+1,0))</f>
        <v>116</v>
      </c>
      <c r="G129" s="38">
        <f t="shared" si="12"/>
        <v>2969.8706659692789</v>
      </c>
      <c r="H129" s="39">
        <f t="shared" si="13"/>
        <v>1970.34</v>
      </c>
      <c r="I129" s="39">
        <f t="shared" si="3"/>
        <v>999.53066596927897</v>
      </c>
      <c r="J129" s="40">
        <f t="shared" si="15"/>
        <v>224182.74274756369</v>
      </c>
      <c r="K129" s="41"/>
      <c r="L129" s="42"/>
      <c r="M129" s="42"/>
      <c r="N129" s="42"/>
      <c r="O129" s="42"/>
      <c r="P129" s="46"/>
      <c r="Q129" s="23"/>
    </row>
    <row r="130" spans="1:24" hidden="1">
      <c r="A130" s="237">
        <v>42719</v>
      </c>
      <c r="B130" s="25">
        <v>48</v>
      </c>
      <c r="C130" s="35" t="s">
        <v>29</v>
      </c>
      <c r="D130" s="36" t="str">
        <f t="shared" si="18"/>
        <v>'</v>
      </c>
      <c r="E130" s="37">
        <f t="shared" si="18"/>
        <v>42475</v>
      </c>
      <c r="F130" s="53">
        <f>IF(MAX(F$9:F129)&gt;=L$5,0,IF(B130&gt;=MONTH($N$5),F129+1,0))</f>
        <v>117</v>
      </c>
      <c r="G130" s="45">
        <f t="shared" si="12"/>
        <v>2969.8706659692789</v>
      </c>
      <c r="H130" s="42">
        <f t="shared" si="13"/>
        <v>1961.6</v>
      </c>
      <c r="I130" s="42">
        <f t="shared" si="3"/>
        <v>1008.270665969279</v>
      </c>
      <c r="J130" s="46">
        <f t="shared" si="15"/>
        <v>223174.4720815944</v>
      </c>
      <c r="K130" s="41">
        <f>SUM(H119:H130)</f>
        <v>24100.05</v>
      </c>
      <c r="L130" s="42">
        <f>SUM(I119:I130)</f>
        <v>11538.397991631349</v>
      </c>
      <c r="M130" s="42">
        <f>SUM(G119:G130)</f>
        <v>35638.44799163135</v>
      </c>
      <c r="N130" s="42">
        <f>K130+N118</f>
        <v>273180.34000000003</v>
      </c>
      <c r="O130" s="42">
        <f>L130+O118</f>
        <v>74294.527918405642</v>
      </c>
      <c r="P130" s="46">
        <f>M130+P118</f>
        <v>347474.86791840562</v>
      </c>
      <c r="Q130" s="23"/>
    </row>
    <row r="131" spans="1:24">
      <c r="A131" s="237">
        <v>42750</v>
      </c>
      <c r="B131" s="25">
        <v>49</v>
      </c>
      <c r="C131" s="26" t="s">
        <v>17</v>
      </c>
      <c r="D131" s="47" t="str">
        <f>D119</f>
        <v>'</v>
      </c>
      <c r="E131" s="27">
        <f>E119+365.25</f>
        <v>42840.25</v>
      </c>
      <c r="F131" s="90">
        <f>IF(MAX(F$9:F130)&gt;=L$5,0,IF(B131&gt;=MONTH($N$5),F130+1,0))</f>
        <v>118</v>
      </c>
      <c r="G131" s="28">
        <f t="shared" si="12"/>
        <v>2969.8706659692789</v>
      </c>
      <c r="H131" s="29">
        <f t="shared" si="13"/>
        <v>1952.78</v>
      </c>
      <c r="I131" s="29">
        <f t="shared" si="3"/>
        <v>1017.0906659692789</v>
      </c>
      <c r="J131" s="30">
        <f t="shared" si="15"/>
        <v>222157.38141562513</v>
      </c>
      <c r="K131" s="31"/>
      <c r="L131" s="32"/>
      <c r="M131" s="32"/>
      <c r="N131" s="32"/>
      <c r="O131" s="32"/>
      <c r="P131" s="48"/>
      <c r="Q131" s="23"/>
      <c r="R131" s="157" t="s">
        <v>129</v>
      </c>
      <c r="S131" s="157"/>
      <c r="T131" s="157"/>
      <c r="V131" s="236" t="s">
        <v>13</v>
      </c>
      <c r="W131" s="236"/>
      <c r="X131" s="236"/>
    </row>
    <row r="132" spans="1:24">
      <c r="A132" s="237">
        <v>42781</v>
      </c>
      <c r="B132" s="25">
        <v>50</v>
      </c>
      <c r="C132" s="116" t="s">
        <v>19</v>
      </c>
      <c r="D132" s="117" t="str">
        <f t="shared" ref="D132:E142" si="19">D131</f>
        <v>'</v>
      </c>
      <c r="E132" s="118">
        <f t="shared" si="19"/>
        <v>42840.25</v>
      </c>
      <c r="F132" s="119">
        <f>IF(MAX(F$9:F131)&gt;=L$5,0,IF(B132&gt;=MONTH($N$5),F131+1,0))</f>
        <v>119</v>
      </c>
      <c r="G132" s="264">
        <f t="shared" si="12"/>
        <v>2969.8706659692789</v>
      </c>
      <c r="H132" s="103">
        <f t="shared" si="13"/>
        <v>1943.88</v>
      </c>
      <c r="I132" s="103">
        <f t="shared" si="3"/>
        <v>1025.9906659692788</v>
      </c>
      <c r="J132" s="120">
        <f t="shared" si="15"/>
        <v>221131.39074965584</v>
      </c>
      <c r="K132" s="249" t="s">
        <v>119</v>
      </c>
      <c r="L132" s="42"/>
      <c r="M132" s="42"/>
      <c r="N132" s="42"/>
      <c r="O132" s="42"/>
      <c r="P132" s="46"/>
      <c r="Q132" s="23"/>
      <c r="R132" s="160" t="s">
        <v>89</v>
      </c>
      <c r="S132" s="161" t="s">
        <v>90</v>
      </c>
      <c r="T132" s="100"/>
      <c r="V132" s="7" t="s">
        <v>91</v>
      </c>
      <c r="X132" s="7" t="s">
        <v>4</v>
      </c>
    </row>
    <row r="133" spans="1:24" ht="9" thickBot="1">
      <c r="A133" s="237">
        <v>42809</v>
      </c>
      <c r="B133" s="25">
        <v>51</v>
      </c>
      <c r="C133" s="258" t="s">
        <v>20</v>
      </c>
      <c r="D133" s="259" t="str">
        <f t="shared" si="19"/>
        <v>'</v>
      </c>
      <c r="E133" s="260">
        <f t="shared" si="19"/>
        <v>42840.25</v>
      </c>
      <c r="F133" s="262">
        <f>IF(MAX(F$9:F132)&gt;=L$5,0,IF(B133&gt;=MONTH($N$5),F132+1,0))</f>
        <v>120</v>
      </c>
      <c r="G133" s="115">
        <f t="shared" si="12"/>
        <v>2969.8706659692789</v>
      </c>
      <c r="H133" s="107">
        <f t="shared" si="13"/>
        <v>1934.9</v>
      </c>
      <c r="I133" s="107">
        <f t="shared" si="3"/>
        <v>1034.9706659692788</v>
      </c>
      <c r="J133" s="122">
        <f t="shared" si="15"/>
        <v>220096.42008368656</v>
      </c>
      <c r="K133" s="250" t="s">
        <v>66</v>
      </c>
      <c r="L133" s="108"/>
      <c r="M133" s="108"/>
      <c r="N133" s="108"/>
      <c r="O133" s="108"/>
      <c r="P133" s="109"/>
      <c r="Q133" s="110"/>
      <c r="R133" s="111">
        <f>SUM(H134:H466)</f>
        <v>136288.12000000008</v>
      </c>
      <c r="S133" s="112">
        <f>SUM(I134:I466)</f>
        <v>220096.42008368656</v>
      </c>
      <c r="T133" s="113"/>
      <c r="V133" s="224" t="s">
        <v>116</v>
      </c>
      <c r="X133" s="224" t="s">
        <v>117</v>
      </c>
    </row>
    <row r="134" spans="1:24">
      <c r="A134" s="237">
        <v>42840</v>
      </c>
      <c r="B134" s="25">
        <v>52</v>
      </c>
      <c r="C134" s="35" t="s">
        <v>21</v>
      </c>
      <c r="D134" s="36" t="str">
        <f t="shared" si="19"/>
        <v>'</v>
      </c>
      <c r="E134" s="37">
        <f t="shared" si="19"/>
        <v>42840.25</v>
      </c>
      <c r="F134" s="6">
        <f>IF(MAX(F$9:F133)&gt;=L$5,0,IF(B134&gt;=MONTH($N$5),F133+1,0))</f>
        <v>121</v>
      </c>
      <c r="G134" s="38">
        <f t="shared" si="12"/>
        <v>2969.8706659692789</v>
      </c>
      <c r="H134" s="39">
        <f t="shared" si="13"/>
        <v>1925.84</v>
      </c>
      <c r="I134" s="39">
        <f t="shared" si="3"/>
        <v>1044.030665969279</v>
      </c>
      <c r="J134" s="40">
        <f t="shared" si="15"/>
        <v>219052.38941771729</v>
      </c>
      <c r="K134" s="41"/>
      <c r="L134" s="42"/>
      <c r="M134" s="42"/>
      <c r="N134" s="42"/>
      <c r="O134" s="42"/>
      <c r="P134" s="46"/>
      <c r="Q134" s="23"/>
      <c r="R134" s="223">
        <f>S133*T134</f>
        <v>22009.642008368657</v>
      </c>
      <c r="S134" s="104" t="s">
        <v>65</v>
      </c>
      <c r="T134" s="106">
        <v>0.1</v>
      </c>
      <c r="V134" s="221">
        <f>SUM(H$134:H134)-R$134</f>
        <v>-20083.802008368657</v>
      </c>
      <c r="X134" s="176">
        <f>SUM(H$134:H134)</f>
        <v>1925.84</v>
      </c>
    </row>
    <row r="135" spans="1:24">
      <c r="A135" s="237">
        <v>42870</v>
      </c>
      <c r="B135" s="25">
        <v>53</v>
      </c>
      <c r="C135" s="35" t="s">
        <v>22</v>
      </c>
      <c r="D135" s="36" t="str">
        <f t="shared" si="19"/>
        <v>'</v>
      </c>
      <c r="E135" s="37">
        <f t="shared" si="19"/>
        <v>42840.25</v>
      </c>
      <c r="F135" s="6">
        <f>IF(MAX(F$9:F134)&gt;=L$5,0,IF(B135&gt;=MONTH($N$5),F134+1,0))</f>
        <v>122</v>
      </c>
      <c r="G135" s="38">
        <f t="shared" si="12"/>
        <v>2969.8706659692789</v>
      </c>
      <c r="H135" s="39">
        <f t="shared" si="13"/>
        <v>1916.71</v>
      </c>
      <c r="I135" s="39">
        <f t="shared" si="3"/>
        <v>1053.1606659692789</v>
      </c>
      <c r="J135" s="40">
        <f t="shared" si="15"/>
        <v>217999.22875174801</v>
      </c>
      <c r="K135" s="41"/>
      <c r="L135" s="42"/>
      <c r="M135" s="42"/>
      <c r="N135" s="42"/>
      <c r="O135" s="42"/>
      <c r="P135" s="46"/>
      <c r="Q135" s="23"/>
      <c r="R135" s="114">
        <f>R133-R134</f>
        <v>114278.47799163143</v>
      </c>
      <c r="S135" s="163">
        <f>S133+R134</f>
        <v>242106.06209205522</v>
      </c>
      <c r="T135" s="186">
        <f>R135/S135</f>
        <v>0.47201824276576637</v>
      </c>
      <c r="V135" s="221">
        <f>SUM(H$134:H135)-R$134</f>
        <v>-18167.092008368658</v>
      </c>
      <c r="X135" s="176">
        <f>SUM(H$134:H135)</f>
        <v>3842.55</v>
      </c>
    </row>
    <row r="136" spans="1:24">
      <c r="A136" s="237">
        <v>42901</v>
      </c>
      <c r="B136" s="25">
        <v>54</v>
      </c>
      <c r="C136" s="35" t="s">
        <v>23</v>
      </c>
      <c r="D136" s="36" t="str">
        <f t="shared" si="19"/>
        <v>'</v>
      </c>
      <c r="E136" s="37">
        <f t="shared" si="19"/>
        <v>42840.25</v>
      </c>
      <c r="F136" s="6">
        <f>IF(MAX(F$9:F135)&gt;=L$5,0,IF(B136&gt;=MONTH($N$5),F135+1,0))</f>
        <v>123</v>
      </c>
      <c r="G136" s="38">
        <f t="shared" si="12"/>
        <v>2969.8706659692789</v>
      </c>
      <c r="H136" s="39">
        <f t="shared" si="13"/>
        <v>1907.49</v>
      </c>
      <c r="I136" s="39">
        <f t="shared" si="3"/>
        <v>1062.3806659692789</v>
      </c>
      <c r="J136" s="40">
        <f t="shared" si="15"/>
        <v>216936.84808577874</v>
      </c>
      <c r="K136" s="41"/>
      <c r="L136" s="42"/>
      <c r="M136" s="42"/>
      <c r="N136" s="42"/>
      <c r="O136" s="42"/>
      <c r="P136" s="46"/>
      <c r="Q136" s="23"/>
      <c r="R136" s="162" t="s">
        <v>91</v>
      </c>
      <c r="S136" s="164" t="s">
        <v>101</v>
      </c>
      <c r="T136" s="165" t="s">
        <v>94</v>
      </c>
      <c r="V136" s="221">
        <f>SUM(H$134:H136)-R$134</f>
        <v>-16259.602008368656</v>
      </c>
      <c r="X136" s="176">
        <f>SUM(H$134:H136)</f>
        <v>5750.04</v>
      </c>
    </row>
    <row r="137" spans="1:24">
      <c r="A137" s="237">
        <v>42931</v>
      </c>
      <c r="B137" s="25">
        <v>55</v>
      </c>
      <c r="C137" s="35" t="s">
        <v>24</v>
      </c>
      <c r="D137" s="36" t="str">
        <f t="shared" si="19"/>
        <v>'</v>
      </c>
      <c r="E137" s="37">
        <f t="shared" si="19"/>
        <v>42840.25</v>
      </c>
      <c r="F137" s="6">
        <f>IF(MAX(F$9:F136)&gt;=L$5,0,IF(B137&gt;=MONTH($N$5),F136+1,0))</f>
        <v>124</v>
      </c>
      <c r="G137" s="38">
        <f t="shared" si="12"/>
        <v>2969.8706659692789</v>
      </c>
      <c r="H137" s="39">
        <f t="shared" si="13"/>
        <v>1898.2</v>
      </c>
      <c r="I137" s="39">
        <f t="shared" si="3"/>
        <v>1071.6706659692788</v>
      </c>
      <c r="J137" s="40">
        <f t="shared" si="15"/>
        <v>215865.17741980945</v>
      </c>
      <c r="K137" s="41"/>
      <c r="L137" s="42"/>
      <c r="M137" s="42"/>
      <c r="N137" s="42"/>
      <c r="O137" s="42"/>
      <c r="P137" s="46"/>
      <c r="Q137" s="23"/>
      <c r="R137" s="162" t="s">
        <v>92</v>
      </c>
      <c r="S137" s="164" t="s">
        <v>10</v>
      </c>
      <c r="T137" s="165" t="s">
        <v>95</v>
      </c>
      <c r="V137" s="221">
        <f>SUM(H$134:H137)-R$134</f>
        <v>-14361.402008368657</v>
      </c>
      <c r="X137" s="176">
        <f>SUM(H$134:H137)</f>
        <v>7648.24</v>
      </c>
    </row>
    <row r="138" spans="1:24">
      <c r="A138" s="237">
        <v>42962</v>
      </c>
      <c r="B138" s="25">
        <v>56</v>
      </c>
      <c r="C138" s="35" t="s">
        <v>25</v>
      </c>
      <c r="D138" s="36" t="str">
        <f t="shared" si="19"/>
        <v>'</v>
      </c>
      <c r="E138" s="37">
        <f t="shared" si="19"/>
        <v>42840.25</v>
      </c>
      <c r="F138" s="6">
        <f>IF(MAX(F$9:F137)&gt;=L$5,0,IF(B138&gt;=MONTH($N$5),F137+1,0))</f>
        <v>125</v>
      </c>
      <c r="G138" s="38">
        <f t="shared" si="12"/>
        <v>2969.8706659692789</v>
      </c>
      <c r="H138" s="39">
        <f t="shared" si="13"/>
        <v>1888.82</v>
      </c>
      <c r="I138" s="39">
        <f t="shared" si="3"/>
        <v>1081.050665969279</v>
      </c>
      <c r="J138" s="40">
        <f t="shared" si="15"/>
        <v>214784.12675384016</v>
      </c>
      <c r="K138" s="41"/>
      <c r="L138" s="42"/>
      <c r="M138" s="42"/>
      <c r="N138" s="42"/>
      <c r="O138" s="42"/>
      <c r="P138" s="46"/>
      <c r="Q138" s="23"/>
      <c r="R138" s="214"/>
      <c r="S138" s="9"/>
      <c r="V138" s="221">
        <f>SUM(H$134:H138)-R$134</f>
        <v>-12472.582008368658</v>
      </c>
      <c r="X138" s="176">
        <f>SUM(H$134:H138)</f>
        <v>9537.06</v>
      </c>
    </row>
    <row r="139" spans="1:24">
      <c r="A139" s="237">
        <v>42993</v>
      </c>
      <c r="B139" s="25">
        <v>57</v>
      </c>
      <c r="C139" s="35" t="s">
        <v>26</v>
      </c>
      <c r="D139" s="36" t="str">
        <f t="shared" si="19"/>
        <v>'</v>
      </c>
      <c r="E139" s="37">
        <f t="shared" si="19"/>
        <v>42840.25</v>
      </c>
      <c r="F139" s="6">
        <f>IF(MAX(F$9:F138)&gt;=L$5,0,IF(B139&gt;=MONTH($N$5),F138+1,0))</f>
        <v>126</v>
      </c>
      <c r="G139" s="38">
        <f t="shared" si="12"/>
        <v>2969.8706659692789</v>
      </c>
      <c r="H139" s="39">
        <f t="shared" si="13"/>
        <v>1879.36</v>
      </c>
      <c r="I139" s="39">
        <f t="shared" si="3"/>
        <v>1090.510665969279</v>
      </c>
      <c r="J139" s="40">
        <f t="shared" si="15"/>
        <v>213693.61608787088</v>
      </c>
      <c r="K139" s="41"/>
      <c r="L139" s="42"/>
      <c r="M139" s="42"/>
      <c r="N139" s="42"/>
      <c r="O139" s="42"/>
      <c r="P139" s="46"/>
      <c r="Q139" s="23"/>
      <c r="R139" s="215" t="s">
        <v>98</v>
      </c>
      <c r="S139" s="216">
        <f>SUM($I$11:$I133)</f>
        <v>77372.579916313451</v>
      </c>
      <c r="T139" s="1" t="s">
        <v>100</v>
      </c>
      <c r="V139" s="221">
        <f>SUM(H$134:H139)-R$134</f>
        <v>-10593.222008368657</v>
      </c>
      <c r="X139" s="176">
        <f>SUM(H$134:H139)</f>
        <v>11416.42</v>
      </c>
    </row>
    <row r="140" spans="1:24">
      <c r="A140" s="237">
        <v>43023</v>
      </c>
      <c r="B140" s="25">
        <v>58</v>
      </c>
      <c r="C140" s="35" t="s">
        <v>27</v>
      </c>
      <c r="D140" s="36" t="str">
        <f t="shared" si="19"/>
        <v>'</v>
      </c>
      <c r="E140" s="37">
        <f t="shared" si="19"/>
        <v>42840.25</v>
      </c>
      <c r="F140" s="6">
        <f>IF(MAX(F$9:F139)&gt;=L$5,0,IF(B140&gt;=MONTH($N$5),F139+1,0))</f>
        <v>127</v>
      </c>
      <c r="G140" s="38">
        <f t="shared" si="12"/>
        <v>2969.8706659692789</v>
      </c>
      <c r="H140" s="39">
        <f t="shared" si="13"/>
        <v>1869.82</v>
      </c>
      <c r="I140" s="39">
        <f t="shared" si="3"/>
        <v>1100.050665969279</v>
      </c>
      <c r="J140" s="40">
        <f t="shared" si="15"/>
        <v>212593.56542190159</v>
      </c>
      <c r="K140" s="41"/>
      <c r="L140" s="42"/>
      <c r="M140" s="42"/>
      <c r="N140" s="42"/>
      <c r="O140" s="42"/>
      <c r="P140" s="46"/>
      <c r="Q140" s="23"/>
      <c r="R140" s="215" t="s">
        <v>97</v>
      </c>
      <c r="S140" s="216">
        <f>SUM($H$11:$H133)</f>
        <v>279011.90000000002</v>
      </c>
      <c r="T140" s="1" t="s">
        <v>100</v>
      </c>
      <c r="V140" s="221">
        <f>SUM(H$134:H140)-R$134</f>
        <v>-8723.4020083686573</v>
      </c>
      <c r="X140" s="176">
        <f>SUM(H$134:H140)</f>
        <v>13286.24</v>
      </c>
    </row>
    <row r="141" spans="1:24">
      <c r="A141" s="237">
        <v>43054</v>
      </c>
      <c r="B141" s="25">
        <v>59</v>
      </c>
      <c r="C141" s="35" t="s">
        <v>28</v>
      </c>
      <c r="D141" s="36" t="str">
        <f t="shared" si="19"/>
        <v>'</v>
      </c>
      <c r="E141" s="37">
        <f t="shared" si="19"/>
        <v>42840.25</v>
      </c>
      <c r="F141" s="6">
        <f>IF(MAX(F$9:F140)&gt;=L$5,0,IF(B141&gt;=MONTH($N$5),F140+1,0))</f>
        <v>128</v>
      </c>
      <c r="G141" s="38">
        <f t="shared" si="12"/>
        <v>2969.8706659692789</v>
      </c>
      <c r="H141" s="39">
        <f t="shared" si="13"/>
        <v>1860.19</v>
      </c>
      <c r="I141" s="39">
        <f t="shared" si="3"/>
        <v>1109.6806659692788</v>
      </c>
      <c r="J141" s="40">
        <f t="shared" si="15"/>
        <v>211483.88475593232</v>
      </c>
      <c r="K141" s="41"/>
      <c r="L141" s="42"/>
      <c r="M141" s="42"/>
      <c r="N141" s="42"/>
      <c r="O141" s="42"/>
      <c r="P141" s="46"/>
      <c r="Q141" s="23"/>
      <c r="R141" s="217" t="s">
        <v>102</v>
      </c>
      <c r="S141" s="218">
        <f>S104-S140</f>
        <v>136288.12</v>
      </c>
      <c r="T141" s="1" t="s">
        <v>103</v>
      </c>
      <c r="V141" s="221">
        <f>SUM(H$134:H141)-R$134</f>
        <v>-6863.2120083686568</v>
      </c>
      <c r="X141" s="176">
        <f>SUM(H$134:H141)</f>
        <v>15146.43</v>
      </c>
    </row>
    <row r="142" spans="1:24">
      <c r="A142" s="237">
        <v>43084</v>
      </c>
      <c r="B142" s="25">
        <v>60</v>
      </c>
      <c r="C142" s="50" t="s">
        <v>29</v>
      </c>
      <c r="D142" s="51" t="str">
        <f t="shared" si="19"/>
        <v>'</v>
      </c>
      <c r="E142" s="52">
        <f t="shared" si="19"/>
        <v>42840.25</v>
      </c>
      <c r="F142" s="53">
        <f>IF(MAX(F$9:F141)&gt;=L$5,0,IF(B142&gt;=MONTH($N$5),F141+1,0))</f>
        <v>129</v>
      </c>
      <c r="G142" s="54">
        <f t="shared" si="12"/>
        <v>2969.8706659692789</v>
      </c>
      <c r="H142" s="55">
        <f t="shared" si="13"/>
        <v>1850.48</v>
      </c>
      <c r="I142" s="55">
        <f t="shared" si="3"/>
        <v>1119.3906659692789</v>
      </c>
      <c r="J142" s="56">
        <f t="shared" si="15"/>
        <v>210364.49408996303</v>
      </c>
      <c r="K142" s="57">
        <f>SUM(H131:H142)</f>
        <v>22828.469999999998</v>
      </c>
      <c r="L142" s="55">
        <f>SUM(I131:I142)</f>
        <v>12809.977991631346</v>
      </c>
      <c r="M142" s="55">
        <f>SUM(G131:G142)</f>
        <v>35638.44799163135</v>
      </c>
      <c r="N142" s="55">
        <f>K142+N130</f>
        <v>296008.81</v>
      </c>
      <c r="O142" s="55">
        <f>L142+O130</f>
        <v>87104.505910036984</v>
      </c>
      <c r="P142" s="56">
        <f>M142+P130</f>
        <v>383113.31591003697</v>
      </c>
      <c r="Q142" s="23"/>
      <c r="V142" s="221">
        <f>SUM(H$134:H142)-R$134</f>
        <v>-5012.7320083686573</v>
      </c>
      <c r="X142" s="176">
        <f>SUM(H$134:H142)</f>
        <v>16996.91</v>
      </c>
    </row>
    <row r="143" spans="1:24">
      <c r="A143" s="237">
        <v>43115</v>
      </c>
      <c r="B143" s="25">
        <v>49</v>
      </c>
      <c r="C143" s="26" t="s">
        <v>17</v>
      </c>
      <c r="D143" s="47" t="str">
        <f>D131</f>
        <v>'</v>
      </c>
      <c r="E143" s="27">
        <f>E131+365.25</f>
        <v>43205.5</v>
      </c>
      <c r="F143" s="90">
        <f>IF(MAX(F$9:F142)&gt;=L$5,0,IF(B143&gt;=MONTH($N$5),F142+1,0))</f>
        <v>130</v>
      </c>
      <c r="G143" s="28">
        <f t="shared" si="12"/>
        <v>2969.8706659692789</v>
      </c>
      <c r="H143" s="29">
        <f t="shared" si="13"/>
        <v>1840.69</v>
      </c>
      <c r="I143" s="29">
        <f t="shared" si="3"/>
        <v>1129.1806659692788</v>
      </c>
      <c r="J143" s="30">
        <f t="shared" si="15"/>
        <v>209235.31342399376</v>
      </c>
      <c r="K143" s="31"/>
      <c r="L143" s="32"/>
      <c r="M143" s="32"/>
      <c r="N143" s="32"/>
      <c r="O143" s="32"/>
      <c r="P143" s="48"/>
      <c r="Q143" s="23"/>
      <c r="V143" s="221">
        <f>SUM(H$134:H143)-R$134</f>
        <v>-3172.0420083686586</v>
      </c>
      <c r="X143" s="176">
        <f>SUM(H$134:H143)</f>
        <v>18837.599999999999</v>
      </c>
    </row>
    <row r="144" spans="1:24">
      <c r="A144" s="237">
        <v>43146</v>
      </c>
      <c r="B144" s="25">
        <v>62</v>
      </c>
      <c r="C144" s="35" t="s">
        <v>19</v>
      </c>
      <c r="D144" s="36" t="str">
        <f t="shared" ref="D144:E154" si="20">D143</f>
        <v>'</v>
      </c>
      <c r="E144" s="37">
        <f t="shared" si="20"/>
        <v>43205.5</v>
      </c>
      <c r="F144" s="6">
        <f>IF(MAX(F$9:F143)&gt;=L$5,0,IF(B144&gt;=MONTH($N$5),F143+1,0))</f>
        <v>131</v>
      </c>
      <c r="G144" s="38">
        <f t="shared" si="12"/>
        <v>2969.8706659692789</v>
      </c>
      <c r="H144" s="39">
        <f t="shared" si="13"/>
        <v>1830.81</v>
      </c>
      <c r="I144" s="39">
        <f t="shared" si="3"/>
        <v>1139.0606659692789</v>
      </c>
      <c r="J144" s="40">
        <f t="shared" si="15"/>
        <v>208096.25275802449</v>
      </c>
      <c r="K144" s="41"/>
      <c r="L144" s="42"/>
      <c r="M144" s="42"/>
      <c r="N144" s="42"/>
      <c r="O144" s="42"/>
      <c r="P144" s="46"/>
      <c r="Q144" s="23"/>
      <c r="V144" s="221">
        <f>SUM(H$134:H144)-R$134</f>
        <v>-1341.2320083686573</v>
      </c>
      <c r="X144" s="176">
        <f>SUM(H$134:H144)</f>
        <v>20668.41</v>
      </c>
    </row>
    <row r="145" spans="1:24">
      <c r="A145" s="237">
        <v>43174</v>
      </c>
      <c r="B145" s="25">
        <v>63</v>
      </c>
      <c r="C145" s="243" t="s">
        <v>20</v>
      </c>
      <c r="D145" s="244" t="str">
        <f t="shared" si="20"/>
        <v>'</v>
      </c>
      <c r="E145" s="245">
        <f t="shared" si="20"/>
        <v>43205.5</v>
      </c>
      <c r="F145" s="246">
        <f>IF(MAX(F$9:F144)&gt;=L$5,0,IF(B145&gt;=MONTH($N$5),F144+1,0))</f>
        <v>132</v>
      </c>
      <c r="G145" s="38">
        <f t="shared" si="12"/>
        <v>2969.8706659692789</v>
      </c>
      <c r="H145" s="241">
        <f t="shared" si="13"/>
        <v>1820.84</v>
      </c>
      <c r="I145" s="241">
        <f t="shared" si="3"/>
        <v>1149.030665969279</v>
      </c>
      <c r="J145" s="242">
        <f t="shared" si="15"/>
        <v>206947.22209205522</v>
      </c>
      <c r="K145" s="252" t="s">
        <v>118</v>
      </c>
      <c r="L145" s="42"/>
      <c r="M145" s="42"/>
      <c r="N145" s="42"/>
      <c r="O145" s="42"/>
      <c r="P145" s="46"/>
      <c r="Q145" s="238"/>
      <c r="R145" s="247" t="s">
        <v>125</v>
      </c>
      <c r="S145" s="248"/>
      <c r="T145" s="248"/>
      <c r="U145" s="239"/>
      <c r="V145" s="240">
        <f>SUM(H$134:H145)-R$134</f>
        <v>479.60799163134288</v>
      </c>
      <c r="X145" s="176">
        <f>SUM(H$134:H145)</f>
        <v>22489.25</v>
      </c>
    </row>
    <row r="146" spans="1:24">
      <c r="A146" s="237">
        <v>43205</v>
      </c>
      <c r="B146" s="25">
        <v>64</v>
      </c>
      <c r="C146" s="35" t="s">
        <v>21</v>
      </c>
      <c r="D146" s="36" t="str">
        <f t="shared" si="20"/>
        <v>'</v>
      </c>
      <c r="E146" s="37">
        <f t="shared" si="20"/>
        <v>43205.5</v>
      </c>
      <c r="F146" s="6">
        <f>IF(MAX(F$9:F145)&gt;=L$5,0,IF(B146&gt;=MONTH($N$5),F145+1,0))</f>
        <v>133</v>
      </c>
      <c r="G146" s="38">
        <f t="shared" si="12"/>
        <v>2969.8706659692789</v>
      </c>
      <c r="H146" s="39">
        <f t="shared" si="13"/>
        <v>1810.79</v>
      </c>
      <c r="I146" s="39">
        <f t="shared" si="3"/>
        <v>1159.0806659692789</v>
      </c>
      <c r="J146" s="40">
        <f t="shared" si="15"/>
        <v>205788.14142608593</v>
      </c>
      <c r="K146" s="41"/>
      <c r="L146" s="42"/>
      <c r="M146" s="42"/>
      <c r="N146" s="42"/>
      <c r="O146" s="42"/>
      <c r="P146" s="46"/>
      <c r="Q146" s="23"/>
      <c r="V146" s="221">
        <f>SUM(H$134:H146)-R$134</f>
        <v>2290.3979916313438</v>
      </c>
      <c r="X146" s="176">
        <f>SUM(H$134:H146)</f>
        <v>24300.04</v>
      </c>
    </row>
    <row r="147" spans="1:24">
      <c r="A147" s="237">
        <v>43235</v>
      </c>
      <c r="B147" s="25">
        <v>65</v>
      </c>
      <c r="C147" s="35" t="s">
        <v>22</v>
      </c>
      <c r="D147" s="36" t="str">
        <f t="shared" si="20"/>
        <v>'</v>
      </c>
      <c r="E147" s="37">
        <f t="shared" si="20"/>
        <v>43205.5</v>
      </c>
      <c r="F147" s="6">
        <f>IF(MAX(F$9:F146)&gt;=L$5,0,IF(B147&gt;=MONTH($N$5),F146+1,0))</f>
        <v>134</v>
      </c>
      <c r="G147" s="38">
        <f t="shared" si="12"/>
        <v>2969.8706659692789</v>
      </c>
      <c r="H147" s="39">
        <f t="shared" si="13"/>
        <v>1800.65</v>
      </c>
      <c r="I147" s="39">
        <f t="shared" si="3"/>
        <v>1169.2206659692788</v>
      </c>
      <c r="J147" s="40">
        <f t="shared" si="15"/>
        <v>204618.92076011666</v>
      </c>
      <c r="K147" s="41"/>
      <c r="L147" s="42"/>
      <c r="M147" s="42"/>
      <c r="N147" s="42"/>
      <c r="O147" s="42"/>
      <c r="P147" s="46"/>
      <c r="Q147" s="23"/>
      <c r="V147" s="221">
        <f>SUM(H$134:H147)-R$134</f>
        <v>4091.0479916313452</v>
      </c>
      <c r="X147" s="176">
        <f>SUM(H$134:H147)</f>
        <v>26100.690000000002</v>
      </c>
    </row>
    <row r="148" spans="1:24">
      <c r="A148" s="237">
        <v>43266</v>
      </c>
      <c r="B148" s="25">
        <v>66</v>
      </c>
      <c r="C148" s="35" t="s">
        <v>23</v>
      </c>
      <c r="D148" s="36" t="str">
        <f t="shared" si="20"/>
        <v>'</v>
      </c>
      <c r="E148" s="37">
        <f t="shared" si="20"/>
        <v>43205.5</v>
      </c>
      <c r="F148" s="6">
        <f>IF(MAX(F$9:F147)&gt;=L$5,0,IF(B148&gt;=MONTH($N$5),F147+1,0))</f>
        <v>135</v>
      </c>
      <c r="G148" s="38">
        <f t="shared" si="12"/>
        <v>2969.8706659692789</v>
      </c>
      <c r="H148" s="39">
        <f t="shared" si="13"/>
        <v>1790.42</v>
      </c>
      <c r="I148" s="39">
        <f t="shared" ref="I148:I214" si="21">G148-H148</f>
        <v>1179.4506659692788</v>
      </c>
      <c r="J148" s="40">
        <f t="shared" si="15"/>
        <v>203439.47009414737</v>
      </c>
      <c r="K148" s="41"/>
      <c r="L148" s="42"/>
      <c r="M148" s="42"/>
      <c r="N148" s="42"/>
      <c r="O148" s="42"/>
      <c r="P148" s="46"/>
      <c r="Q148" s="23"/>
      <c r="V148" s="221">
        <f>SUM(H$134:H148)-R$134</f>
        <v>5881.4679916313435</v>
      </c>
      <c r="X148" s="176">
        <f>SUM(H$134:H148)</f>
        <v>27891.11</v>
      </c>
    </row>
    <row r="149" spans="1:24">
      <c r="A149" s="237">
        <v>43296</v>
      </c>
      <c r="B149" s="25">
        <v>67</v>
      </c>
      <c r="C149" s="35" t="s">
        <v>24</v>
      </c>
      <c r="D149" s="36" t="str">
        <f t="shared" si="20"/>
        <v>'</v>
      </c>
      <c r="E149" s="37">
        <f t="shared" si="20"/>
        <v>43205.5</v>
      </c>
      <c r="F149" s="6">
        <f>IF(MAX(F$9:F148)&gt;=L$5,0,IF(B149&gt;=MONTH($N$5),F148+1,0))</f>
        <v>136</v>
      </c>
      <c r="G149" s="38">
        <f t="shared" si="12"/>
        <v>2969.8706659692789</v>
      </c>
      <c r="H149" s="39">
        <f t="shared" si="13"/>
        <v>1780.1</v>
      </c>
      <c r="I149" s="39">
        <f t="shared" si="21"/>
        <v>1189.770665969279</v>
      </c>
      <c r="J149" s="40">
        <f t="shared" si="15"/>
        <v>202249.69942817808</v>
      </c>
      <c r="K149" s="41"/>
      <c r="L149" s="42"/>
      <c r="M149" s="42"/>
      <c r="N149" s="42"/>
      <c r="O149" s="42"/>
      <c r="P149" s="46"/>
      <c r="Q149" s="23"/>
      <c r="V149" s="221">
        <f>SUM(H$134:H149)-R$134</f>
        <v>7661.567991631342</v>
      </c>
      <c r="X149" s="176">
        <f>SUM(H$134:H149)</f>
        <v>29671.21</v>
      </c>
    </row>
    <row r="150" spans="1:24">
      <c r="A150" s="237">
        <v>43327</v>
      </c>
      <c r="B150" s="25">
        <v>68</v>
      </c>
      <c r="C150" s="35" t="s">
        <v>25</v>
      </c>
      <c r="D150" s="36" t="str">
        <f t="shared" si="20"/>
        <v>'</v>
      </c>
      <c r="E150" s="37">
        <f t="shared" si="20"/>
        <v>43205.5</v>
      </c>
      <c r="F150" s="6">
        <f>IF(MAX(F$9:F149)&gt;=L$5,0,IF(B150&gt;=MONTH($N$5),F149+1,0))</f>
        <v>137</v>
      </c>
      <c r="G150" s="38">
        <f t="shared" si="12"/>
        <v>2969.8706659692789</v>
      </c>
      <c r="H150" s="39">
        <f t="shared" si="13"/>
        <v>1769.68</v>
      </c>
      <c r="I150" s="39">
        <f t="shared" si="21"/>
        <v>1200.1906659692788</v>
      </c>
      <c r="J150" s="40">
        <f t="shared" si="15"/>
        <v>201049.5087622088</v>
      </c>
      <c r="K150" s="41"/>
      <c r="L150" s="42"/>
      <c r="M150" s="42"/>
      <c r="N150" s="42"/>
      <c r="O150" s="42"/>
      <c r="P150" s="46"/>
      <c r="Q150" s="23"/>
      <c r="V150" s="221">
        <f>SUM(H$134:H150)-R$134</f>
        <v>9431.2479916313423</v>
      </c>
      <c r="X150" s="176">
        <f>SUM(H$134:H150)</f>
        <v>31440.89</v>
      </c>
    </row>
    <row r="151" spans="1:24">
      <c r="A151" s="237">
        <v>43358</v>
      </c>
      <c r="B151" s="25">
        <v>69</v>
      </c>
      <c r="C151" s="35" t="s">
        <v>26</v>
      </c>
      <c r="D151" s="36" t="str">
        <f t="shared" si="20"/>
        <v>'</v>
      </c>
      <c r="E151" s="37">
        <f t="shared" si="20"/>
        <v>43205.5</v>
      </c>
      <c r="F151" s="6">
        <f>IF(MAX(F$9:F150)&gt;=L$5,0,IF(B151&gt;=MONTH($N$5),F150+1,0))</f>
        <v>138</v>
      </c>
      <c r="G151" s="38">
        <f t="shared" si="12"/>
        <v>2969.8706659692789</v>
      </c>
      <c r="H151" s="39">
        <f t="shared" si="13"/>
        <v>1759.18</v>
      </c>
      <c r="I151" s="39">
        <f t="shared" si="21"/>
        <v>1210.6906659692788</v>
      </c>
      <c r="J151" s="40">
        <f t="shared" si="15"/>
        <v>199838.81809623953</v>
      </c>
      <c r="K151" s="41"/>
      <c r="L151" s="42"/>
      <c r="M151" s="42"/>
      <c r="N151" s="42"/>
      <c r="O151" s="42"/>
      <c r="P151" s="46"/>
      <c r="Q151" s="23"/>
      <c r="V151" s="221">
        <f>SUM(H$134:H151)-R$134</f>
        <v>11190.427991631343</v>
      </c>
      <c r="X151" s="176">
        <f>SUM(H$134:H151)</f>
        <v>33200.07</v>
      </c>
    </row>
    <row r="152" spans="1:24">
      <c r="A152" s="237">
        <v>43388</v>
      </c>
      <c r="B152" s="25">
        <v>70</v>
      </c>
      <c r="C152" s="35" t="s">
        <v>27</v>
      </c>
      <c r="D152" s="36" t="str">
        <f t="shared" si="20"/>
        <v>'</v>
      </c>
      <c r="E152" s="37">
        <f t="shared" si="20"/>
        <v>43205.5</v>
      </c>
      <c r="F152" s="6">
        <f>IF(MAX(F$9:F151)&gt;=L$5,0,IF(B152&gt;=MONTH($N$5),F151+1,0))</f>
        <v>139</v>
      </c>
      <c r="G152" s="38">
        <f t="shared" si="12"/>
        <v>2969.8706659692789</v>
      </c>
      <c r="H152" s="39">
        <f t="shared" si="13"/>
        <v>1748.59</v>
      </c>
      <c r="I152" s="39">
        <f t="shared" si="21"/>
        <v>1221.280665969279</v>
      </c>
      <c r="J152" s="40">
        <f t="shared" si="15"/>
        <v>198617.53743027025</v>
      </c>
      <c r="K152" s="41"/>
      <c r="L152" s="42"/>
      <c r="M152" s="42"/>
      <c r="N152" s="42"/>
      <c r="O152" s="42"/>
      <c r="P152" s="46"/>
      <c r="Q152" s="23"/>
      <c r="V152" s="221">
        <f>SUM(H$134:H152)-R$134</f>
        <v>12939.017991631339</v>
      </c>
      <c r="X152" s="176">
        <f>SUM(H$134:H152)</f>
        <v>34948.659999999996</v>
      </c>
    </row>
    <row r="153" spans="1:24">
      <c r="A153" s="237">
        <v>43419</v>
      </c>
      <c r="B153" s="25">
        <v>71</v>
      </c>
      <c r="C153" s="35" t="s">
        <v>28</v>
      </c>
      <c r="D153" s="36" t="str">
        <f t="shared" si="20"/>
        <v>'</v>
      </c>
      <c r="E153" s="37">
        <f t="shared" si="20"/>
        <v>43205.5</v>
      </c>
      <c r="F153" s="6">
        <f>IF(MAX(F$9:F152)&gt;=L$5,0,IF(B153&gt;=MONTH($N$5),F152+1,0))</f>
        <v>140</v>
      </c>
      <c r="G153" s="38">
        <f t="shared" si="12"/>
        <v>2969.8706659692789</v>
      </c>
      <c r="H153" s="39">
        <f t="shared" si="13"/>
        <v>1737.9</v>
      </c>
      <c r="I153" s="39">
        <f t="shared" si="21"/>
        <v>1231.9706659692788</v>
      </c>
      <c r="J153" s="40">
        <f t="shared" si="15"/>
        <v>197385.56676430098</v>
      </c>
      <c r="K153" s="41"/>
      <c r="L153" s="42"/>
      <c r="M153" s="42"/>
      <c r="N153" s="42"/>
      <c r="O153" s="42"/>
      <c r="P153" s="46"/>
      <c r="Q153" s="23"/>
      <c r="V153" s="221">
        <f>SUM(H$134:H153)-R$134</f>
        <v>14676.917991631341</v>
      </c>
      <c r="X153" s="176">
        <f>SUM(H$134:H153)</f>
        <v>36686.559999999998</v>
      </c>
    </row>
    <row r="154" spans="1:24">
      <c r="A154" s="237">
        <v>43449</v>
      </c>
      <c r="B154" s="25">
        <v>72</v>
      </c>
      <c r="C154" s="35" t="s">
        <v>29</v>
      </c>
      <c r="D154" s="36" t="str">
        <f t="shared" si="20"/>
        <v>'</v>
      </c>
      <c r="E154" s="37">
        <f t="shared" si="20"/>
        <v>43205.5</v>
      </c>
      <c r="F154" s="6">
        <f>IF(MAX(F$9:F153)&gt;=L$5,0,IF(B154&gt;=MONTH($N$5),F153+1,0))</f>
        <v>141</v>
      </c>
      <c r="G154" s="45">
        <f t="shared" si="12"/>
        <v>2969.8706659692789</v>
      </c>
      <c r="H154" s="42">
        <f t="shared" si="13"/>
        <v>1727.12</v>
      </c>
      <c r="I154" s="42">
        <f t="shared" si="21"/>
        <v>1242.750665969279</v>
      </c>
      <c r="J154" s="46">
        <f t="shared" si="15"/>
        <v>196142.81609833171</v>
      </c>
      <c r="K154" s="41">
        <f>SUM(H143:H154)</f>
        <v>21416.77</v>
      </c>
      <c r="L154" s="42">
        <f>SUM(I143:I154)</f>
        <v>14221.677991631348</v>
      </c>
      <c r="M154" s="42">
        <f>SUM(G143:G154)</f>
        <v>35638.44799163135</v>
      </c>
      <c r="N154" s="42">
        <f>K154+N70</f>
        <v>163725</v>
      </c>
      <c r="O154" s="42">
        <f>L154+O70</f>
        <v>41196.075951880244</v>
      </c>
      <c r="P154" s="46">
        <f>M154+P70</f>
        <v>204921.07595188025</v>
      </c>
      <c r="Q154" s="23"/>
      <c r="V154" s="221">
        <f>SUM(H$134:H154)-R$134</f>
        <v>16404.037991631343</v>
      </c>
      <c r="X154" s="176">
        <f>SUM(H$134:H154)</f>
        <v>38413.68</v>
      </c>
    </row>
    <row r="155" spans="1:24" hidden="1">
      <c r="A155" s="237">
        <v>43480</v>
      </c>
      <c r="B155" s="25">
        <v>73</v>
      </c>
      <c r="C155" s="26" t="s">
        <v>17</v>
      </c>
      <c r="D155" s="47" t="str">
        <f>D143</f>
        <v>'</v>
      </c>
      <c r="E155" s="27">
        <f>E143+365.25</f>
        <v>43570.75</v>
      </c>
      <c r="F155" s="90">
        <f>IF(MAX(F$9:F154)&gt;=L$5,0,IF(B155&gt;=MONTH($N$5),F154+1,0))</f>
        <v>142</v>
      </c>
      <c r="G155" s="28">
        <f t="shared" si="12"/>
        <v>2969.8706659692789</v>
      </c>
      <c r="H155" s="29">
        <f t="shared" si="13"/>
        <v>1716.25</v>
      </c>
      <c r="I155" s="29">
        <f t="shared" si="21"/>
        <v>1253.6206659692789</v>
      </c>
      <c r="J155" s="30">
        <f t="shared" si="15"/>
        <v>194889.19543236244</v>
      </c>
      <c r="K155" s="31"/>
      <c r="L155" s="32"/>
      <c r="M155" s="32"/>
      <c r="N155" s="32"/>
      <c r="O155" s="32"/>
      <c r="P155" s="48"/>
      <c r="Q155" s="23"/>
      <c r="V155" s="221">
        <f>SUM(H$134:H155)-R$134</f>
        <v>18120.287991631343</v>
      </c>
      <c r="X155" s="176">
        <f>SUM(H$134:H155)</f>
        <v>40129.93</v>
      </c>
    </row>
    <row r="156" spans="1:24" hidden="1">
      <c r="A156" s="237">
        <v>43511</v>
      </c>
      <c r="B156" s="25">
        <v>74</v>
      </c>
      <c r="C156" s="35" t="s">
        <v>19</v>
      </c>
      <c r="D156" s="36" t="str">
        <f t="shared" ref="D156:E166" si="22">D155</f>
        <v>'</v>
      </c>
      <c r="E156" s="37">
        <f t="shared" si="22"/>
        <v>43570.75</v>
      </c>
      <c r="F156" s="6">
        <f>IF(MAX(F$9:F155)&gt;=L$5,0,IF(B156&gt;=MONTH($N$5),F155+1,0))</f>
        <v>143</v>
      </c>
      <c r="G156" s="38">
        <f t="shared" si="12"/>
        <v>2969.8706659692789</v>
      </c>
      <c r="H156" s="39">
        <f t="shared" si="13"/>
        <v>1705.28</v>
      </c>
      <c r="I156" s="39">
        <f t="shared" si="21"/>
        <v>1264.5906659692789</v>
      </c>
      <c r="J156" s="40">
        <f t="shared" si="15"/>
        <v>193624.60476639317</v>
      </c>
      <c r="K156" s="41"/>
      <c r="L156" s="42"/>
      <c r="M156" s="42"/>
      <c r="N156" s="42"/>
      <c r="O156" s="42"/>
      <c r="P156" s="46"/>
      <c r="Q156" s="23"/>
      <c r="V156" s="221">
        <f>SUM(H$134:H156)-R$134</f>
        <v>19825.567991631342</v>
      </c>
      <c r="X156" s="176">
        <f>SUM(H$134:H156)</f>
        <v>41835.21</v>
      </c>
    </row>
    <row r="157" spans="1:24" hidden="1">
      <c r="A157" s="237">
        <v>43539</v>
      </c>
      <c r="B157" s="25">
        <v>75</v>
      </c>
      <c r="C157" s="35" t="s">
        <v>20</v>
      </c>
      <c r="D157" s="36" t="str">
        <f t="shared" si="22"/>
        <v>'</v>
      </c>
      <c r="E157" s="37">
        <f t="shared" si="22"/>
        <v>43570.75</v>
      </c>
      <c r="F157" s="6">
        <f>IF(MAX(F$9:F156)&gt;=L$5,0,IF(B157&gt;=MONTH($N$5),F156+1,0))</f>
        <v>144</v>
      </c>
      <c r="G157" s="38">
        <f t="shared" si="12"/>
        <v>2969.8706659692789</v>
      </c>
      <c r="H157" s="39">
        <f t="shared" si="13"/>
        <v>1694.22</v>
      </c>
      <c r="I157" s="39">
        <f t="shared" si="21"/>
        <v>1275.6506659692789</v>
      </c>
      <c r="J157" s="40">
        <f t="shared" si="15"/>
        <v>192348.9541004239</v>
      </c>
      <c r="K157" s="41"/>
      <c r="L157" s="42"/>
      <c r="M157" s="42"/>
      <c r="N157" s="42"/>
      <c r="O157" s="42"/>
      <c r="P157" s="46"/>
      <c r="Q157" s="23"/>
      <c r="V157" s="221">
        <f>SUM(H$134:H157)-R$134</f>
        <v>21519.787991631343</v>
      </c>
      <c r="X157" s="176">
        <f>SUM(H$134:H157)</f>
        <v>43529.43</v>
      </c>
    </row>
    <row r="158" spans="1:24" hidden="1">
      <c r="A158" s="237">
        <v>43570</v>
      </c>
      <c r="B158" s="25">
        <v>76</v>
      </c>
      <c r="C158" s="35" t="s">
        <v>21</v>
      </c>
      <c r="D158" s="36" t="str">
        <f t="shared" si="22"/>
        <v>'</v>
      </c>
      <c r="E158" s="37">
        <f t="shared" si="22"/>
        <v>43570.75</v>
      </c>
      <c r="F158" s="6">
        <f>IF(MAX(F$9:F157)&gt;=L$5,0,IF(B158&gt;=MONTH($N$5),F157+1,0))</f>
        <v>145</v>
      </c>
      <c r="G158" s="38">
        <f t="shared" si="12"/>
        <v>2969.8706659692789</v>
      </c>
      <c r="H158" s="39">
        <f t="shared" si="13"/>
        <v>1683.05</v>
      </c>
      <c r="I158" s="39">
        <f t="shared" si="21"/>
        <v>1286.8206659692789</v>
      </c>
      <c r="J158" s="40">
        <f t="shared" si="15"/>
        <v>191062.13343445462</v>
      </c>
      <c r="K158" s="41"/>
      <c r="L158" s="42"/>
      <c r="M158" s="42"/>
      <c r="N158" s="42"/>
      <c r="O158" s="42"/>
      <c r="P158" s="46"/>
      <c r="Q158" s="23"/>
      <c r="V158" s="221">
        <f>SUM(H$134:H158)-R$134</f>
        <v>23202.837991631346</v>
      </c>
      <c r="X158" s="176">
        <f>SUM(H$134:H158)</f>
        <v>45212.480000000003</v>
      </c>
    </row>
    <row r="159" spans="1:24" hidden="1">
      <c r="A159" s="237">
        <v>43600</v>
      </c>
      <c r="B159" s="25">
        <v>77</v>
      </c>
      <c r="C159" s="35" t="s">
        <v>22</v>
      </c>
      <c r="D159" s="36" t="str">
        <f t="shared" si="22"/>
        <v>'</v>
      </c>
      <c r="E159" s="37">
        <f t="shared" si="22"/>
        <v>43570.75</v>
      </c>
      <c r="F159" s="6">
        <f>IF(MAX(F$9:F158)&gt;=L$5,0,IF(B159&gt;=MONTH($N$5),F158+1,0))</f>
        <v>146</v>
      </c>
      <c r="G159" s="38">
        <f t="shared" si="12"/>
        <v>2969.8706659692789</v>
      </c>
      <c r="H159" s="39">
        <f t="shared" si="13"/>
        <v>1671.79</v>
      </c>
      <c r="I159" s="39">
        <f t="shared" si="21"/>
        <v>1298.0806659692789</v>
      </c>
      <c r="J159" s="40">
        <f t="shared" ref="J159:J218" si="23">J158-I159</f>
        <v>189764.05276848533</v>
      </c>
      <c r="K159" s="41"/>
      <c r="L159" s="42"/>
      <c r="M159" s="42"/>
      <c r="N159" s="42"/>
      <c r="O159" s="42"/>
      <c r="P159" s="46"/>
      <c r="Q159" s="23"/>
      <c r="V159" s="221">
        <f>SUM(H$134:H159)-R$134</f>
        <v>24874.627991631347</v>
      </c>
      <c r="X159" s="176">
        <f>SUM(H$134:H159)</f>
        <v>46884.270000000004</v>
      </c>
    </row>
    <row r="160" spans="1:24" hidden="1">
      <c r="A160" s="237">
        <v>43631</v>
      </c>
      <c r="B160" s="25">
        <v>78</v>
      </c>
      <c r="C160" s="35" t="s">
        <v>23</v>
      </c>
      <c r="D160" s="36" t="str">
        <f t="shared" si="22"/>
        <v>'</v>
      </c>
      <c r="E160" s="37">
        <f t="shared" si="22"/>
        <v>43570.75</v>
      </c>
      <c r="F160" s="6">
        <f>IF(MAX(F$9:F159)&gt;=L$5,0,IF(B160&gt;=MONTH($N$5),F159+1,0))</f>
        <v>147</v>
      </c>
      <c r="G160" s="38">
        <f t="shared" si="12"/>
        <v>2969.8706659692789</v>
      </c>
      <c r="H160" s="39">
        <f t="shared" si="13"/>
        <v>1660.44</v>
      </c>
      <c r="I160" s="39">
        <f t="shared" si="21"/>
        <v>1309.4306659692788</v>
      </c>
      <c r="J160" s="40">
        <f t="shared" si="23"/>
        <v>188454.62210251606</v>
      </c>
      <c r="K160" s="41"/>
      <c r="L160" s="42"/>
      <c r="M160" s="42"/>
      <c r="N160" s="42"/>
      <c r="O160" s="42"/>
      <c r="P160" s="46"/>
      <c r="Q160" s="23"/>
      <c r="V160" s="221">
        <f>SUM(H$134:H160)-R$134</f>
        <v>26535.067991631349</v>
      </c>
      <c r="X160" s="176">
        <f>SUM(H$134:H160)</f>
        <v>48544.710000000006</v>
      </c>
    </row>
    <row r="161" spans="1:24" hidden="1">
      <c r="A161" s="237">
        <v>43661</v>
      </c>
      <c r="B161" s="25">
        <v>79</v>
      </c>
      <c r="C161" s="35" t="s">
        <v>24</v>
      </c>
      <c r="D161" s="36" t="str">
        <f t="shared" si="22"/>
        <v>'</v>
      </c>
      <c r="E161" s="37">
        <f t="shared" si="22"/>
        <v>43570.75</v>
      </c>
      <c r="F161" s="6">
        <f>IF(MAX(F$9:F160)&gt;=L$5,0,IF(B161&gt;=MONTH($N$5),F160+1,0))</f>
        <v>148</v>
      </c>
      <c r="G161" s="38">
        <f t="shared" si="12"/>
        <v>2969.8706659692789</v>
      </c>
      <c r="H161" s="39">
        <f t="shared" si="13"/>
        <v>1648.98</v>
      </c>
      <c r="I161" s="39">
        <f t="shared" si="21"/>
        <v>1320.8906659692789</v>
      </c>
      <c r="J161" s="40">
        <f t="shared" si="23"/>
        <v>187133.73143654678</v>
      </c>
      <c r="K161" s="41"/>
      <c r="L161" s="42"/>
      <c r="M161" s="42"/>
      <c r="N161" s="42"/>
      <c r="O161" s="42"/>
      <c r="P161" s="46"/>
      <c r="Q161" s="23"/>
      <c r="V161" s="221">
        <f>SUM(H$134:H161)-R$134</f>
        <v>28184.047991631352</v>
      </c>
      <c r="X161" s="176">
        <f>SUM(H$134:H161)</f>
        <v>50193.69000000001</v>
      </c>
    </row>
    <row r="162" spans="1:24" hidden="1">
      <c r="A162" s="237">
        <v>43692</v>
      </c>
      <c r="B162" s="25">
        <v>80</v>
      </c>
      <c r="C162" s="35" t="s">
        <v>25</v>
      </c>
      <c r="D162" s="36" t="str">
        <f t="shared" si="22"/>
        <v>'</v>
      </c>
      <c r="E162" s="37">
        <f t="shared" si="22"/>
        <v>43570.75</v>
      </c>
      <c r="F162" s="6">
        <f>IF(MAX(F$9:F161)&gt;=L$5,0,IF(B162&gt;=MONTH($N$5),F161+1,0))</f>
        <v>149</v>
      </c>
      <c r="G162" s="38">
        <f t="shared" si="12"/>
        <v>2969.8706659692789</v>
      </c>
      <c r="H162" s="39">
        <f t="shared" si="13"/>
        <v>1637.42</v>
      </c>
      <c r="I162" s="39">
        <f t="shared" si="21"/>
        <v>1332.4506659692788</v>
      </c>
      <c r="J162" s="40">
        <f t="shared" si="23"/>
        <v>185801.28077057749</v>
      </c>
      <c r="K162" s="41"/>
      <c r="L162" s="42"/>
      <c r="M162" s="42"/>
      <c r="N162" s="42"/>
      <c r="O162" s="42"/>
      <c r="P162" s="46"/>
      <c r="Q162" s="23"/>
      <c r="V162" s="221">
        <f>SUM(H$134:H162)-R$134</f>
        <v>29821.467991631351</v>
      </c>
      <c r="X162" s="176">
        <f>SUM(H$134:H162)</f>
        <v>51831.110000000008</v>
      </c>
    </row>
    <row r="163" spans="1:24" hidden="1">
      <c r="A163" s="237">
        <v>43723</v>
      </c>
      <c r="B163" s="25">
        <v>81</v>
      </c>
      <c r="C163" s="35" t="s">
        <v>26</v>
      </c>
      <c r="D163" s="36" t="str">
        <f t="shared" si="22"/>
        <v>'</v>
      </c>
      <c r="E163" s="37">
        <f t="shared" si="22"/>
        <v>43570.75</v>
      </c>
      <c r="F163" s="6">
        <f>IF(MAX(F$9:F162)&gt;=L$5,0,IF(B163&gt;=MONTH($N$5),F162+1,0))</f>
        <v>150</v>
      </c>
      <c r="G163" s="38">
        <f t="shared" si="12"/>
        <v>2969.8706659692789</v>
      </c>
      <c r="H163" s="39">
        <f t="shared" si="13"/>
        <v>1625.76</v>
      </c>
      <c r="I163" s="39">
        <f t="shared" si="21"/>
        <v>1344.1106659692789</v>
      </c>
      <c r="J163" s="40">
        <f t="shared" si="23"/>
        <v>184457.1701046082</v>
      </c>
      <c r="K163" s="41"/>
      <c r="L163" s="42"/>
      <c r="M163" s="42"/>
      <c r="N163" s="42"/>
      <c r="O163" s="42"/>
      <c r="P163" s="46"/>
      <c r="Q163" s="23"/>
      <c r="V163" s="221">
        <f>SUM(H$134:H163)-R$134</f>
        <v>31447.227991631353</v>
      </c>
      <c r="X163" s="176">
        <f>SUM(H$134:H163)</f>
        <v>53456.87000000001</v>
      </c>
    </row>
    <row r="164" spans="1:24" hidden="1">
      <c r="A164" s="237">
        <v>43753</v>
      </c>
      <c r="B164" s="25">
        <v>82</v>
      </c>
      <c r="C164" s="35" t="s">
        <v>27</v>
      </c>
      <c r="D164" s="36" t="str">
        <f t="shared" si="22"/>
        <v>'</v>
      </c>
      <c r="E164" s="37">
        <f t="shared" si="22"/>
        <v>43570.75</v>
      </c>
      <c r="F164" s="6">
        <f>IF(MAX(F$9:F163)&gt;=L$5,0,IF(B164&gt;=MONTH($N$5),F163+1,0))</f>
        <v>151</v>
      </c>
      <c r="G164" s="38">
        <f t="shared" si="12"/>
        <v>2969.8706659692789</v>
      </c>
      <c r="H164" s="39">
        <f t="shared" si="13"/>
        <v>1614</v>
      </c>
      <c r="I164" s="39">
        <f t="shared" si="21"/>
        <v>1355.8706659692789</v>
      </c>
      <c r="J164" s="40">
        <f t="shared" si="23"/>
        <v>183101.29943863893</v>
      </c>
      <c r="K164" s="41"/>
      <c r="L164" s="42"/>
      <c r="M164" s="42"/>
      <c r="N164" s="42"/>
      <c r="O164" s="42"/>
      <c r="P164" s="46"/>
      <c r="Q164" s="23"/>
      <c r="V164" s="221">
        <f>SUM(H$134:H164)-R$134</f>
        <v>33061.227991631356</v>
      </c>
      <c r="X164" s="176">
        <f>SUM(H$134:H164)</f>
        <v>55070.87000000001</v>
      </c>
    </row>
    <row r="165" spans="1:24" hidden="1">
      <c r="A165" s="237">
        <v>43784</v>
      </c>
      <c r="B165" s="25">
        <v>83</v>
      </c>
      <c r="C165" s="35" t="s">
        <v>28</v>
      </c>
      <c r="D165" s="36" t="str">
        <f t="shared" si="22"/>
        <v>'</v>
      </c>
      <c r="E165" s="37">
        <f t="shared" si="22"/>
        <v>43570.75</v>
      </c>
      <c r="F165" s="6">
        <f>IF(MAX(F$9:F164)&gt;=L$5,0,IF(B165&gt;=MONTH($N$5),F164+1,0))</f>
        <v>152</v>
      </c>
      <c r="G165" s="38">
        <f t="shared" si="12"/>
        <v>2969.8706659692789</v>
      </c>
      <c r="H165" s="39">
        <f t="shared" si="13"/>
        <v>1602.14</v>
      </c>
      <c r="I165" s="39">
        <f t="shared" si="21"/>
        <v>1367.7306659692788</v>
      </c>
      <c r="J165" s="40">
        <f t="shared" si="23"/>
        <v>181733.56877266965</v>
      </c>
      <c r="K165" s="41"/>
      <c r="L165" s="42"/>
      <c r="M165" s="42"/>
      <c r="N165" s="42"/>
      <c r="O165" s="42"/>
      <c r="P165" s="46"/>
      <c r="Q165" s="23"/>
      <c r="V165" s="221">
        <f>SUM(H$134:H165)-R$134</f>
        <v>34663.367991631356</v>
      </c>
      <c r="X165" s="176">
        <f>SUM(H$134:H165)</f>
        <v>56673.010000000009</v>
      </c>
    </row>
    <row r="166" spans="1:24" hidden="1">
      <c r="A166" s="237">
        <v>43814</v>
      </c>
      <c r="B166" s="25">
        <v>84</v>
      </c>
      <c r="C166" s="35" t="s">
        <v>29</v>
      </c>
      <c r="D166" s="36" t="str">
        <f t="shared" si="22"/>
        <v>'</v>
      </c>
      <c r="E166" s="37">
        <f t="shared" si="22"/>
        <v>43570.75</v>
      </c>
      <c r="F166" s="6">
        <f>IF(MAX(F$9:F165)&gt;=L$5,0,IF(B166&gt;=MONTH($N$5),F165+1,0))</f>
        <v>153</v>
      </c>
      <c r="G166" s="45">
        <f t="shared" si="12"/>
        <v>2969.8706659692789</v>
      </c>
      <c r="H166" s="42">
        <f t="shared" si="13"/>
        <v>1590.17</v>
      </c>
      <c r="I166" s="42">
        <f t="shared" si="21"/>
        <v>1379.7006659692788</v>
      </c>
      <c r="J166" s="46">
        <f t="shared" si="23"/>
        <v>180353.86810670036</v>
      </c>
      <c r="K166" s="41">
        <f>SUM(H155:H166)</f>
        <v>19849.5</v>
      </c>
      <c r="L166" s="42">
        <f>SUM(I155:I166)</f>
        <v>15788.947991631347</v>
      </c>
      <c r="M166" s="42">
        <f>SUM(G155:G166)</f>
        <v>35638.44799163135</v>
      </c>
      <c r="N166" s="42">
        <f>K166+N154</f>
        <v>183574.5</v>
      </c>
      <c r="O166" s="42">
        <f>L166+O154</f>
        <v>56985.023943511595</v>
      </c>
      <c r="P166" s="46">
        <f>M166+P154</f>
        <v>240559.52394351159</v>
      </c>
      <c r="Q166" s="23"/>
      <c r="V166" s="221">
        <f>SUM(H$134:H166)-R$134</f>
        <v>36253.537991631354</v>
      </c>
      <c r="X166" s="176">
        <f>SUM(H$134:H166)</f>
        <v>58263.180000000008</v>
      </c>
    </row>
    <row r="167" spans="1:24" hidden="1">
      <c r="A167" s="237">
        <v>43845</v>
      </c>
      <c r="B167" s="25">
        <v>85</v>
      </c>
      <c r="C167" s="26" t="s">
        <v>17</v>
      </c>
      <c r="D167" s="47" t="str">
        <f>D155</f>
        <v>'</v>
      </c>
      <c r="E167" s="27">
        <f>E155+365.25</f>
        <v>43936</v>
      </c>
      <c r="F167" s="90">
        <f>IF(MAX(F$9:F166)&gt;=L$5,0,IF(B167&gt;=MONTH($N$5),F166+1,0))</f>
        <v>154</v>
      </c>
      <c r="G167" s="28">
        <f t="shared" si="12"/>
        <v>2969.8706659692789</v>
      </c>
      <c r="H167" s="29">
        <f t="shared" si="13"/>
        <v>1578.1</v>
      </c>
      <c r="I167" s="29">
        <f t="shared" si="21"/>
        <v>1391.770665969279</v>
      </c>
      <c r="J167" s="30">
        <f t="shared" si="23"/>
        <v>178962.09744073107</v>
      </c>
      <c r="K167" s="31"/>
      <c r="L167" s="32"/>
      <c r="M167" s="32"/>
      <c r="N167" s="32"/>
      <c r="O167" s="32"/>
      <c r="P167" s="48"/>
      <c r="Q167" s="23"/>
      <c r="V167" s="221">
        <f>SUM(H$134:H167)-R$134</f>
        <v>37831.637991631345</v>
      </c>
      <c r="X167" s="176">
        <f>SUM(H$134:H167)</f>
        <v>59841.280000000006</v>
      </c>
    </row>
    <row r="168" spans="1:24" hidden="1">
      <c r="A168" s="237">
        <v>43876</v>
      </c>
      <c r="B168" s="25">
        <v>86</v>
      </c>
      <c r="C168" s="35" t="s">
        <v>19</v>
      </c>
      <c r="D168" s="36" t="str">
        <f t="shared" ref="D168:E178" si="24">D167</f>
        <v>'</v>
      </c>
      <c r="E168" s="37">
        <f t="shared" si="24"/>
        <v>43936</v>
      </c>
      <c r="F168" s="6">
        <f>IF(MAX(F$9:F167)&gt;=L$5,0,IF(B168&gt;=MONTH($N$5),F167+1,0))</f>
        <v>155</v>
      </c>
      <c r="G168" s="38">
        <f t="shared" si="12"/>
        <v>2969.8706659692789</v>
      </c>
      <c r="H168" s="39">
        <f t="shared" si="13"/>
        <v>1565.92</v>
      </c>
      <c r="I168" s="39">
        <f t="shared" si="21"/>
        <v>1403.9506659692788</v>
      </c>
      <c r="J168" s="40">
        <f t="shared" si="23"/>
        <v>177558.14677476179</v>
      </c>
      <c r="K168" s="41"/>
      <c r="L168" s="42"/>
      <c r="M168" s="42"/>
      <c r="N168" s="42"/>
      <c r="O168" s="42"/>
      <c r="P168" s="46"/>
      <c r="Q168" s="23"/>
      <c r="V168" s="221">
        <f>SUM(H$134:H168)-R$134</f>
        <v>39397.557991631344</v>
      </c>
      <c r="X168" s="176">
        <f>SUM(H$134:H168)</f>
        <v>61407.200000000004</v>
      </c>
    </row>
    <row r="169" spans="1:24" hidden="1">
      <c r="A169" s="237">
        <v>43905</v>
      </c>
      <c r="B169" s="25">
        <v>87</v>
      </c>
      <c r="C169" s="35" t="s">
        <v>20</v>
      </c>
      <c r="D169" s="36" t="str">
        <f t="shared" si="24"/>
        <v>'</v>
      </c>
      <c r="E169" s="37">
        <f t="shared" si="24"/>
        <v>43936</v>
      </c>
      <c r="F169" s="6">
        <f>IF(MAX(F$9:F168)&gt;=L$5,0,IF(B169&gt;=MONTH($N$5),F168+1,0))</f>
        <v>156</v>
      </c>
      <c r="G169" s="38">
        <f t="shared" si="12"/>
        <v>2969.8706659692789</v>
      </c>
      <c r="H169" s="39">
        <f t="shared" si="13"/>
        <v>1553.63</v>
      </c>
      <c r="I169" s="39">
        <f t="shared" si="21"/>
        <v>1416.2406659692788</v>
      </c>
      <c r="J169" s="40">
        <f t="shared" si="23"/>
        <v>176141.90610879252</v>
      </c>
      <c r="K169" s="41"/>
      <c r="L169" s="42"/>
      <c r="M169" s="42"/>
      <c r="N169" s="42"/>
      <c r="O169" s="42"/>
      <c r="P169" s="46"/>
      <c r="Q169" s="23"/>
      <c r="V169" s="221">
        <f>SUM(H$134:H169)-R$134</f>
        <v>40951.187991631348</v>
      </c>
      <c r="X169" s="176">
        <f>SUM(H$134:H169)</f>
        <v>62960.83</v>
      </c>
    </row>
    <row r="170" spans="1:24" hidden="1">
      <c r="A170" s="237">
        <v>43936</v>
      </c>
      <c r="B170" s="25">
        <v>88</v>
      </c>
      <c r="C170" s="35" t="s">
        <v>21</v>
      </c>
      <c r="D170" s="36" t="str">
        <f t="shared" si="24"/>
        <v>'</v>
      </c>
      <c r="E170" s="37">
        <f t="shared" si="24"/>
        <v>43936</v>
      </c>
      <c r="F170" s="6">
        <f>IF(MAX(F$9:F169)&gt;=L$5,0,IF(B170&gt;=MONTH($N$5),F169+1,0))</f>
        <v>157</v>
      </c>
      <c r="G170" s="38">
        <f t="shared" si="12"/>
        <v>2969.8706659692789</v>
      </c>
      <c r="H170" s="39">
        <f t="shared" si="13"/>
        <v>1541.24</v>
      </c>
      <c r="I170" s="39">
        <f t="shared" si="21"/>
        <v>1428.6306659692789</v>
      </c>
      <c r="J170" s="40">
        <f t="shared" si="23"/>
        <v>174713.27544282324</v>
      </c>
      <c r="K170" s="41"/>
      <c r="L170" s="42"/>
      <c r="M170" s="42"/>
      <c r="N170" s="42"/>
      <c r="O170" s="42"/>
      <c r="P170" s="46"/>
      <c r="Q170" s="23"/>
      <c r="V170" s="221">
        <f>SUM(H$134:H170)-R$134</f>
        <v>42492.427991631339</v>
      </c>
      <c r="X170" s="176">
        <f>SUM(H$134:H170)</f>
        <v>64502.07</v>
      </c>
    </row>
    <row r="171" spans="1:24" hidden="1">
      <c r="A171" s="237">
        <v>43966</v>
      </c>
      <c r="B171" s="25">
        <v>89</v>
      </c>
      <c r="C171" s="35" t="s">
        <v>22</v>
      </c>
      <c r="D171" s="36" t="str">
        <f t="shared" si="24"/>
        <v>'</v>
      </c>
      <c r="E171" s="37">
        <f t="shared" si="24"/>
        <v>43936</v>
      </c>
      <c r="F171" s="6">
        <f>IF(MAX(F$9:F170)&gt;=L$5,0,IF(B171&gt;=MONTH($N$5),F170+1,0))</f>
        <v>158</v>
      </c>
      <c r="G171" s="38">
        <f t="shared" si="12"/>
        <v>2969.8706659692789</v>
      </c>
      <c r="H171" s="39">
        <f t="shared" si="13"/>
        <v>1528.74</v>
      </c>
      <c r="I171" s="39">
        <f t="shared" si="21"/>
        <v>1441.1306659692789</v>
      </c>
      <c r="J171" s="40">
        <f t="shared" si="23"/>
        <v>173272.14477685397</v>
      </c>
      <c r="K171" s="41"/>
      <c r="L171" s="42"/>
      <c r="M171" s="42"/>
      <c r="N171" s="42"/>
      <c r="O171" s="42"/>
      <c r="P171" s="46"/>
      <c r="Q171" s="23"/>
      <c r="V171" s="221">
        <f>SUM(H$134:H171)-R$134</f>
        <v>44021.167991631344</v>
      </c>
      <c r="X171" s="176">
        <f>SUM(H$134:H171)</f>
        <v>66030.81</v>
      </c>
    </row>
    <row r="172" spans="1:24" hidden="1">
      <c r="A172" s="237">
        <v>43997</v>
      </c>
      <c r="B172" s="25">
        <v>90</v>
      </c>
      <c r="C172" s="35" t="s">
        <v>23</v>
      </c>
      <c r="D172" s="36" t="str">
        <f t="shared" si="24"/>
        <v>'</v>
      </c>
      <c r="E172" s="37">
        <f t="shared" si="24"/>
        <v>43936</v>
      </c>
      <c r="F172" s="6">
        <f>IF(MAX(F$9:F171)&gt;=L$5,0,IF(B172&gt;=MONTH($N$5),F171+1,0))</f>
        <v>159</v>
      </c>
      <c r="G172" s="38">
        <f t="shared" si="12"/>
        <v>2969.8706659692789</v>
      </c>
      <c r="H172" s="39">
        <f t="shared" si="13"/>
        <v>1516.13</v>
      </c>
      <c r="I172" s="39">
        <f t="shared" si="21"/>
        <v>1453.7406659692788</v>
      </c>
      <c r="J172" s="40">
        <f t="shared" si="23"/>
        <v>171818.4041108847</v>
      </c>
      <c r="K172" s="41"/>
      <c r="L172" s="42"/>
      <c r="M172" s="42"/>
      <c r="N172" s="42"/>
      <c r="O172" s="42"/>
      <c r="P172" s="46"/>
      <c r="Q172" s="23"/>
      <c r="V172" s="221">
        <f>SUM(H$134:H172)-R$134</f>
        <v>45537.297991631349</v>
      </c>
      <c r="X172" s="176">
        <f>SUM(H$134:H172)</f>
        <v>67546.94</v>
      </c>
    </row>
    <row r="173" spans="1:24" hidden="1">
      <c r="A173" s="237">
        <v>44027</v>
      </c>
      <c r="B173" s="25">
        <v>91</v>
      </c>
      <c r="C173" s="35" t="s">
        <v>24</v>
      </c>
      <c r="D173" s="36" t="str">
        <f t="shared" si="24"/>
        <v>'</v>
      </c>
      <c r="E173" s="37">
        <f t="shared" si="24"/>
        <v>43936</v>
      </c>
      <c r="F173" s="6">
        <f>IF(MAX(F$9:F172)&gt;=L$5,0,IF(B173&gt;=MONTH($N$5),F172+1,0))</f>
        <v>160</v>
      </c>
      <c r="G173" s="38">
        <f t="shared" si="12"/>
        <v>2969.8706659692789</v>
      </c>
      <c r="H173" s="39">
        <f t="shared" si="13"/>
        <v>1503.41</v>
      </c>
      <c r="I173" s="39">
        <f t="shared" si="21"/>
        <v>1466.4606659692788</v>
      </c>
      <c r="J173" s="40">
        <f t="shared" si="23"/>
        <v>170351.94344491544</v>
      </c>
      <c r="K173" s="41"/>
      <c r="L173" s="42"/>
      <c r="M173" s="42"/>
      <c r="N173" s="42"/>
      <c r="O173" s="42"/>
      <c r="P173" s="46"/>
      <c r="Q173" s="23"/>
      <c r="V173" s="221">
        <f>SUM(H$134:H173)-R$134</f>
        <v>47040.707991631352</v>
      </c>
      <c r="X173" s="176">
        <f>SUM(H$134:H173)</f>
        <v>69050.350000000006</v>
      </c>
    </row>
    <row r="174" spans="1:24" hidden="1">
      <c r="A174" s="237">
        <v>44058</v>
      </c>
      <c r="B174" s="25">
        <v>92</v>
      </c>
      <c r="C174" s="35" t="s">
        <v>25</v>
      </c>
      <c r="D174" s="36" t="str">
        <f t="shared" si="24"/>
        <v>'</v>
      </c>
      <c r="E174" s="37">
        <f t="shared" si="24"/>
        <v>43936</v>
      </c>
      <c r="F174" s="6">
        <f>IF(MAX(F$9:F173)&gt;=L$5,0,IF(B174&gt;=MONTH($N$5),F173+1,0))</f>
        <v>161</v>
      </c>
      <c r="G174" s="38">
        <f t="shared" si="12"/>
        <v>2969.8706659692789</v>
      </c>
      <c r="H174" s="39">
        <f t="shared" si="13"/>
        <v>1490.58</v>
      </c>
      <c r="I174" s="39">
        <f t="shared" si="21"/>
        <v>1479.290665969279</v>
      </c>
      <c r="J174" s="40">
        <f t="shared" si="23"/>
        <v>168872.65277894615</v>
      </c>
      <c r="K174" s="41"/>
      <c r="L174" s="42"/>
      <c r="M174" s="42"/>
      <c r="N174" s="42"/>
      <c r="O174" s="42"/>
      <c r="P174" s="46"/>
      <c r="Q174" s="23"/>
      <c r="V174" s="221">
        <f>SUM(H$134:H174)-R$134</f>
        <v>48531.287991631354</v>
      </c>
      <c r="X174" s="176">
        <f>SUM(H$134:H174)</f>
        <v>70540.930000000008</v>
      </c>
    </row>
    <row r="175" spans="1:24" hidden="1">
      <c r="A175" s="237">
        <v>44089</v>
      </c>
      <c r="B175" s="25">
        <v>93</v>
      </c>
      <c r="C175" s="35" t="s">
        <v>26</v>
      </c>
      <c r="D175" s="36" t="str">
        <f t="shared" si="24"/>
        <v>'</v>
      </c>
      <c r="E175" s="37">
        <f t="shared" si="24"/>
        <v>43936</v>
      </c>
      <c r="F175" s="6">
        <f>IF(MAX(F$9:F174)&gt;=L$5,0,IF(B175&gt;=MONTH($N$5),F174+1,0))</f>
        <v>162</v>
      </c>
      <c r="G175" s="38">
        <f t="shared" si="12"/>
        <v>2969.8706659692789</v>
      </c>
      <c r="H175" s="39">
        <f t="shared" si="13"/>
        <v>1477.64</v>
      </c>
      <c r="I175" s="39">
        <f t="shared" si="21"/>
        <v>1492.2306659692788</v>
      </c>
      <c r="J175" s="40">
        <f t="shared" si="23"/>
        <v>167380.42211297687</v>
      </c>
      <c r="K175" s="41"/>
      <c r="L175" s="42"/>
      <c r="M175" s="42"/>
      <c r="N175" s="42"/>
      <c r="O175" s="42"/>
      <c r="P175" s="46"/>
      <c r="Q175" s="23"/>
      <c r="V175" s="221">
        <f>SUM(H$134:H175)-R$134</f>
        <v>50008.927991631354</v>
      </c>
      <c r="X175" s="176">
        <f>SUM(H$134:H175)</f>
        <v>72018.570000000007</v>
      </c>
    </row>
    <row r="176" spans="1:24" hidden="1">
      <c r="A176" s="237">
        <v>44119</v>
      </c>
      <c r="B176" s="25">
        <v>94</v>
      </c>
      <c r="C176" s="35" t="s">
        <v>27</v>
      </c>
      <c r="D176" s="36" t="str">
        <f t="shared" si="24"/>
        <v>'</v>
      </c>
      <c r="E176" s="37">
        <f t="shared" si="24"/>
        <v>43936</v>
      </c>
      <c r="F176" s="6">
        <f>IF(MAX(F$9:F175)&gt;=L$5,0,IF(B176&gt;=MONTH($N$5),F175+1,0))</f>
        <v>163</v>
      </c>
      <c r="G176" s="38">
        <f t="shared" si="12"/>
        <v>2969.8706659692789</v>
      </c>
      <c r="H176" s="39">
        <f t="shared" si="13"/>
        <v>1464.58</v>
      </c>
      <c r="I176" s="39">
        <f t="shared" si="21"/>
        <v>1505.290665969279</v>
      </c>
      <c r="J176" s="40">
        <f t="shared" si="23"/>
        <v>165875.13144700759</v>
      </c>
      <c r="K176" s="41"/>
      <c r="L176" s="42"/>
      <c r="M176" s="42"/>
      <c r="N176" s="42"/>
      <c r="O176" s="42"/>
      <c r="P176" s="46"/>
      <c r="Q176" s="23"/>
      <c r="V176" s="221">
        <f>SUM(H$134:H176)-R$134</f>
        <v>51473.507991631355</v>
      </c>
      <c r="X176" s="176">
        <f>SUM(H$134:H176)</f>
        <v>73483.150000000009</v>
      </c>
    </row>
    <row r="177" spans="1:24" hidden="1">
      <c r="A177" s="237">
        <v>44150</v>
      </c>
      <c r="B177" s="25">
        <v>95</v>
      </c>
      <c r="C177" s="35" t="s">
        <v>28</v>
      </c>
      <c r="D177" s="36" t="str">
        <f t="shared" si="24"/>
        <v>'</v>
      </c>
      <c r="E177" s="37">
        <f t="shared" si="24"/>
        <v>43936</v>
      </c>
      <c r="F177" s="6">
        <f>IF(MAX(F$9:F176)&gt;=L$5,0,IF(B177&gt;=MONTH($N$5),F176+1,0))</f>
        <v>164</v>
      </c>
      <c r="G177" s="38">
        <f t="shared" si="12"/>
        <v>2969.8706659692789</v>
      </c>
      <c r="H177" s="39">
        <f t="shared" si="13"/>
        <v>1451.41</v>
      </c>
      <c r="I177" s="39">
        <f t="shared" si="21"/>
        <v>1518.4606659692788</v>
      </c>
      <c r="J177" s="40">
        <f t="shared" si="23"/>
        <v>164356.67078103832</v>
      </c>
      <c r="K177" s="41"/>
      <c r="L177" s="42"/>
      <c r="M177" s="42"/>
      <c r="N177" s="42"/>
      <c r="O177" s="42"/>
      <c r="P177" s="46"/>
      <c r="Q177" s="23"/>
      <c r="V177" s="221">
        <f>SUM(H$134:H177)-R$134</f>
        <v>52924.917991631359</v>
      </c>
      <c r="X177" s="176">
        <f>SUM(H$134:H177)</f>
        <v>74934.560000000012</v>
      </c>
    </row>
    <row r="178" spans="1:24" hidden="1">
      <c r="A178" s="237">
        <v>44180</v>
      </c>
      <c r="B178" s="25">
        <v>96</v>
      </c>
      <c r="C178" s="35" t="s">
        <v>29</v>
      </c>
      <c r="D178" s="36" t="str">
        <f t="shared" si="24"/>
        <v>'</v>
      </c>
      <c r="E178" s="37">
        <f t="shared" si="24"/>
        <v>43936</v>
      </c>
      <c r="F178" s="6">
        <f>IF(MAX(F$9:F177)&gt;=L$5,0,IF(B178&gt;=MONTH($N$5),F177+1,0))</f>
        <v>165</v>
      </c>
      <c r="G178" s="45">
        <f t="shared" si="12"/>
        <v>2969.8706659692789</v>
      </c>
      <c r="H178" s="42">
        <f t="shared" si="13"/>
        <v>1438.12</v>
      </c>
      <c r="I178" s="42">
        <f t="shared" si="21"/>
        <v>1531.750665969279</v>
      </c>
      <c r="J178" s="46">
        <f t="shared" si="23"/>
        <v>162824.92011506905</v>
      </c>
      <c r="K178" s="41">
        <f>SUM(H167:H178)</f>
        <v>18109.499999999996</v>
      </c>
      <c r="L178" s="42">
        <f>SUM(I167:I178)</f>
        <v>17528.947991631347</v>
      </c>
      <c r="M178" s="42">
        <f>SUM(G167:G178)</f>
        <v>35638.44799163135</v>
      </c>
      <c r="N178" s="42">
        <f>K178+N166</f>
        <v>201684</v>
      </c>
      <c r="O178" s="42">
        <f>L178+O166</f>
        <v>74513.971935142938</v>
      </c>
      <c r="P178" s="46">
        <f>M178+P166</f>
        <v>276197.97193514294</v>
      </c>
      <c r="Q178" s="23"/>
      <c r="V178" s="221">
        <f>SUM(H$134:H178)-R$134</f>
        <v>54363.037991631354</v>
      </c>
      <c r="X178" s="176">
        <f>SUM(H$134:H178)</f>
        <v>76372.680000000008</v>
      </c>
    </row>
    <row r="179" spans="1:24" hidden="1">
      <c r="A179" s="237">
        <v>44211</v>
      </c>
      <c r="B179" s="25">
        <v>85</v>
      </c>
      <c r="C179" s="26" t="s">
        <v>17</v>
      </c>
      <c r="D179" s="47" t="str">
        <f>D167</f>
        <v>'</v>
      </c>
      <c r="E179" s="27">
        <f>E167+365.25</f>
        <v>44301.25</v>
      </c>
      <c r="F179" s="90">
        <f>IF(MAX(F$9:F178)&gt;=L$5,0,IF(B179&gt;=MONTH($N$5),F178+1,0))</f>
        <v>166</v>
      </c>
      <c r="G179" s="28">
        <f t="shared" ref="G179:G190" si="25">IF((J178+H179)&lt;(M$5+H179),J178+H179,M$5)</f>
        <v>2969.8706659692789</v>
      </c>
      <c r="H179" s="29">
        <f t="shared" ref="H179:H190" si="26">IF(F179&gt;0,IF(J178&gt;0,ROUND(-IPMT(K$5/12,F179,L$5,J$5,,),2),0),0)</f>
        <v>1424.72</v>
      </c>
      <c r="I179" s="29">
        <f t="shared" ref="I179:I190" si="27">G179-H179</f>
        <v>1545.1506659692789</v>
      </c>
      <c r="J179" s="30">
        <f t="shared" ref="J179:J190" si="28">J178-I179</f>
        <v>161279.76944909978</v>
      </c>
      <c r="K179" s="31"/>
      <c r="L179" s="32"/>
      <c r="M179" s="32"/>
      <c r="N179" s="32"/>
      <c r="O179" s="32"/>
      <c r="P179" s="48"/>
      <c r="Q179" s="23"/>
      <c r="V179" s="221">
        <f>SUM(H$134:H179)-R$134</f>
        <v>55787.757991631355</v>
      </c>
      <c r="X179" s="176">
        <f>SUM(H$134:H179)</f>
        <v>77797.400000000009</v>
      </c>
    </row>
    <row r="180" spans="1:24" hidden="1">
      <c r="A180" s="237">
        <v>44242</v>
      </c>
      <c r="B180" s="25">
        <v>86</v>
      </c>
      <c r="C180" s="35" t="s">
        <v>19</v>
      </c>
      <c r="D180" s="36" t="str">
        <f t="shared" ref="D180:E180" si="29">D179</f>
        <v>'</v>
      </c>
      <c r="E180" s="37">
        <f t="shared" si="29"/>
        <v>44301.25</v>
      </c>
      <c r="F180" s="6">
        <f>IF(MAX(F$9:F179)&gt;=L$5,0,IF(B180&gt;=MONTH($N$5),F179+1,0))</f>
        <v>167</v>
      </c>
      <c r="G180" s="38">
        <f t="shared" si="25"/>
        <v>2969.8706659692789</v>
      </c>
      <c r="H180" s="39">
        <f t="shared" si="26"/>
        <v>1411.2</v>
      </c>
      <c r="I180" s="39">
        <f t="shared" si="27"/>
        <v>1558.6706659692788</v>
      </c>
      <c r="J180" s="40">
        <f t="shared" si="28"/>
        <v>159721.0987831305</v>
      </c>
      <c r="K180" s="41"/>
      <c r="L180" s="42"/>
      <c r="M180" s="42"/>
      <c r="N180" s="42"/>
      <c r="O180" s="42"/>
      <c r="P180" s="46"/>
      <c r="Q180" s="23"/>
      <c r="V180" s="221">
        <f>SUM(H$134:H180)-R$134</f>
        <v>57198.957991631352</v>
      </c>
      <c r="X180" s="176">
        <f>SUM(H$134:H180)</f>
        <v>79208.600000000006</v>
      </c>
    </row>
    <row r="181" spans="1:24" hidden="1">
      <c r="A181" s="237">
        <v>44270</v>
      </c>
      <c r="B181" s="25">
        <v>87</v>
      </c>
      <c r="C181" s="35" t="s">
        <v>20</v>
      </c>
      <c r="D181" s="36" t="str">
        <f t="shared" ref="D181:E181" si="30">D180</f>
        <v>'</v>
      </c>
      <c r="E181" s="37">
        <f t="shared" si="30"/>
        <v>44301.25</v>
      </c>
      <c r="F181" s="6">
        <f>IF(MAX(F$9:F180)&gt;=L$5,0,IF(B181&gt;=MONTH($N$5),F180+1,0))</f>
        <v>168</v>
      </c>
      <c r="G181" s="38">
        <f t="shared" si="25"/>
        <v>2969.8706659692789</v>
      </c>
      <c r="H181" s="39">
        <f t="shared" si="26"/>
        <v>1397.56</v>
      </c>
      <c r="I181" s="39">
        <f t="shared" si="27"/>
        <v>1572.3106659692789</v>
      </c>
      <c r="J181" s="40">
        <f t="shared" si="28"/>
        <v>158148.78811716122</v>
      </c>
      <c r="K181" s="41"/>
      <c r="L181" s="42"/>
      <c r="M181" s="42"/>
      <c r="N181" s="42"/>
      <c r="O181" s="42"/>
      <c r="P181" s="46"/>
      <c r="Q181" s="23"/>
      <c r="V181" s="221">
        <f>SUM(H$134:H181)-R$134</f>
        <v>58596.51799163135</v>
      </c>
      <c r="X181" s="176">
        <f>SUM(H$134:H181)</f>
        <v>80606.16</v>
      </c>
    </row>
    <row r="182" spans="1:24" hidden="1">
      <c r="A182" s="237">
        <v>44301</v>
      </c>
      <c r="B182" s="25">
        <v>88</v>
      </c>
      <c r="C182" s="35" t="s">
        <v>21</v>
      </c>
      <c r="D182" s="36" t="str">
        <f t="shared" ref="D182:E182" si="31">D181</f>
        <v>'</v>
      </c>
      <c r="E182" s="37">
        <f t="shared" si="31"/>
        <v>44301.25</v>
      </c>
      <c r="F182" s="6">
        <f>IF(MAX(F$9:F181)&gt;=L$5,0,IF(B182&gt;=MONTH($N$5),F181+1,0))</f>
        <v>169</v>
      </c>
      <c r="G182" s="38">
        <f t="shared" si="25"/>
        <v>2969.8706659692789</v>
      </c>
      <c r="H182" s="39">
        <f t="shared" si="26"/>
        <v>1383.8</v>
      </c>
      <c r="I182" s="39">
        <f t="shared" si="27"/>
        <v>1586.0706659692789</v>
      </c>
      <c r="J182" s="40">
        <f t="shared" si="28"/>
        <v>156562.71745119194</v>
      </c>
      <c r="K182" s="41"/>
      <c r="L182" s="42"/>
      <c r="M182" s="42"/>
      <c r="N182" s="42"/>
      <c r="O182" s="42"/>
      <c r="P182" s="46"/>
      <c r="Q182" s="23"/>
      <c r="V182" s="221">
        <f>SUM(H$134:H182)-R$134</f>
        <v>59980.317991631353</v>
      </c>
      <c r="X182" s="176">
        <f>SUM(H$134:H182)</f>
        <v>81989.960000000006</v>
      </c>
    </row>
    <row r="183" spans="1:24" hidden="1">
      <c r="A183" s="237">
        <v>44331</v>
      </c>
      <c r="B183" s="25">
        <v>89</v>
      </c>
      <c r="C183" s="35" t="s">
        <v>22</v>
      </c>
      <c r="D183" s="36" t="str">
        <f t="shared" ref="D183:E183" si="32">D182</f>
        <v>'</v>
      </c>
      <c r="E183" s="37">
        <f t="shared" si="32"/>
        <v>44301.25</v>
      </c>
      <c r="F183" s="6">
        <f>IF(MAX(F$9:F182)&gt;=L$5,0,IF(B183&gt;=MONTH($N$5),F182+1,0))</f>
        <v>170</v>
      </c>
      <c r="G183" s="38">
        <f t="shared" si="25"/>
        <v>2969.8706659692789</v>
      </c>
      <c r="H183" s="39">
        <f t="shared" si="26"/>
        <v>1369.92</v>
      </c>
      <c r="I183" s="39">
        <f t="shared" si="27"/>
        <v>1599.9506659692788</v>
      </c>
      <c r="J183" s="40">
        <f t="shared" si="28"/>
        <v>154962.76678522266</v>
      </c>
      <c r="K183" s="41"/>
      <c r="L183" s="42"/>
      <c r="M183" s="42"/>
      <c r="N183" s="42"/>
      <c r="O183" s="42"/>
      <c r="P183" s="46"/>
      <c r="Q183" s="23"/>
      <c r="V183" s="221">
        <f>SUM(H$134:H183)-R$134</f>
        <v>61350.237991631351</v>
      </c>
      <c r="X183" s="176">
        <f>SUM(H$134:H183)</f>
        <v>83359.88</v>
      </c>
    </row>
    <row r="184" spans="1:24" hidden="1">
      <c r="A184" s="237">
        <v>44362</v>
      </c>
      <c r="B184" s="25">
        <v>90</v>
      </c>
      <c r="C184" s="35" t="s">
        <v>23</v>
      </c>
      <c r="D184" s="36" t="str">
        <f t="shared" ref="D184:E184" si="33">D183</f>
        <v>'</v>
      </c>
      <c r="E184" s="37">
        <f t="shared" si="33"/>
        <v>44301.25</v>
      </c>
      <c r="F184" s="6">
        <f>IF(MAX(F$9:F183)&gt;=L$5,0,IF(B184&gt;=MONTH($N$5),F183+1,0))</f>
        <v>171</v>
      </c>
      <c r="G184" s="38">
        <f t="shared" si="25"/>
        <v>2969.8706659692789</v>
      </c>
      <c r="H184" s="39">
        <f t="shared" si="26"/>
        <v>1355.92</v>
      </c>
      <c r="I184" s="39">
        <f t="shared" si="27"/>
        <v>1613.9506659692788</v>
      </c>
      <c r="J184" s="40">
        <f t="shared" si="28"/>
        <v>153348.81611925337</v>
      </c>
      <c r="K184" s="41"/>
      <c r="L184" s="42"/>
      <c r="M184" s="42"/>
      <c r="N184" s="42"/>
      <c r="O184" s="42"/>
      <c r="P184" s="46"/>
      <c r="Q184" s="23"/>
      <c r="V184" s="221">
        <f>SUM(H$134:H184)-R$134</f>
        <v>62706.157991631349</v>
      </c>
      <c r="X184" s="176">
        <f>SUM(H$134:H184)</f>
        <v>84715.8</v>
      </c>
    </row>
    <row r="185" spans="1:24" hidden="1">
      <c r="A185" s="237">
        <v>44392</v>
      </c>
      <c r="B185" s="25">
        <v>91</v>
      </c>
      <c r="C185" s="35" t="s">
        <v>24</v>
      </c>
      <c r="D185" s="36" t="str">
        <f t="shared" ref="D185:E185" si="34">D184</f>
        <v>'</v>
      </c>
      <c r="E185" s="37">
        <f t="shared" si="34"/>
        <v>44301.25</v>
      </c>
      <c r="F185" s="6">
        <f>IF(MAX(F$9:F184)&gt;=L$5,0,IF(B185&gt;=MONTH($N$5),F184+1,0))</f>
        <v>172</v>
      </c>
      <c r="G185" s="38">
        <f t="shared" si="25"/>
        <v>2969.8706659692789</v>
      </c>
      <c r="H185" s="39">
        <f t="shared" si="26"/>
        <v>1341.8</v>
      </c>
      <c r="I185" s="39">
        <f t="shared" si="27"/>
        <v>1628.0706659692789</v>
      </c>
      <c r="J185" s="40">
        <f t="shared" si="28"/>
        <v>151720.74545328409</v>
      </c>
      <c r="K185" s="41"/>
      <c r="L185" s="42"/>
      <c r="M185" s="42"/>
      <c r="N185" s="42"/>
      <c r="O185" s="42"/>
      <c r="P185" s="46"/>
      <c r="Q185" s="23"/>
      <c r="V185" s="221">
        <f>SUM(H$134:H185)-R$134</f>
        <v>64047.957991631352</v>
      </c>
      <c r="X185" s="176">
        <f>SUM(H$134:H185)</f>
        <v>86057.600000000006</v>
      </c>
    </row>
    <row r="186" spans="1:24" hidden="1">
      <c r="A186" s="237">
        <v>44423</v>
      </c>
      <c r="B186" s="25">
        <v>92</v>
      </c>
      <c r="C186" s="35" t="s">
        <v>25</v>
      </c>
      <c r="D186" s="36" t="str">
        <f t="shared" ref="D186:E186" si="35">D185</f>
        <v>'</v>
      </c>
      <c r="E186" s="37">
        <f t="shared" si="35"/>
        <v>44301.25</v>
      </c>
      <c r="F186" s="6">
        <f>IF(MAX(F$9:F185)&gt;=L$5,0,IF(B186&gt;=MONTH($N$5),F185+1,0))</f>
        <v>173</v>
      </c>
      <c r="G186" s="38">
        <f t="shared" si="25"/>
        <v>2969.8706659692789</v>
      </c>
      <c r="H186" s="39">
        <f t="shared" si="26"/>
        <v>1327.56</v>
      </c>
      <c r="I186" s="39">
        <f t="shared" si="27"/>
        <v>1642.3106659692789</v>
      </c>
      <c r="J186" s="40">
        <f t="shared" si="28"/>
        <v>150078.43478731482</v>
      </c>
      <c r="K186" s="41"/>
      <c r="L186" s="42"/>
      <c r="M186" s="42"/>
      <c r="N186" s="42"/>
      <c r="O186" s="42"/>
      <c r="P186" s="46"/>
      <c r="Q186" s="23"/>
      <c r="V186" s="221">
        <f>SUM(H$134:H186)-R$134</f>
        <v>65375.51799163135</v>
      </c>
      <c r="X186" s="176">
        <f>SUM(H$134:H186)</f>
        <v>87385.16</v>
      </c>
    </row>
    <row r="187" spans="1:24" hidden="1">
      <c r="A187" s="237">
        <v>44454</v>
      </c>
      <c r="B187" s="25">
        <v>93</v>
      </c>
      <c r="C187" s="35" t="s">
        <v>26</v>
      </c>
      <c r="D187" s="36" t="str">
        <f t="shared" ref="D187:E187" si="36">D186</f>
        <v>'</v>
      </c>
      <c r="E187" s="37">
        <f t="shared" si="36"/>
        <v>44301.25</v>
      </c>
      <c r="F187" s="6">
        <f>IF(MAX(F$9:F186)&gt;=L$5,0,IF(B187&gt;=MONTH($N$5),F186+1,0))</f>
        <v>174</v>
      </c>
      <c r="G187" s="38">
        <f t="shared" si="25"/>
        <v>2969.8706659692789</v>
      </c>
      <c r="H187" s="39">
        <f t="shared" si="26"/>
        <v>1313.19</v>
      </c>
      <c r="I187" s="39">
        <f t="shared" si="27"/>
        <v>1656.6806659692788</v>
      </c>
      <c r="J187" s="40">
        <f t="shared" si="28"/>
        <v>148421.75412134556</v>
      </c>
      <c r="K187" s="41"/>
      <c r="L187" s="42"/>
      <c r="M187" s="42"/>
      <c r="N187" s="42"/>
      <c r="O187" s="42"/>
      <c r="P187" s="46"/>
      <c r="Q187" s="23"/>
      <c r="V187" s="221">
        <f>SUM(H$134:H187)-R$134</f>
        <v>66688.707991631352</v>
      </c>
      <c r="X187" s="176">
        <f>SUM(H$134:H187)</f>
        <v>88698.35</v>
      </c>
    </row>
    <row r="188" spans="1:24" hidden="1">
      <c r="A188" s="237">
        <v>44484</v>
      </c>
      <c r="B188" s="25">
        <v>94</v>
      </c>
      <c r="C188" s="35" t="s">
        <v>27</v>
      </c>
      <c r="D188" s="36" t="str">
        <f t="shared" ref="D188:E188" si="37">D187</f>
        <v>'</v>
      </c>
      <c r="E188" s="37">
        <f t="shared" si="37"/>
        <v>44301.25</v>
      </c>
      <c r="F188" s="6">
        <f>IF(MAX(F$9:F187)&gt;=L$5,0,IF(B188&gt;=MONTH($N$5),F187+1,0))</f>
        <v>175</v>
      </c>
      <c r="G188" s="38">
        <f t="shared" si="25"/>
        <v>2969.8706659692789</v>
      </c>
      <c r="H188" s="39">
        <f t="shared" si="26"/>
        <v>1298.69</v>
      </c>
      <c r="I188" s="39">
        <f t="shared" si="27"/>
        <v>1671.1806659692788</v>
      </c>
      <c r="J188" s="40">
        <f t="shared" si="28"/>
        <v>146750.57345537629</v>
      </c>
      <c r="K188" s="41"/>
      <c r="L188" s="42"/>
      <c r="M188" s="42"/>
      <c r="N188" s="42"/>
      <c r="O188" s="42"/>
      <c r="P188" s="46"/>
      <c r="Q188" s="23"/>
      <c r="V188" s="221">
        <f>SUM(H$134:H188)-R$134</f>
        <v>67987.397991631355</v>
      </c>
      <c r="X188" s="176">
        <f>SUM(H$134:H188)</f>
        <v>89997.040000000008</v>
      </c>
    </row>
    <row r="189" spans="1:24" hidden="1">
      <c r="A189" s="237">
        <v>44515</v>
      </c>
      <c r="B189" s="25">
        <v>95</v>
      </c>
      <c r="C189" s="35" t="s">
        <v>28</v>
      </c>
      <c r="D189" s="36" t="str">
        <f t="shared" ref="D189:E189" si="38">D188</f>
        <v>'</v>
      </c>
      <c r="E189" s="37">
        <f t="shared" si="38"/>
        <v>44301.25</v>
      </c>
      <c r="F189" s="6">
        <f>IF(MAX(F$9:F188)&gt;=L$5,0,IF(B189&gt;=MONTH($N$5),F188+1,0))</f>
        <v>176</v>
      </c>
      <c r="G189" s="38">
        <f t="shared" si="25"/>
        <v>2969.8706659692789</v>
      </c>
      <c r="H189" s="39">
        <f t="shared" si="26"/>
        <v>1284.07</v>
      </c>
      <c r="I189" s="39">
        <f t="shared" si="27"/>
        <v>1685.800665969279</v>
      </c>
      <c r="J189" s="40">
        <f t="shared" si="28"/>
        <v>145064.772789407</v>
      </c>
      <c r="K189" s="41"/>
      <c r="L189" s="42"/>
      <c r="M189" s="42"/>
      <c r="N189" s="42"/>
      <c r="O189" s="42"/>
      <c r="P189" s="46"/>
      <c r="Q189" s="23"/>
      <c r="V189" s="221">
        <f>SUM(H$134:H189)-R$134</f>
        <v>69271.467991631362</v>
      </c>
      <c r="X189" s="176">
        <f>SUM(H$134:H189)</f>
        <v>91281.110000000015</v>
      </c>
    </row>
    <row r="190" spans="1:24" hidden="1">
      <c r="A190" s="237">
        <v>44545</v>
      </c>
      <c r="B190" s="25">
        <v>96</v>
      </c>
      <c r="C190" s="35" t="s">
        <v>29</v>
      </c>
      <c r="D190" s="36" t="str">
        <f t="shared" ref="D190:E190" si="39">D189</f>
        <v>'</v>
      </c>
      <c r="E190" s="37">
        <f t="shared" si="39"/>
        <v>44301.25</v>
      </c>
      <c r="F190" s="6">
        <f>IF(MAX(F$9:F189)&gt;=L$5,0,IF(B190&gt;=MONTH($N$5),F189+1,0))</f>
        <v>177</v>
      </c>
      <c r="G190" s="45">
        <f t="shared" si="25"/>
        <v>2969.8706659692789</v>
      </c>
      <c r="H190" s="42">
        <f t="shared" si="26"/>
        <v>1269.32</v>
      </c>
      <c r="I190" s="42">
        <f t="shared" si="27"/>
        <v>1700.550665969279</v>
      </c>
      <c r="J190" s="46">
        <f t="shared" si="28"/>
        <v>143364.22212343771</v>
      </c>
      <c r="K190" s="41">
        <f>SUM(H179:H190)</f>
        <v>16177.749999999998</v>
      </c>
      <c r="L190" s="42">
        <f>SUM(I179:I190)</f>
        <v>19460.697991631347</v>
      </c>
      <c r="M190" s="42">
        <f>SUM(G179:G190)</f>
        <v>35638.44799163135</v>
      </c>
      <c r="N190" s="42">
        <f>K190+N178</f>
        <v>217861.75</v>
      </c>
      <c r="O190" s="42">
        <f>L190+O178</f>
        <v>93974.669926774281</v>
      </c>
      <c r="P190" s="46">
        <f>M190+P178</f>
        <v>311836.41992677428</v>
      </c>
      <c r="Q190" s="23"/>
      <c r="V190" s="221">
        <f>SUM(H$134:H190)-R$134</f>
        <v>70540.787991631369</v>
      </c>
      <c r="X190" s="176">
        <f>SUM(H$134:H190)</f>
        <v>92550.430000000022</v>
      </c>
    </row>
    <row r="191" spans="1:24" hidden="1">
      <c r="A191" s="237">
        <v>44576</v>
      </c>
      <c r="B191" s="25">
        <v>85</v>
      </c>
      <c r="C191" s="26" t="s">
        <v>17</v>
      </c>
      <c r="D191" s="47" t="str">
        <f>D179</f>
        <v>'</v>
      </c>
      <c r="E191" s="27">
        <f>E179+365.25</f>
        <v>44666.5</v>
      </c>
      <c r="F191" s="90">
        <f>IF(MAX(F$9:F190)&gt;=L$5,0,IF(B191&gt;=MONTH($N$5),F190+1,0))</f>
        <v>178</v>
      </c>
      <c r="G191" s="28">
        <f t="shared" ref="G191" si="40">IF((J190+H191)&lt;(M$5+H191),J190+H191,M$5)</f>
        <v>2969.8706659692789</v>
      </c>
      <c r="H191" s="29">
        <f t="shared" ref="H191" si="41">IF(F191&gt;0,IF(J190&gt;0,ROUND(-IPMT(K$5/12,F191,L$5,J$5,,),2),0),0)</f>
        <v>1254.44</v>
      </c>
      <c r="I191" s="29">
        <f t="shared" ref="I191" si="42">G191-H191</f>
        <v>1715.4306659692788</v>
      </c>
      <c r="J191" s="30">
        <f t="shared" ref="J191" si="43">J190-I191</f>
        <v>141648.79145746844</v>
      </c>
      <c r="K191" s="31"/>
      <c r="L191" s="32"/>
      <c r="M191" s="32"/>
      <c r="N191" s="32"/>
      <c r="O191" s="32"/>
      <c r="P191" s="48"/>
      <c r="Q191" s="23"/>
      <c r="V191" s="221">
        <f>SUM(H$134:H191)-R$134</f>
        <v>71795.227991631371</v>
      </c>
      <c r="X191" s="176">
        <f>SUM(H$134:H191)</f>
        <v>93804.870000000024</v>
      </c>
    </row>
    <row r="192" spans="1:24" hidden="1">
      <c r="A192" s="237">
        <v>44607</v>
      </c>
      <c r="B192" s="25">
        <v>98</v>
      </c>
      <c r="C192" s="35" t="s">
        <v>19</v>
      </c>
      <c r="D192" s="36" t="str">
        <f t="shared" ref="D192:E202" si="44">D191</f>
        <v>'</v>
      </c>
      <c r="E192" s="37">
        <f t="shared" si="44"/>
        <v>44666.5</v>
      </c>
      <c r="F192" s="6">
        <f>IF(MAX(F$9:F191)&gt;=L$5,0,IF(B192&gt;=MONTH($N$5),F191+1,0))</f>
        <v>179</v>
      </c>
      <c r="G192" s="38">
        <f t="shared" ref="G192:G251" si="45">IF((J191+H192)&lt;(M$5+H192),J191+H192,M$5)</f>
        <v>2969.8706659692789</v>
      </c>
      <c r="H192" s="39">
        <f t="shared" ref="H192:H251" si="46">IF(F192&gt;0,IF(J191&gt;0,ROUND(-IPMT(K$5/12,F192,L$5,J$5,,),2),0),0)</f>
        <v>1239.43</v>
      </c>
      <c r="I192" s="39">
        <f t="shared" si="21"/>
        <v>1730.4406659692788</v>
      </c>
      <c r="J192" s="40">
        <f t="shared" si="23"/>
        <v>139918.35079149916</v>
      </c>
      <c r="K192" s="41"/>
      <c r="L192" s="42"/>
      <c r="M192" s="42"/>
      <c r="N192" s="42"/>
      <c r="O192" s="42"/>
      <c r="P192" s="46"/>
      <c r="Q192" s="23"/>
      <c r="V192" s="221">
        <f>SUM(H$134:H192)-R$134</f>
        <v>73034.657991631364</v>
      </c>
      <c r="X192" s="176">
        <f>SUM(H$134:H192)</f>
        <v>95044.300000000017</v>
      </c>
    </row>
    <row r="193" spans="1:24" hidden="1">
      <c r="A193" s="237">
        <v>44635</v>
      </c>
      <c r="B193" s="25">
        <v>99</v>
      </c>
      <c r="C193" s="35" t="s">
        <v>20</v>
      </c>
      <c r="D193" s="36" t="str">
        <f t="shared" si="44"/>
        <v>'</v>
      </c>
      <c r="E193" s="37">
        <f t="shared" si="44"/>
        <v>44666.5</v>
      </c>
      <c r="F193" s="6">
        <f>IF(MAX(F$9:F192)&gt;=L$5,0,IF(B193&gt;=MONTH($N$5),F192+1,0))</f>
        <v>180</v>
      </c>
      <c r="G193" s="38">
        <f t="shared" si="45"/>
        <v>2969.8706659692789</v>
      </c>
      <c r="H193" s="39">
        <f t="shared" si="46"/>
        <v>1224.29</v>
      </c>
      <c r="I193" s="39">
        <f t="shared" si="21"/>
        <v>1745.5806659692789</v>
      </c>
      <c r="J193" s="40">
        <f t="shared" si="23"/>
        <v>138172.77012552987</v>
      </c>
      <c r="K193" s="41"/>
      <c r="L193" s="42"/>
      <c r="M193" s="42"/>
      <c r="N193" s="42"/>
      <c r="O193" s="42"/>
      <c r="P193" s="46"/>
      <c r="Q193" s="23"/>
      <c r="V193" s="221">
        <f>SUM(H$134:H193)-R$134</f>
        <v>74258.947991631358</v>
      </c>
      <c r="X193" s="176">
        <f>SUM(H$134:H193)</f>
        <v>96268.590000000011</v>
      </c>
    </row>
    <row r="194" spans="1:24" hidden="1">
      <c r="A194" s="237">
        <v>44666</v>
      </c>
      <c r="B194" s="25">
        <v>100</v>
      </c>
      <c r="C194" s="35" t="s">
        <v>21</v>
      </c>
      <c r="D194" s="36" t="str">
        <f t="shared" si="44"/>
        <v>'</v>
      </c>
      <c r="E194" s="37">
        <f t="shared" si="44"/>
        <v>44666.5</v>
      </c>
      <c r="F194" s="6">
        <f>IF(MAX(F$9:F193)&gt;=L$5,0,IF(B194&gt;=MONTH($N$5),F193+1,0))</f>
        <v>181</v>
      </c>
      <c r="G194" s="38">
        <f t="shared" si="45"/>
        <v>2969.8706659692789</v>
      </c>
      <c r="H194" s="39">
        <f t="shared" si="46"/>
        <v>1209.01</v>
      </c>
      <c r="I194" s="39">
        <f t="shared" si="21"/>
        <v>1760.8606659692789</v>
      </c>
      <c r="J194" s="40">
        <f t="shared" si="23"/>
        <v>136411.90945956059</v>
      </c>
      <c r="K194" s="41"/>
      <c r="L194" s="42"/>
      <c r="M194" s="42"/>
      <c r="N194" s="42"/>
      <c r="O194" s="42"/>
      <c r="P194" s="46"/>
      <c r="Q194" s="23"/>
      <c r="V194" s="221">
        <f>SUM(H$134:H194)-R$134</f>
        <v>75467.957991631352</v>
      </c>
      <c r="X194" s="176">
        <f>SUM(H$134:H194)</f>
        <v>97477.6</v>
      </c>
    </row>
    <row r="195" spans="1:24" hidden="1">
      <c r="A195" s="237">
        <v>44696</v>
      </c>
      <c r="B195" s="25">
        <v>101</v>
      </c>
      <c r="C195" s="35" t="s">
        <v>22</v>
      </c>
      <c r="D195" s="36" t="str">
        <f t="shared" si="44"/>
        <v>'</v>
      </c>
      <c r="E195" s="37">
        <f t="shared" si="44"/>
        <v>44666.5</v>
      </c>
      <c r="F195" s="6">
        <f>IF(MAX(F$9:F194)&gt;=L$5,0,IF(B195&gt;=MONTH($N$5),F194+1,0))</f>
        <v>182</v>
      </c>
      <c r="G195" s="38">
        <f t="shared" si="45"/>
        <v>2969.8706659692789</v>
      </c>
      <c r="H195" s="39">
        <f t="shared" si="46"/>
        <v>1193.5999999999999</v>
      </c>
      <c r="I195" s="39">
        <f t="shared" si="21"/>
        <v>1776.270665969279</v>
      </c>
      <c r="J195" s="40">
        <f t="shared" si="23"/>
        <v>134635.63879359129</v>
      </c>
      <c r="K195" s="41"/>
      <c r="L195" s="42"/>
      <c r="M195" s="42"/>
      <c r="N195" s="42"/>
      <c r="O195" s="42"/>
      <c r="P195" s="46"/>
      <c r="Q195" s="23"/>
      <c r="V195" s="221">
        <f>SUM(H$134:H195)-R$134</f>
        <v>76661.557991631358</v>
      </c>
      <c r="X195" s="176">
        <f>SUM(H$134:H195)</f>
        <v>98671.200000000012</v>
      </c>
    </row>
    <row r="196" spans="1:24" hidden="1">
      <c r="A196" s="237">
        <v>44727</v>
      </c>
      <c r="B196" s="25">
        <v>102</v>
      </c>
      <c r="C196" s="35" t="s">
        <v>23</v>
      </c>
      <c r="D196" s="36" t="str">
        <f t="shared" si="44"/>
        <v>'</v>
      </c>
      <c r="E196" s="37">
        <f t="shared" si="44"/>
        <v>44666.5</v>
      </c>
      <c r="F196" s="6">
        <f>IF(MAX(F$9:F195)&gt;=L$5,0,IF(B196&gt;=MONTH($N$5),F195+1,0))</f>
        <v>183</v>
      </c>
      <c r="G196" s="38">
        <f t="shared" si="45"/>
        <v>2969.8706659692789</v>
      </c>
      <c r="H196" s="39">
        <f t="shared" si="46"/>
        <v>1178.06</v>
      </c>
      <c r="I196" s="39">
        <f t="shared" si="21"/>
        <v>1791.8106659692789</v>
      </c>
      <c r="J196" s="40">
        <f t="shared" si="23"/>
        <v>132843.82812762202</v>
      </c>
      <c r="K196" s="41"/>
      <c r="L196" s="42"/>
      <c r="M196" s="42"/>
      <c r="N196" s="42"/>
      <c r="O196" s="42"/>
      <c r="P196" s="46"/>
      <c r="Q196" s="23"/>
      <c r="V196" s="221">
        <f>SUM(H$134:H196)-R$134</f>
        <v>77839.617991631356</v>
      </c>
      <c r="X196" s="176">
        <f>SUM(H$134:H196)</f>
        <v>99849.260000000009</v>
      </c>
    </row>
    <row r="197" spans="1:24" hidden="1">
      <c r="A197" s="237">
        <v>44757</v>
      </c>
      <c r="B197" s="25">
        <v>103</v>
      </c>
      <c r="C197" s="35" t="s">
        <v>24</v>
      </c>
      <c r="D197" s="36" t="str">
        <f t="shared" si="44"/>
        <v>'</v>
      </c>
      <c r="E197" s="37">
        <f t="shared" si="44"/>
        <v>44666.5</v>
      </c>
      <c r="F197" s="6">
        <f>IF(MAX(F$9:F196)&gt;=L$5,0,IF(B197&gt;=MONTH($N$5),F196+1,0))</f>
        <v>184</v>
      </c>
      <c r="G197" s="38">
        <f t="shared" si="45"/>
        <v>2969.8706659692789</v>
      </c>
      <c r="H197" s="39">
        <f t="shared" si="46"/>
        <v>1162.3800000000001</v>
      </c>
      <c r="I197" s="39">
        <f t="shared" si="21"/>
        <v>1807.4906659692788</v>
      </c>
      <c r="J197" s="40">
        <f t="shared" si="23"/>
        <v>131036.33746165274</v>
      </c>
      <c r="K197" s="41"/>
      <c r="L197" s="42"/>
      <c r="M197" s="42"/>
      <c r="N197" s="42"/>
      <c r="O197" s="42"/>
      <c r="P197" s="46"/>
      <c r="Q197" s="23"/>
      <c r="V197" s="221">
        <f>SUM(H$134:H197)-R$134</f>
        <v>79001.99799163136</v>
      </c>
      <c r="X197" s="176">
        <f>SUM(H$134:H197)</f>
        <v>101011.64000000001</v>
      </c>
    </row>
    <row r="198" spans="1:24" hidden="1">
      <c r="A198" s="237">
        <v>44788</v>
      </c>
      <c r="B198" s="25">
        <v>104</v>
      </c>
      <c r="C198" s="35" t="s">
        <v>25</v>
      </c>
      <c r="D198" s="36" t="str">
        <f t="shared" si="44"/>
        <v>'</v>
      </c>
      <c r="E198" s="37">
        <f t="shared" si="44"/>
        <v>44666.5</v>
      </c>
      <c r="F198" s="6">
        <f>IF(MAX(F$9:F197)&gt;=L$5,0,IF(B198&gt;=MONTH($N$5),F197+1,0))</f>
        <v>185</v>
      </c>
      <c r="G198" s="38">
        <f t="shared" si="45"/>
        <v>2969.8706659692789</v>
      </c>
      <c r="H198" s="39">
        <f t="shared" si="46"/>
        <v>1146.57</v>
      </c>
      <c r="I198" s="39">
        <f t="shared" si="21"/>
        <v>1823.300665969279</v>
      </c>
      <c r="J198" s="40">
        <f t="shared" si="23"/>
        <v>129213.03679568347</v>
      </c>
      <c r="K198" s="41"/>
      <c r="L198" s="42"/>
      <c r="M198" s="42"/>
      <c r="N198" s="42"/>
      <c r="O198" s="42"/>
      <c r="P198" s="46"/>
      <c r="Q198" s="23"/>
      <c r="V198" s="221">
        <f>SUM(H$134:H198)-R$134</f>
        <v>80148.567991631367</v>
      </c>
      <c r="X198" s="176">
        <f>SUM(H$134:H198)</f>
        <v>102158.21000000002</v>
      </c>
    </row>
    <row r="199" spans="1:24" hidden="1">
      <c r="A199" s="237">
        <v>44819</v>
      </c>
      <c r="B199" s="25">
        <v>105</v>
      </c>
      <c r="C199" s="35" t="s">
        <v>26</v>
      </c>
      <c r="D199" s="36" t="str">
        <f t="shared" si="44"/>
        <v>'</v>
      </c>
      <c r="E199" s="37">
        <f t="shared" si="44"/>
        <v>44666.5</v>
      </c>
      <c r="F199" s="6">
        <f>IF(MAX(F$9:F198)&gt;=L$5,0,IF(B199&gt;=MONTH($N$5),F198+1,0))</f>
        <v>186</v>
      </c>
      <c r="G199" s="38">
        <f t="shared" si="45"/>
        <v>2969.8706659692789</v>
      </c>
      <c r="H199" s="39">
        <f t="shared" si="46"/>
        <v>1130.6099999999999</v>
      </c>
      <c r="I199" s="39">
        <f t="shared" si="21"/>
        <v>1839.260665969279</v>
      </c>
      <c r="J199" s="40">
        <f t="shared" si="23"/>
        <v>127373.77612971418</v>
      </c>
      <c r="K199" s="41"/>
      <c r="L199" s="42"/>
      <c r="M199" s="42"/>
      <c r="N199" s="42"/>
      <c r="O199" s="42"/>
      <c r="P199" s="46"/>
      <c r="Q199" s="23"/>
      <c r="V199" s="221">
        <f>SUM(H$134:H199)-R$134</f>
        <v>81279.177991631368</v>
      </c>
      <c r="X199" s="176">
        <f>SUM(H$134:H199)</f>
        <v>103288.82000000002</v>
      </c>
    </row>
    <row r="200" spans="1:24" hidden="1">
      <c r="A200" s="237">
        <v>44849</v>
      </c>
      <c r="B200" s="25">
        <v>106</v>
      </c>
      <c r="C200" s="35" t="s">
        <v>27</v>
      </c>
      <c r="D200" s="36" t="str">
        <f t="shared" si="44"/>
        <v>'</v>
      </c>
      <c r="E200" s="37">
        <f t="shared" si="44"/>
        <v>44666.5</v>
      </c>
      <c r="F200" s="6">
        <f>IF(MAX(F$9:F199)&gt;=L$5,0,IF(B200&gt;=MONTH($N$5),F199+1,0))</f>
        <v>187</v>
      </c>
      <c r="G200" s="38">
        <f t="shared" si="45"/>
        <v>2969.8706659692789</v>
      </c>
      <c r="H200" s="39">
        <f t="shared" si="46"/>
        <v>1114.52</v>
      </c>
      <c r="I200" s="39">
        <f t="shared" si="21"/>
        <v>1855.3506659692789</v>
      </c>
      <c r="J200" s="40">
        <f t="shared" si="23"/>
        <v>125518.4254637449</v>
      </c>
      <c r="K200" s="41"/>
      <c r="L200" s="42"/>
      <c r="M200" s="42"/>
      <c r="N200" s="42"/>
      <c r="O200" s="42"/>
      <c r="P200" s="46"/>
      <c r="Q200" s="23"/>
      <c r="V200" s="221">
        <f>SUM(H$134:H200)-R$134</f>
        <v>82393.697991631372</v>
      </c>
      <c r="X200" s="176">
        <f>SUM(H$134:H200)</f>
        <v>104403.34000000003</v>
      </c>
    </row>
    <row r="201" spans="1:24" hidden="1">
      <c r="A201" s="237">
        <v>44880</v>
      </c>
      <c r="B201" s="25">
        <v>107</v>
      </c>
      <c r="C201" s="35" t="s">
        <v>28</v>
      </c>
      <c r="D201" s="36" t="str">
        <f t="shared" si="44"/>
        <v>'</v>
      </c>
      <c r="E201" s="37">
        <f t="shared" si="44"/>
        <v>44666.5</v>
      </c>
      <c r="F201" s="6">
        <f>IF(MAX(F$9:F200)&gt;=L$5,0,IF(B201&gt;=MONTH($N$5),F200+1,0))</f>
        <v>188</v>
      </c>
      <c r="G201" s="38">
        <f t="shared" si="45"/>
        <v>2969.8706659692789</v>
      </c>
      <c r="H201" s="39">
        <f t="shared" si="46"/>
        <v>1098.29</v>
      </c>
      <c r="I201" s="39">
        <f t="shared" si="21"/>
        <v>1871.5806659692789</v>
      </c>
      <c r="J201" s="40">
        <f t="shared" si="23"/>
        <v>123646.84479777563</v>
      </c>
      <c r="K201" s="41"/>
      <c r="L201" s="42"/>
      <c r="M201" s="42"/>
      <c r="N201" s="42"/>
      <c r="O201" s="42"/>
      <c r="P201" s="46"/>
      <c r="Q201" s="23"/>
      <c r="V201" s="221">
        <f>SUM(H$134:H201)-R$134</f>
        <v>83491.987991631366</v>
      </c>
      <c r="X201" s="176">
        <f>SUM(H$134:H201)</f>
        <v>105501.63000000002</v>
      </c>
    </row>
    <row r="202" spans="1:24" hidden="1">
      <c r="A202" s="237">
        <v>44910</v>
      </c>
      <c r="B202" s="25">
        <v>108</v>
      </c>
      <c r="C202" s="35" t="s">
        <v>29</v>
      </c>
      <c r="D202" s="36" t="str">
        <f t="shared" si="44"/>
        <v>'</v>
      </c>
      <c r="E202" s="37">
        <f t="shared" si="44"/>
        <v>44666.5</v>
      </c>
      <c r="F202" s="6">
        <f>IF(MAX(F$9:F201)&gt;=L$5,0,IF(B202&gt;=MONTH($N$5),F201+1,0))</f>
        <v>189</v>
      </c>
      <c r="G202" s="45">
        <f t="shared" si="45"/>
        <v>2969.8706659692789</v>
      </c>
      <c r="H202" s="42">
        <f t="shared" si="46"/>
        <v>1081.9100000000001</v>
      </c>
      <c r="I202" s="42">
        <f t="shared" si="21"/>
        <v>1887.9606659692788</v>
      </c>
      <c r="J202" s="46">
        <f t="shared" si="23"/>
        <v>121758.88413180635</v>
      </c>
      <c r="K202" s="41">
        <f>SUM(H191:H202)</f>
        <v>14033.11</v>
      </c>
      <c r="L202" s="42">
        <f>SUM(I191:I202)</f>
        <v>21605.337991631346</v>
      </c>
      <c r="M202" s="42">
        <f>SUM(G191:G202)</f>
        <v>35638.44799163135</v>
      </c>
      <c r="N202" s="42">
        <f>K202+N178</f>
        <v>215717.11</v>
      </c>
      <c r="O202" s="42">
        <f>L202+O178</f>
        <v>96119.30992677428</v>
      </c>
      <c r="P202" s="46">
        <f>M202+P178</f>
        <v>311836.41992677428</v>
      </c>
      <c r="Q202" s="23"/>
      <c r="V202" s="221">
        <f>SUM(H$134:H202)-R$134</f>
        <v>84573.897991631369</v>
      </c>
      <c r="X202" s="176">
        <f>SUM(H$134:H202)</f>
        <v>106583.54000000002</v>
      </c>
    </row>
    <row r="203" spans="1:24" hidden="1">
      <c r="A203" s="237">
        <v>44941</v>
      </c>
      <c r="B203" s="25">
        <v>109</v>
      </c>
      <c r="C203" s="26" t="s">
        <v>17</v>
      </c>
      <c r="D203" s="47" t="str">
        <f>D191</f>
        <v>'</v>
      </c>
      <c r="E203" s="27">
        <f>E191+365.25</f>
        <v>45031.75</v>
      </c>
      <c r="F203" s="90">
        <f>IF(MAX(F$9:F202)&gt;=L$5,0,IF(B203&gt;=MONTH($N$5),F202+1,0))</f>
        <v>190</v>
      </c>
      <c r="G203" s="28">
        <f t="shared" si="45"/>
        <v>2969.8706659692789</v>
      </c>
      <c r="H203" s="29">
        <f t="shared" si="46"/>
        <v>1065.3900000000001</v>
      </c>
      <c r="I203" s="29">
        <f t="shared" si="21"/>
        <v>1904.4806659692788</v>
      </c>
      <c r="J203" s="30">
        <f t="shared" si="23"/>
        <v>119854.40346583707</v>
      </c>
      <c r="K203" s="31"/>
      <c r="L203" s="32"/>
      <c r="M203" s="32"/>
      <c r="N203" s="32"/>
      <c r="O203" s="32"/>
      <c r="P203" s="48"/>
      <c r="Q203" s="23"/>
      <c r="V203" s="221">
        <f>SUM(H$134:H203)-R$134</f>
        <v>85639.287991631369</v>
      </c>
      <c r="X203" s="176">
        <f>SUM(H$134:H203)</f>
        <v>107648.93000000002</v>
      </c>
    </row>
    <row r="204" spans="1:24" hidden="1">
      <c r="A204" s="237">
        <v>44972</v>
      </c>
      <c r="B204" s="25">
        <v>110</v>
      </c>
      <c r="C204" s="35" t="s">
        <v>19</v>
      </c>
      <c r="D204" s="36" t="str">
        <f t="shared" ref="D204:E214" si="47">D203</f>
        <v>'</v>
      </c>
      <c r="E204" s="37">
        <f t="shared" si="47"/>
        <v>45031.75</v>
      </c>
      <c r="F204" s="6">
        <f>IF(MAX(F$9:F203)&gt;=L$5,0,IF(B204&gt;=MONTH($N$5),F203+1,0))</f>
        <v>191</v>
      </c>
      <c r="G204" s="38">
        <f t="shared" si="45"/>
        <v>2969.8706659692789</v>
      </c>
      <c r="H204" s="39">
        <f t="shared" si="46"/>
        <v>1048.73</v>
      </c>
      <c r="I204" s="39">
        <f t="shared" si="21"/>
        <v>1921.1406659692789</v>
      </c>
      <c r="J204" s="40">
        <f t="shared" si="23"/>
        <v>117933.26279986779</v>
      </c>
      <c r="K204" s="41"/>
      <c r="L204" s="42"/>
      <c r="M204" s="42"/>
      <c r="N204" s="42"/>
      <c r="O204" s="42"/>
      <c r="P204" s="46"/>
      <c r="Q204" s="23"/>
      <c r="V204" s="221">
        <f>SUM(H$134:H204)-R$134</f>
        <v>86688.017991631365</v>
      </c>
      <c r="X204" s="176">
        <f>SUM(H$134:H204)</f>
        <v>108697.66000000002</v>
      </c>
    </row>
    <row r="205" spans="1:24" hidden="1">
      <c r="A205" s="237">
        <v>45000</v>
      </c>
      <c r="B205" s="25">
        <v>111</v>
      </c>
      <c r="C205" s="35" t="s">
        <v>20</v>
      </c>
      <c r="D205" s="36" t="str">
        <f t="shared" si="47"/>
        <v>'</v>
      </c>
      <c r="E205" s="37">
        <f t="shared" si="47"/>
        <v>45031.75</v>
      </c>
      <c r="F205" s="6">
        <f>IF(MAX(F$9:F204)&gt;=L$5,0,IF(B205&gt;=MONTH($N$5),F204+1,0))</f>
        <v>192</v>
      </c>
      <c r="G205" s="38">
        <f t="shared" si="45"/>
        <v>2969.8706659692789</v>
      </c>
      <c r="H205" s="39">
        <f t="shared" si="46"/>
        <v>1031.92</v>
      </c>
      <c r="I205" s="39">
        <f t="shared" si="21"/>
        <v>1937.9506659692788</v>
      </c>
      <c r="J205" s="40">
        <f t="shared" si="23"/>
        <v>115995.31213389851</v>
      </c>
      <c r="K205" s="41"/>
      <c r="L205" s="42"/>
      <c r="M205" s="42"/>
      <c r="N205" s="42"/>
      <c r="O205" s="42"/>
      <c r="P205" s="46"/>
      <c r="Q205" s="23"/>
      <c r="V205" s="221">
        <f>SUM(H$134:H205)-R$134</f>
        <v>87719.937991631363</v>
      </c>
      <c r="X205" s="176">
        <f>SUM(H$134:H205)</f>
        <v>109729.58000000002</v>
      </c>
    </row>
    <row r="206" spans="1:24" hidden="1">
      <c r="A206" s="237">
        <v>45031</v>
      </c>
      <c r="B206" s="25">
        <v>112</v>
      </c>
      <c r="C206" s="35" t="s">
        <v>21</v>
      </c>
      <c r="D206" s="36" t="str">
        <f t="shared" si="47"/>
        <v>'</v>
      </c>
      <c r="E206" s="37">
        <f t="shared" si="47"/>
        <v>45031.75</v>
      </c>
      <c r="F206" s="6">
        <f>IF(MAX(F$9:F205)&gt;=L$5,0,IF(B206&gt;=MONTH($N$5),F205+1,0))</f>
        <v>193</v>
      </c>
      <c r="G206" s="38">
        <f t="shared" si="45"/>
        <v>2969.8706659692789</v>
      </c>
      <c r="H206" s="39">
        <f t="shared" si="46"/>
        <v>1014.96</v>
      </c>
      <c r="I206" s="39">
        <f t="shared" si="21"/>
        <v>1954.9106659692789</v>
      </c>
      <c r="J206" s="40">
        <f t="shared" si="23"/>
        <v>114040.40146792923</v>
      </c>
      <c r="K206" s="41"/>
      <c r="L206" s="42"/>
      <c r="M206" s="42"/>
      <c r="N206" s="42"/>
      <c r="O206" s="42"/>
      <c r="P206" s="46"/>
      <c r="Q206" s="23"/>
      <c r="V206" s="221">
        <f>SUM(H$134:H206)-R$134</f>
        <v>88734.897991631369</v>
      </c>
      <c r="X206" s="176">
        <f>SUM(H$134:H206)</f>
        <v>110744.54000000002</v>
      </c>
    </row>
    <row r="207" spans="1:24" hidden="1">
      <c r="A207" s="237">
        <v>45061</v>
      </c>
      <c r="B207" s="25">
        <v>113</v>
      </c>
      <c r="C207" s="35" t="s">
        <v>22</v>
      </c>
      <c r="D207" s="36" t="str">
        <f t="shared" si="47"/>
        <v>'</v>
      </c>
      <c r="E207" s="37">
        <f t="shared" si="47"/>
        <v>45031.75</v>
      </c>
      <c r="F207" s="6">
        <f>IF(MAX(F$9:F206)&gt;=L$5,0,IF(B207&gt;=MONTH($N$5),F206+1,0))</f>
        <v>194</v>
      </c>
      <c r="G207" s="38">
        <f t="shared" si="45"/>
        <v>2969.8706659692789</v>
      </c>
      <c r="H207" s="39">
        <f t="shared" si="46"/>
        <v>997.85</v>
      </c>
      <c r="I207" s="39">
        <f t="shared" si="21"/>
        <v>1972.020665969279</v>
      </c>
      <c r="J207" s="40">
        <f t="shared" si="23"/>
        <v>112068.38080195995</v>
      </c>
      <c r="K207" s="41"/>
      <c r="L207" s="42"/>
      <c r="M207" s="42"/>
      <c r="N207" s="42"/>
      <c r="O207" s="42"/>
      <c r="P207" s="46"/>
      <c r="Q207" s="23"/>
      <c r="V207" s="221">
        <f>SUM(H$134:H207)-R$134</f>
        <v>89732.747991631375</v>
      </c>
      <c r="X207" s="176">
        <f>SUM(H$134:H207)</f>
        <v>111742.39000000003</v>
      </c>
    </row>
    <row r="208" spans="1:24" hidden="1">
      <c r="A208" s="237">
        <v>45092</v>
      </c>
      <c r="B208" s="25">
        <v>114</v>
      </c>
      <c r="C208" s="35" t="s">
        <v>23</v>
      </c>
      <c r="D208" s="36" t="str">
        <f t="shared" si="47"/>
        <v>'</v>
      </c>
      <c r="E208" s="37">
        <f t="shared" si="47"/>
        <v>45031.75</v>
      </c>
      <c r="F208" s="6">
        <f>IF(MAX(F$9:F207)&gt;=L$5,0,IF(B208&gt;=MONTH($N$5),F207+1,0))</f>
        <v>195</v>
      </c>
      <c r="G208" s="38">
        <f t="shared" si="45"/>
        <v>2969.8706659692789</v>
      </c>
      <c r="H208" s="39">
        <f t="shared" si="46"/>
        <v>980.6</v>
      </c>
      <c r="I208" s="39">
        <f t="shared" si="21"/>
        <v>1989.270665969279</v>
      </c>
      <c r="J208" s="40">
        <f t="shared" si="23"/>
        <v>110079.11013599068</v>
      </c>
      <c r="K208" s="41"/>
      <c r="L208" s="42"/>
      <c r="M208" s="42"/>
      <c r="N208" s="42"/>
      <c r="O208" s="42"/>
      <c r="P208" s="46"/>
      <c r="Q208" s="23"/>
      <c r="V208" s="221">
        <f>SUM(H$134:H208)-R$134</f>
        <v>90713.347991631381</v>
      </c>
      <c r="X208" s="176">
        <f>SUM(H$134:H208)</f>
        <v>112722.99000000003</v>
      </c>
    </row>
    <row r="209" spans="1:24" hidden="1">
      <c r="A209" s="237">
        <v>45122</v>
      </c>
      <c r="B209" s="25">
        <v>115</v>
      </c>
      <c r="C209" s="35" t="s">
        <v>24</v>
      </c>
      <c r="D209" s="36" t="str">
        <f t="shared" si="47"/>
        <v>'</v>
      </c>
      <c r="E209" s="37">
        <f t="shared" si="47"/>
        <v>45031.75</v>
      </c>
      <c r="F209" s="6">
        <f>IF(MAX(F$9:F208)&gt;=L$5,0,IF(B209&gt;=MONTH($N$5),F208+1,0))</f>
        <v>196</v>
      </c>
      <c r="G209" s="38">
        <f t="shared" si="45"/>
        <v>2969.8706659692789</v>
      </c>
      <c r="H209" s="39">
        <f t="shared" si="46"/>
        <v>963.19</v>
      </c>
      <c r="I209" s="39">
        <f t="shared" si="21"/>
        <v>2006.6806659692788</v>
      </c>
      <c r="J209" s="40">
        <f t="shared" si="23"/>
        <v>108072.42947002139</v>
      </c>
      <c r="K209" s="41"/>
      <c r="L209" s="42"/>
      <c r="M209" s="42"/>
      <c r="N209" s="42"/>
      <c r="O209" s="42"/>
      <c r="P209" s="46"/>
      <c r="Q209" s="23"/>
      <c r="V209" s="221">
        <f>SUM(H$134:H209)-R$134</f>
        <v>91676.537991631383</v>
      </c>
      <c r="X209" s="176">
        <f>SUM(H$134:H209)</f>
        <v>113686.18000000004</v>
      </c>
    </row>
    <row r="210" spans="1:24" hidden="1">
      <c r="A210" s="237">
        <v>45153</v>
      </c>
      <c r="B210" s="25">
        <v>116</v>
      </c>
      <c r="C210" s="35" t="s">
        <v>25</v>
      </c>
      <c r="D210" s="36" t="str">
        <f t="shared" si="47"/>
        <v>'</v>
      </c>
      <c r="E210" s="37">
        <f t="shared" si="47"/>
        <v>45031.75</v>
      </c>
      <c r="F210" s="6">
        <f>IF(MAX(F$9:F209)&gt;=L$5,0,IF(B210&gt;=MONTH($N$5),F209+1,0))</f>
        <v>197</v>
      </c>
      <c r="G210" s="38">
        <f t="shared" si="45"/>
        <v>2969.8706659692789</v>
      </c>
      <c r="H210" s="39">
        <f t="shared" si="46"/>
        <v>945.63</v>
      </c>
      <c r="I210" s="39">
        <f t="shared" si="21"/>
        <v>2024.2406659692788</v>
      </c>
      <c r="J210" s="40">
        <f t="shared" si="23"/>
        <v>106048.18880405212</v>
      </c>
      <c r="K210" s="41"/>
      <c r="L210" s="42"/>
      <c r="M210" s="42"/>
      <c r="N210" s="42"/>
      <c r="O210" s="42"/>
      <c r="P210" s="46"/>
      <c r="Q210" s="23"/>
      <c r="V210" s="221">
        <f>SUM(H$134:H210)-R$134</f>
        <v>92622.167991631388</v>
      </c>
      <c r="X210" s="176">
        <f>SUM(H$134:H210)</f>
        <v>114631.81000000004</v>
      </c>
    </row>
    <row r="211" spans="1:24" hidden="1">
      <c r="A211" s="237">
        <v>45184</v>
      </c>
      <c r="B211" s="25">
        <v>117</v>
      </c>
      <c r="C211" s="35" t="s">
        <v>26</v>
      </c>
      <c r="D211" s="36" t="str">
        <f t="shared" si="47"/>
        <v>'</v>
      </c>
      <c r="E211" s="37">
        <f t="shared" si="47"/>
        <v>45031.75</v>
      </c>
      <c r="F211" s="6">
        <f>IF(MAX(F$9:F210)&gt;=L$5,0,IF(B211&gt;=MONTH($N$5),F210+1,0))</f>
        <v>198</v>
      </c>
      <c r="G211" s="38">
        <f t="shared" si="45"/>
        <v>2969.8706659692789</v>
      </c>
      <c r="H211" s="39">
        <f t="shared" si="46"/>
        <v>927.92</v>
      </c>
      <c r="I211" s="39">
        <f t="shared" si="21"/>
        <v>2041.9506659692788</v>
      </c>
      <c r="J211" s="40">
        <f t="shared" si="23"/>
        <v>104006.23813808283</v>
      </c>
      <c r="K211" s="41"/>
      <c r="L211" s="42"/>
      <c r="M211" s="42"/>
      <c r="N211" s="42"/>
      <c r="O211" s="42"/>
      <c r="P211" s="46"/>
      <c r="Q211" s="23"/>
      <c r="V211" s="221">
        <f>SUM(H$134:H211)-R$134</f>
        <v>93550.087991631386</v>
      </c>
      <c r="X211" s="176">
        <f>SUM(H$134:H211)</f>
        <v>115559.73000000004</v>
      </c>
    </row>
    <row r="212" spans="1:24" hidden="1">
      <c r="A212" s="237">
        <v>45214</v>
      </c>
      <c r="B212" s="25">
        <v>118</v>
      </c>
      <c r="C212" s="35" t="s">
        <v>27</v>
      </c>
      <c r="D212" s="36" t="str">
        <f t="shared" si="47"/>
        <v>'</v>
      </c>
      <c r="E212" s="37">
        <f t="shared" si="47"/>
        <v>45031.75</v>
      </c>
      <c r="F212" s="6">
        <f>IF(MAX(F$9:F211)&gt;=L$5,0,IF(B212&gt;=MONTH($N$5),F211+1,0))</f>
        <v>199</v>
      </c>
      <c r="G212" s="38">
        <f t="shared" si="45"/>
        <v>2969.8706659692789</v>
      </c>
      <c r="H212" s="39">
        <f t="shared" si="46"/>
        <v>910.05</v>
      </c>
      <c r="I212" s="39">
        <f t="shared" si="21"/>
        <v>2059.8206659692787</v>
      </c>
      <c r="J212" s="40">
        <f t="shared" si="23"/>
        <v>101946.41747211355</v>
      </c>
      <c r="K212" s="41"/>
      <c r="L212" s="42"/>
      <c r="M212" s="42"/>
      <c r="N212" s="42"/>
      <c r="O212" s="42"/>
      <c r="P212" s="46"/>
      <c r="Q212" s="23"/>
      <c r="V212" s="221">
        <f>SUM(H$134:H212)-R$134</f>
        <v>94460.137991631389</v>
      </c>
      <c r="X212" s="176">
        <f>SUM(H$134:H212)</f>
        <v>116469.78000000004</v>
      </c>
    </row>
    <row r="213" spans="1:24" hidden="1">
      <c r="A213" s="237">
        <v>45245</v>
      </c>
      <c r="B213" s="25">
        <v>119</v>
      </c>
      <c r="C213" s="35" t="s">
        <v>28</v>
      </c>
      <c r="D213" s="36" t="str">
        <f t="shared" si="47"/>
        <v>'</v>
      </c>
      <c r="E213" s="37">
        <f t="shared" si="47"/>
        <v>45031.75</v>
      </c>
      <c r="F213" s="6">
        <f>IF(MAX(F$9:F212)&gt;=L$5,0,IF(B213&gt;=MONTH($N$5),F212+1,0))</f>
        <v>200</v>
      </c>
      <c r="G213" s="38">
        <f t="shared" si="45"/>
        <v>2969.8706659692789</v>
      </c>
      <c r="H213" s="39">
        <f t="shared" si="46"/>
        <v>892.03</v>
      </c>
      <c r="I213" s="39">
        <f t="shared" si="21"/>
        <v>2077.8406659692791</v>
      </c>
      <c r="J213" s="40">
        <f t="shared" si="23"/>
        <v>99868.576806144265</v>
      </c>
      <c r="K213" s="41"/>
      <c r="L213" s="42"/>
      <c r="M213" s="42"/>
      <c r="N213" s="42"/>
      <c r="O213" s="42"/>
      <c r="P213" s="46"/>
      <c r="Q213" s="23"/>
      <c r="V213" s="221">
        <f>SUM(H$134:H213)-R$134</f>
        <v>95352.167991631388</v>
      </c>
      <c r="X213" s="176">
        <f>SUM(H$134:H213)</f>
        <v>117361.81000000004</v>
      </c>
    </row>
    <row r="214" spans="1:24" hidden="1">
      <c r="A214" s="237">
        <v>45275</v>
      </c>
      <c r="B214" s="25">
        <v>120</v>
      </c>
      <c r="C214" s="35" t="s">
        <v>29</v>
      </c>
      <c r="D214" s="36" t="str">
        <f t="shared" si="47"/>
        <v>'</v>
      </c>
      <c r="E214" s="37">
        <f t="shared" si="47"/>
        <v>45031.75</v>
      </c>
      <c r="F214" s="6">
        <f>IF(MAX(F$9:F213)&gt;=L$5,0,IF(B214&gt;=MONTH($N$5),F213+1,0))</f>
        <v>201</v>
      </c>
      <c r="G214" s="45">
        <f t="shared" si="45"/>
        <v>2969.8706659692789</v>
      </c>
      <c r="H214" s="42">
        <f t="shared" si="46"/>
        <v>873.85</v>
      </c>
      <c r="I214" s="42">
        <f t="shared" si="21"/>
        <v>2096.020665969279</v>
      </c>
      <c r="J214" s="46">
        <f t="shared" si="23"/>
        <v>97772.556140174987</v>
      </c>
      <c r="K214" s="41">
        <f>SUM(H203:H214)</f>
        <v>11652.12</v>
      </c>
      <c r="L214" s="42">
        <f>SUM(I203:I214)</f>
        <v>23986.327991631348</v>
      </c>
      <c r="M214" s="42">
        <f>SUM(G203:G214)</f>
        <v>35638.44799163135</v>
      </c>
      <c r="N214" s="42">
        <f>K214+N202</f>
        <v>227369.22999999998</v>
      </c>
      <c r="O214" s="42">
        <f>L214+O202</f>
        <v>120105.63791840563</v>
      </c>
      <c r="P214" s="46">
        <f>M214+P202</f>
        <v>347474.86791840562</v>
      </c>
      <c r="Q214" s="23"/>
      <c r="V214" s="221">
        <f>SUM(H$134:H214)-R$134</f>
        <v>96226.017991631394</v>
      </c>
      <c r="X214" s="176">
        <f>SUM(H$134:H214)</f>
        <v>118235.66000000005</v>
      </c>
    </row>
    <row r="215" spans="1:24" hidden="1">
      <c r="A215" s="237">
        <v>45306</v>
      </c>
      <c r="B215" s="25">
        <v>73</v>
      </c>
      <c r="C215" s="26" t="s">
        <v>17</v>
      </c>
      <c r="D215" s="47" t="str">
        <f>D203</f>
        <v>'</v>
      </c>
      <c r="E215" s="27">
        <f>E203+365.25</f>
        <v>45397</v>
      </c>
      <c r="F215" s="90">
        <f>IF(MAX(F$9:F214)&gt;=L$5,0,IF(B215&gt;=MONTH($N$5),F214+1,0))</f>
        <v>202</v>
      </c>
      <c r="G215" s="28">
        <f t="shared" si="45"/>
        <v>2969.8706659692789</v>
      </c>
      <c r="H215" s="29">
        <f t="shared" si="46"/>
        <v>855.51</v>
      </c>
      <c r="I215" s="29">
        <f t="shared" ref="I215:I278" si="48">G215-H215</f>
        <v>2114.3606659692787</v>
      </c>
      <c r="J215" s="30">
        <f t="shared" si="23"/>
        <v>95658.195474205713</v>
      </c>
      <c r="K215" s="31"/>
      <c r="L215" s="32"/>
      <c r="M215" s="32"/>
      <c r="N215" s="32"/>
      <c r="O215" s="32"/>
      <c r="P215" s="48"/>
      <c r="Q215" s="23"/>
      <c r="V215" s="221">
        <f>SUM(H$134:H215)-R$134</f>
        <v>97081.527991631388</v>
      </c>
      <c r="X215" s="176">
        <f>SUM(H$134:H215)</f>
        <v>119091.17000000004</v>
      </c>
    </row>
    <row r="216" spans="1:24" hidden="1">
      <c r="A216" s="237">
        <v>45337</v>
      </c>
      <c r="B216" s="25">
        <v>74</v>
      </c>
      <c r="C216" s="35" t="s">
        <v>19</v>
      </c>
      <c r="D216" s="36" t="str">
        <f t="shared" ref="D216:E216" si="49">D215</f>
        <v>'</v>
      </c>
      <c r="E216" s="37">
        <f t="shared" si="49"/>
        <v>45397</v>
      </c>
      <c r="F216" s="6">
        <f>IF(MAX(F$9:F215)&gt;=L$5,0,IF(B216&gt;=MONTH($N$5),F215+1,0))</f>
        <v>203</v>
      </c>
      <c r="G216" s="38">
        <f t="shared" si="45"/>
        <v>2969.8706659692789</v>
      </c>
      <c r="H216" s="39">
        <f t="shared" si="46"/>
        <v>837.01</v>
      </c>
      <c r="I216" s="39">
        <f t="shared" si="48"/>
        <v>2132.8606659692787</v>
      </c>
      <c r="J216" s="40">
        <f t="shared" si="23"/>
        <v>93525.334808236439</v>
      </c>
      <c r="K216" s="41"/>
      <c r="L216" s="42"/>
      <c r="M216" s="42"/>
      <c r="N216" s="42"/>
      <c r="O216" s="42"/>
      <c r="P216" s="46"/>
      <c r="Q216" s="23"/>
      <c r="V216" s="221">
        <f>SUM(H$134:H216)-R$134</f>
        <v>97918.537991631383</v>
      </c>
      <c r="X216" s="176">
        <f>SUM(H$134:H216)</f>
        <v>119928.18000000004</v>
      </c>
    </row>
    <row r="217" spans="1:24" hidden="1">
      <c r="A217" s="237">
        <v>45366</v>
      </c>
      <c r="B217" s="25">
        <v>75</v>
      </c>
      <c r="C217" s="35" t="s">
        <v>20</v>
      </c>
      <c r="D217" s="36" t="str">
        <f t="shared" ref="D217:E217" si="50">D216</f>
        <v>'</v>
      </c>
      <c r="E217" s="37">
        <f t="shared" si="50"/>
        <v>45397</v>
      </c>
      <c r="F217" s="6">
        <f>IF(MAX(F$9:F216)&gt;=L$5,0,IF(B217&gt;=MONTH($N$5),F216+1,0))</f>
        <v>204</v>
      </c>
      <c r="G217" s="38">
        <f t="shared" si="45"/>
        <v>2969.8706659692789</v>
      </c>
      <c r="H217" s="39">
        <f t="shared" si="46"/>
        <v>818.35</v>
      </c>
      <c r="I217" s="39">
        <f t="shared" si="48"/>
        <v>2151.520665969279</v>
      </c>
      <c r="J217" s="40">
        <f t="shared" si="23"/>
        <v>91373.814142267162</v>
      </c>
      <c r="K217" s="41"/>
      <c r="L217" s="42"/>
      <c r="M217" s="42"/>
      <c r="N217" s="42"/>
      <c r="O217" s="42"/>
      <c r="P217" s="46"/>
      <c r="Q217" s="23"/>
      <c r="V217" s="221">
        <f>SUM(H$134:H217)-R$134</f>
        <v>98736.887991631389</v>
      </c>
      <c r="X217" s="176">
        <f>SUM(H$134:H217)</f>
        <v>120746.53000000004</v>
      </c>
    </row>
    <row r="218" spans="1:24" hidden="1">
      <c r="A218" s="237">
        <v>45397</v>
      </c>
      <c r="B218" s="25">
        <v>76</v>
      </c>
      <c r="C218" s="35" t="s">
        <v>21</v>
      </c>
      <c r="D218" s="36" t="str">
        <f t="shared" ref="D218:E218" si="51">D217</f>
        <v>'</v>
      </c>
      <c r="E218" s="37">
        <f t="shared" si="51"/>
        <v>45397</v>
      </c>
      <c r="F218" s="6">
        <f>IF(MAX(F$9:F217)&gt;=L$5,0,IF(B218&gt;=MONTH($N$5),F217+1,0))</f>
        <v>205</v>
      </c>
      <c r="G218" s="38">
        <f t="shared" si="45"/>
        <v>2969.8706659692789</v>
      </c>
      <c r="H218" s="39">
        <f t="shared" si="46"/>
        <v>799.52</v>
      </c>
      <c r="I218" s="39">
        <f t="shared" si="48"/>
        <v>2170.3506659692789</v>
      </c>
      <c r="J218" s="40">
        <f t="shared" si="23"/>
        <v>89203.463476297882</v>
      </c>
      <c r="K218" s="41"/>
      <c r="L218" s="42"/>
      <c r="M218" s="42"/>
      <c r="N218" s="42"/>
      <c r="O218" s="42"/>
      <c r="P218" s="46"/>
      <c r="Q218" s="23"/>
      <c r="V218" s="221">
        <f>SUM(H$134:H218)-R$134</f>
        <v>99536.407991631393</v>
      </c>
      <c r="X218" s="176">
        <f>SUM(H$134:H218)</f>
        <v>121546.05000000005</v>
      </c>
    </row>
    <row r="219" spans="1:24" hidden="1">
      <c r="A219" s="237">
        <v>45427</v>
      </c>
      <c r="B219" s="25">
        <v>77</v>
      </c>
      <c r="C219" s="35" t="s">
        <v>22</v>
      </c>
      <c r="D219" s="36" t="str">
        <f t="shared" ref="D219:E219" si="52">D218</f>
        <v>'</v>
      </c>
      <c r="E219" s="37">
        <f t="shared" si="52"/>
        <v>45397</v>
      </c>
      <c r="F219" s="6">
        <f>IF(MAX(F$9:F218)&gt;=L$5,0,IF(B219&gt;=MONTH($N$5),F218+1,0))</f>
        <v>206</v>
      </c>
      <c r="G219" s="38">
        <f t="shared" si="45"/>
        <v>2969.8706659692789</v>
      </c>
      <c r="H219" s="39">
        <f t="shared" si="46"/>
        <v>780.53</v>
      </c>
      <c r="I219" s="39">
        <f t="shared" si="48"/>
        <v>2189.3406659692791</v>
      </c>
      <c r="J219" s="40">
        <f t="shared" ref="J219:J282" si="53">J218-I219</f>
        <v>87014.122810328598</v>
      </c>
      <c r="K219" s="41"/>
      <c r="L219" s="42"/>
      <c r="M219" s="42"/>
      <c r="N219" s="42"/>
      <c r="O219" s="42"/>
      <c r="P219" s="46"/>
      <c r="Q219" s="23"/>
      <c r="V219" s="221">
        <f>SUM(H$134:H219)-R$134</f>
        <v>100316.93799163139</v>
      </c>
      <c r="X219" s="176">
        <f>SUM(H$134:H219)</f>
        <v>122326.58000000005</v>
      </c>
    </row>
    <row r="220" spans="1:24" hidden="1">
      <c r="A220" s="237">
        <v>45458</v>
      </c>
      <c r="B220" s="25">
        <v>78</v>
      </c>
      <c r="C220" s="35" t="s">
        <v>23</v>
      </c>
      <c r="D220" s="36" t="str">
        <f t="shared" ref="D220:E220" si="54">D219</f>
        <v>'</v>
      </c>
      <c r="E220" s="37">
        <f t="shared" si="54"/>
        <v>45397</v>
      </c>
      <c r="F220" s="6">
        <f>IF(MAX(F$9:F219)&gt;=L$5,0,IF(B220&gt;=MONTH($N$5),F219+1,0))</f>
        <v>207</v>
      </c>
      <c r="G220" s="38">
        <f t="shared" si="45"/>
        <v>2969.8706659692789</v>
      </c>
      <c r="H220" s="39">
        <f t="shared" si="46"/>
        <v>761.37</v>
      </c>
      <c r="I220" s="39">
        <f t="shared" si="48"/>
        <v>2208.500665969279</v>
      </c>
      <c r="J220" s="40">
        <f t="shared" si="53"/>
        <v>84805.622144359324</v>
      </c>
      <c r="K220" s="41"/>
      <c r="L220" s="42"/>
      <c r="M220" s="42"/>
      <c r="N220" s="42"/>
      <c r="O220" s="42"/>
      <c r="P220" s="46"/>
      <c r="Q220" s="23"/>
      <c r="V220" s="221">
        <f>SUM(H$134:H220)-R$134</f>
        <v>101078.30799163139</v>
      </c>
      <c r="X220" s="176">
        <f>SUM(H$134:H220)</f>
        <v>123087.95000000004</v>
      </c>
    </row>
    <row r="221" spans="1:24" hidden="1">
      <c r="A221" s="237">
        <v>45488</v>
      </c>
      <c r="B221" s="25">
        <v>79</v>
      </c>
      <c r="C221" s="35" t="s">
        <v>24</v>
      </c>
      <c r="D221" s="36" t="str">
        <f t="shared" ref="D221:E221" si="55">D220</f>
        <v>'</v>
      </c>
      <c r="E221" s="37">
        <f t="shared" si="55"/>
        <v>45397</v>
      </c>
      <c r="F221" s="6">
        <f>IF(MAX(F$9:F220)&gt;=L$5,0,IF(B221&gt;=MONTH($N$5),F220+1,0))</f>
        <v>208</v>
      </c>
      <c r="G221" s="38">
        <f t="shared" si="45"/>
        <v>2969.8706659692789</v>
      </c>
      <c r="H221" s="39">
        <f t="shared" si="46"/>
        <v>742.05</v>
      </c>
      <c r="I221" s="39">
        <f t="shared" si="48"/>
        <v>2227.8206659692787</v>
      </c>
      <c r="J221" s="40">
        <f t="shared" si="53"/>
        <v>82577.801478390043</v>
      </c>
      <c r="K221" s="41"/>
      <c r="L221" s="42"/>
      <c r="M221" s="42"/>
      <c r="N221" s="42"/>
      <c r="O221" s="42"/>
      <c r="P221" s="46"/>
      <c r="Q221" s="23"/>
      <c r="V221" s="221">
        <f>SUM(H$134:H221)-R$134</f>
        <v>101820.35799163139</v>
      </c>
      <c r="X221" s="176">
        <f>SUM(H$134:H221)</f>
        <v>123830.00000000004</v>
      </c>
    </row>
    <row r="222" spans="1:24" hidden="1">
      <c r="A222" s="237">
        <v>45519</v>
      </c>
      <c r="B222" s="25">
        <v>80</v>
      </c>
      <c r="C222" s="35" t="s">
        <v>25</v>
      </c>
      <c r="D222" s="36" t="str">
        <f t="shared" ref="D222:E222" si="56">D221</f>
        <v>'</v>
      </c>
      <c r="E222" s="37">
        <f t="shared" si="56"/>
        <v>45397</v>
      </c>
      <c r="F222" s="6">
        <f>IF(MAX(F$9:F221)&gt;=L$5,0,IF(B222&gt;=MONTH($N$5),F221+1,0))</f>
        <v>209</v>
      </c>
      <c r="G222" s="38">
        <f t="shared" si="45"/>
        <v>2969.8706659692789</v>
      </c>
      <c r="H222" s="39">
        <f t="shared" si="46"/>
        <v>722.56</v>
      </c>
      <c r="I222" s="39">
        <f t="shared" si="48"/>
        <v>2247.3106659692789</v>
      </c>
      <c r="J222" s="40">
        <f t="shared" si="53"/>
        <v>80330.490812420758</v>
      </c>
      <c r="K222" s="41"/>
      <c r="L222" s="42"/>
      <c r="M222" s="42"/>
      <c r="N222" s="42"/>
      <c r="O222" s="42"/>
      <c r="P222" s="46"/>
      <c r="Q222" s="23"/>
      <c r="V222" s="221">
        <f>SUM(H$134:H222)-R$134</f>
        <v>102542.91799163139</v>
      </c>
      <c r="X222" s="176">
        <f>SUM(H$134:H222)</f>
        <v>124552.56000000004</v>
      </c>
    </row>
    <row r="223" spans="1:24" hidden="1">
      <c r="A223" s="237">
        <v>45550</v>
      </c>
      <c r="B223" s="25">
        <v>81</v>
      </c>
      <c r="C223" s="35" t="s">
        <v>26</v>
      </c>
      <c r="D223" s="36" t="str">
        <f t="shared" ref="D223:E223" si="57">D222</f>
        <v>'</v>
      </c>
      <c r="E223" s="37">
        <f t="shared" si="57"/>
        <v>45397</v>
      </c>
      <c r="F223" s="6">
        <f>IF(MAX(F$9:F222)&gt;=L$5,0,IF(B223&gt;=MONTH($N$5),F222+1,0))</f>
        <v>210</v>
      </c>
      <c r="G223" s="38">
        <f t="shared" si="45"/>
        <v>2969.8706659692789</v>
      </c>
      <c r="H223" s="39">
        <f t="shared" si="46"/>
        <v>702.89</v>
      </c>
      <c r="I223" s="39">
        <f t="shared" si="48"/>
        <v>2266.980665969279</v>
      </c>
      <c r="J223" s="40">
        <f t="shared" si="53"/>
        <v>78063.510146451474</v>
      </c>
      <c r="K223" s="41"/>
      <c r="L223" s="42"/>
      <c r="M223" s="42"/>
      <c r="N223" s="42"/>
      <c r="O223" s="42"/>
      <c r="P223" s="46"/>
      <c r="Q223" s="23"/>
      <c r="V223" s="221">
        <f>SUM(H$134:H223)-R$134</f>
        <v>103245.80799163139</v>
      </c>
      <c r="X223" s="176">
        <f>SUM(H$134:H223)</f>
        <v>125255.45000000004</v>
      </c>
    </row>
    <row r="224" spans="1:24" hidden="1">
      <c r="A224" s="237">
        <v>45580</v>
      </c>
      <c r="B224" s="25">
        <v>82</v>
      </c>
      <c r="C224" s="35" t="s">
        <v>27</v>
      </c>
      <c r="D224" s="36" t="str">
        <f t="shared" ref="D224:E224" si="58">D223</f>
        <v>'</v>
      </c>
      <c r="E224" s="37">
        <f t="shared" si="58"/>
        <v>45397</v>
      </c>
      <c r="F224" s="6">
        <f>IF(MAX(F$9:F223)&gt;=L$5,0,IF(B224&gt;=MONTH($N$5),F223+1,0))</f>
        <v>211</v>
      </c>
      <c r="G224" s="38">
        <f t="shared" si="45"/>
        <v>2969.8706659692789</v>
      </c>
      <c r="H224" s="39">
        <f t="shared" si="46"/>
        <v>683.06</v>
      </c>
      <c r="I224" s="39">
        <f t="shared" si="48"/>
        <v>2286.8106659692789</v>
      </c>
      <c r="J224" s="40">
        <f t="shared" si="53"/>
        <v>75776.699480482188</v>
      </c>
      <c r="K224" s="41"/>
      <c r="L224" s="42"/>
      <c r="M224" s="42"/>
      <c r="N224" s="42"/>
      <c r="O224" s="42"/>
      <c r="P224" s="46"/>
      <c r="Q224" s="23"/>
      <c r="V224" s="221">
        <f>SUM(H$134:H224)-R$134</f>
        <v>103928.86799163138</v>
      </c>
      <c r="X224" s="176">
        <f>SUM(H$134:H224)</f>
        <v>125938.51000000004</v>
      </c>
    </row>
    <row r="225" spans="1:24" hidden="1">
      <c r="A225" s="237">
        <v>45611</v>
      </c>
      <c r="B225" s="25">
        <v>83</v>
      </c>
      <c r="C225" s="35" t="s">
        <v>28</v>
      </c>
      <c r="D225" s="36" t="str">
        <f t="shared" ref="D225:E225" si="59">D224</f>
        <v>'</v>
      </c>
      <c r="E225" s="37">
        <f t="shared" si="59"/>
        <v>45397</v>
      </c>
      <c r="F225" s="6">
        <f>IF(MAX(F$9:F224)&gt;=L$5,0,IF(B225&gt;=MONTH($N$5),F224+1,0))</f>
        <v>212</v>
      </c>
      <c r="G225" s="38">
        <f t="shared" si="45"/>
        <v>2969.8706659692789</v>
      </c>
      <c r="H225" s="39">
        <f t="shared" si="46"/>
        <v>663.05</v>
      </c>
      <c r="I225" s="39">
        <f t="shared" si="48"/>
        <v>2306.8206659692787</v>
      </c>
      <c r="J225" s="40">
        <f t="shared" si="53"/>
        <v>73469.878814512907</v>
      </c>
      <c r="K225" s="41"/>
      <c r="L225" s="42"/>
      <c r="M225" s="42"/>
      <c r="N225" s="42"/>
      <c r="O225" s="42"/>
      <c r="P225" s="46"/>
      <c r="Q225" s="23"/>
      <c r="V225" s="221">
        <f>SUM(H$134:H225)-R$134</f>
        <v>104591.91799163139</v>
      </c>
      <c r="X225" s="176">
        <f>SUM(H$134:H225)</f>
        <v>126601.56000000004</v>
      </c>
    </row>
    <row r="226" spans="1:24" hidden="1">
      <c r="A226" s="237">
        <v>45641</v>
      </c>
      <c r="B226" s="25">
        <v>84</v>
      </c>
      <c r="C226" s="35" t="s">
        <v>29</v>
      </c>
      <c r="D226" s="36" t="str">
        <f t="shared" ref="D226:E226" si="60">D225</f>
        <v>'</v>
      </c>
      <c r="E226" s="37">
        <f t="shared" si="60"/>
        <v>45397</v>
      </c>
      <c r="F226" s="6">
        <f>IF(MAX(F$9:F225)&gt;=L$5,0,IF(B226&gt;=MONTH($N$5),F225+1,0))</f>
        <v>213</v>
      </c>
      <c r="G226" s="45">
        <f t="shared" si="45"/>
        <v>2969.8706659692789</v>
      </c>
      <c r="H226" s="42">
        <f t="shared" si="46"/>
        <v>642.86</v>
      </c>
      <c r="I226" s="42">
        <f t="shared" si="48"/>
        <v>2327.0106659692788</v>
      </c>
      <c r="J226" s="46">
        <f t="shared" si="53"/>
        <v>71142.868148543625</v>
      </c>
      <c r="K226" s="41">
        <f>SUM(H215:H226)</f>
        <v>9008.76</v>
      </c>
      <c r="L226" s="42">
        <f>SUM(I215:I226)</f>
        <v>26629.687991631352</v>
      </c>
      <c r="M226" s="42">
        <f>SUM(G215:G226)</f>
        <v>35638.44799163135</v>
      </c>
      <c r="N226" s="42">
        <f>K226+N214</f>
        <v>236377.99</v>
      </c>
      <c r="O226" s="42">
        <f>L226+O214</f>
        <v>146735.32591003698</v>
      </c>
      <c r="P226" s="46">
        <f>M226+P214</f>
        <v>383113.31591003697</v>
      </c>
      <c r="Q226" s="23"/>
      <c r="V226" s="221">
        <f>SUM(H$134:H226)-R$134</f>
        <v>105234.77799163139</v>
      </c>
      <c r="X226" s="176">
        <f>SUM(H$134:H226)</f>
        <v>127244.42000000004</v>
      </c>
    </row>
    <row r="227" spans="1:24" hidden="1">
      <c r="A227" s="237">
        <v>45672</v>
      </c>
      <c r="B227" s="25">
        <v>85</v>
      </c>
      <c r="C227" s="26" t="s">
        <v>17</v>
      </c>
      <c r="D227" s="47" t="str">
        <f>D215</f>
        <v>'</v>
      </c>
      <c r="E227" s="27">
        <f>E215+365.25</f>
        <v>45762.25</v>
      </c>
      <c r="F227" s="90">
        <f>IF(MAX(F$9:F226)&gt;=L$5,0,IF(B227&gt;=MONTH($N$5),F226+1,0))</f>
        <v>214</v>
      </c>
      <c r="G227" s="28">
        <f t="shared" si="45"/>
        <v>2969.8706659692789</v>
      </c>
      <c r="H227" s="29">
        <f t="shared" si="46"/>
        <v>622.5</v>
      </c>
      <c r="I227" s="29">
        <f t="shared" si="48"/>
        <v>2347.3706659692789</v>
      </c>
      <c r="J227" s="30">
        <f t="shared" si="53"/>
        <v>68795.497482574341</v>
      </c>
      <c r="K227" s="31"/>
      <c r="L227" s="32"/>
      <c r="M227" s="32"/>
      <c r="N227" s="32"/>
      <c r="O227" s="32"/>
      <c r="P227" s="48"/>
      <c r="Q227" s="23"/>
      <c r="V227" s="221">
        <f>SUM(H$134:H227)-R$134</f>
        <v>105857.27799163139</v>
      </c>
      <c r="X227" s="176">
        <f>SUM(H$134:H227)</f>
        <v>127866.92000000004</v>
      </c>
    </row>
    <row r="228" spans="1:24" hidden="1">
      <c r="A228" s="237">
        <v>45703</v>
      </c>
      <c r="B228" s="25">
        <v>86</v>
      </c>
      <c r="C228" s="35" t="s">
        <v>19</v>
      </c>
      <c r="D228" s="36" t="str">
        <f t="shared" ref="D228:E228" si="61">D227</f>
        <v>'</v>
      </c>
      <c r="E228" s="37">
        <f t="shared" si="61"/>
        <v>45762.25</v>
      </c>
      <c r="F228" s="6">
        <f>IF(MAX(F$9:F227)&gt;=L$5,0,IF(B228&gt;=MONTH($N$5),F227+1,0))</f>
        <v>215</v>
      </c>
      <c r="G228" s="38">
        <f t="shared" si="45"/>
        <v>2969.8706659692789</v>
      </c>
      <c r="H228" s="39">
        <f t="shared" si="46"/>
        <v>601.96</v>
      </c>
      <c r="I228" s="39">
        <f t="shared" si="48"/>
        <v>2367.9106659692789</v>
      </c>
      <c r="J228" s="40">
        <f t="shared" si="53"/>
        <v>66427.586816605064</v>
      </c>
      <c r="K228" s="41"/>
      <c r="L228" s="42"/>
      <c r="M228" s="42"/>
      <c r="N228" s="42"/>
      <c r="O228" s="42"/>
      <c r="P228" s="46"/>
      <c r="Q228" s="23"/>
      <c r="V228" s="221">
        <f>SUM(H$134:H228)-R$134</f>
        <v>106459.23799163139</v>
      </c>
      <c r="X228" s="176">
        <f>SUM(H$134:H228)</f>
        <v>128468.88000000005</v>
      </c>
    </row>
    <row r="229" spans="1:24" hidden="1">
      <c r="A229" s="237">
        <v>45731</v>
      </c>
      <c r="B229" s="25">
        <v>87</v>
      </c>
      <c r="C229" s="35" t="s">
        <v>20</v>
      </c>
      <c r="D229" s="36" t="str">
        <f t="shared" ref="D229:E229" si="62">D228</f>
        <v>'</v>
      </c>
      <c r="E229" s="37">
        <f t="shared" si="62"/>
        <v>45762.25</v>
      </c>
      <c r="F229" s="6">
        <f>IF(MAX(F$9:F228)&gt;=L$5,0,IF(B229&gt;=MONTH($N$5),F228+1,0))</f>
        <v>216</v>
      </c>
      <c r="G229" s="38">
        <f t="shared" si="45"/>
        <v>2969.8706659692789</v>
      </c>
      <c r="H229" s="39">
        <f t="shared" si="46"/>
        <v>581.24</v>
      </c>
      <c r="I229" s="39">
        <f t="shared" si="48"/>
        <v>2388.6306659692791</v>
      </c>
      <c r="J229" s="40">
        <f t="shared" si="53"/>
        <v>64038.956150635786</v>
      </c>
      <c r="K229" s="41"/>
      <c r="L229" s="42"/>
      <c r="M229" s="42"/>
      <c r="N229" s="42"/>
      <c r="O229" s="42"/>
      <c r="P229" s="46"/>
      <c r="Q229" s="23"/>
      <c r="V229" s="221">
        <f>SUM(H$134:H229)-R$134</f>
        <v>107040.4779916314</v>
      </c>
      <c r="X229" s="176">
        <f>SUM(H$134:H229)</f>
        <v>129050.12000000005</v>
      </c>
    </row>
    <row r="230" spans="1:24" hidden="1">
      <c r="A230" s="237">
        <v>45762</v>
      </c>
      <c r="B230" s="25">
        <v>88</v>
      </c>
      <c r="C230" s="35" t="s">
        <v>21</v>
      </c>
      <c r="D230" s="36" t="str">
        <f t="shared" ref="D230:E230" si="63">D229</f>
        <v>'</v>
      </c>
      <c r="E230" s="37">
        <f t="shared" si="63"/>
        <v>45762.25</v>
      </c>
      <c r="F230" s="6">
        <f>IF(MAX(F$9:F229)&gt;=L$5,0,IF(B230&gt;=MONTH($N$5),F229+1,0))</f>
        <v>217</v>
      </c>
      <c r="G230" s="38">
        <f t="shared" si="45"/>
        <v>2969.8706659692789</v>
      </c>
      <c r="H230" s="39">
        <f t="shared" si="46"/>
        <v>560.34</v>
      </c>
      <c r="I230" s="39">
        <f t="shared" si="48"/>
        <v>2409.5306659692787</v>
      </c>
      <c r="J230" s="40">
        <f t="shared" si="53"/>
        <v>61629.425484666506</v>
      </c>
      <c r="K230" s="41"/>
      <c r="L230" s="42"/>
      <c r="M230" s="42"/>
      <c r="N230" s="42"/>
      <c r="O230" s="42"/>
      <c r="P230" s="46"/>
      <c r="Q230" s="23"/>
      <c r="V230" s="221">
        <f>SUM(H$134:H230)-R$134</f>
        <v>107600.8179916314</v>
      </c>
      <c r="X230" s="176">
        <f>SUM(H$134:H230)</f>
        <v>129610.46000000005</v>
      </c>
    </row>
    <row r="231" spans="1:24" hidden="1">
      <c r="A231" s="237">
        <v>45792</v>
      </c>
      <c r="B231" s="25">
        <v>89</v>
      </c>
      <c r="C231" s="35" t="s">
        <v>22</v>
      </c>
      <c r="D231" s="36" t="str">
        <f t="shared" ref="D231:E231" si="64">D230</f>
        <v>'</v>
      </c>
      <c r="E231" s="37">
        <f t="shared" si="64"/>
        <v>45762.25</v>
      </c>
      <c r="F231" s="6">
        <f>IF(MAX(F$9:F230)&gt;=L$5,0,IF(B231&gt;=MONTH($N$5),F230+1,0))</f>
        <v>218</v>
      </c>
      <c r="G231" s="38">
        <f t="shared" si="45"/>
        <v>2969.8706659692789</v>
      </c>
      <c r="H231" s="39">
        <f t="shared" si="46"/>
        <v>539.26</v>
      </c>
      <c r="I231" s="39">
        <f t="shared" si="48"/>
        <v>2430.6106659692787</v>
      </c>
      <c r="J231" s="40">
        <f t="shared" si="53"/>
        <v>59198.814818697225</v>
      </c>
      <c r="K231" s="41"/>
      <c r="L231" s="42"/>
      <c r="M231" s="42"/>
      <c r="N231" s="42"/>
      <c r="O231" s="42"/>
      <c r="P231" s="46"/>
      <c r="Q231" s="23"/>
      <c r="V231" s="221">
        <f>SUM(H$134:H231)-R$134</f>
        <v>108140.07799163139</v>
      </c>
      <c r="X231" s="176">
        <f>SUM(H$134:H231)</f>
        <v>130149.72000000004</v>
      </c>
    </row>
    <row r="232" spans="1:24" hidden="1">
      <c r="A232" s="237">
        <v>45823</v>
      </c>
      <c r="B232" s="25">
        <v>90</v>
      </c>
      <c r="C232" s="35" t="s">
        <v>23</v>
      </c>
      <c r="D232" s="36" t="str">
        <f t="shared" ref="D232:E232" si="65">D231</f>
        <v>'</v>
      </c>
      <c r="E232" s="37">
        <f t="shared" si="65"/>
        <v>45762.25</v>
      </c>
      <c r="F232" s="6">
        <f>IF(MAX(F$9:F231)&gt;=L$5,0,IF(B232&gt;=MONTH($N$5),F231+1,0))</f>
        <v>219</v>
      </c>
      <c r="G232" s="38">
        <f t="shared" si="45"/>
        <v>2969.8706659692789</v>
      </c>
      <c r="H232" s="39">
        <f t="shared" si="46"/>
        <v>517.99</v>
      </c>
      <c r="I232" s="39">
        <f t="shared" si="48"/>
        <v>2451.8806659692791</v>
      </c>
      <c r="J232" s="40">
        <f t="shared" si="53"/>
        <v>56746.934152727947</v>
      </c>
      <c r="K232" s="41"/>
      <c r="L232" s="42"/>
      <c r="M232" s="42"/>
      <c r="N232" s="42"/>
      <c r="O232" s="42"/>
      <c r="P232" s="46"/>
      <c r="Q232" s="23"/>
      <c r="V232" s="221">
        <f>SUM(H$134:H232)-R$134</f>
        <v>108658.0679916314</v>
      </c>
      <c r="X232" s="176">
        <f>SUM(H$134:H232)</f>
        <v>130667.71000000005</v>
      </c>
    </row>
    <row r="233" spans="1:24" hidden="1">
      <c r="A233" s="237">
        <v>45853</v>
      </c>
      <c r="B233" s="25">
        <v>91</v>
      </c>
      <c r="C233" s="35" t="s">
        <v>24</v>
      </c>
      <c r="D233" s="36" t="str">
        <f t="shared" ref="D233:E233" si="66">D232</f>
        <v>'</v>
      </c>
      <c r="E233" s="37">
        <f t="shared" si="66"/>
        <v>45762.25</v>
      </c>
      <c r="F233" s="6">
        <f>IF(MAX(F$9:F232)&gt;=L$5,0,IF(B233&gt;=MONTH($N$5),F232+1,0))</f>
        <v>220</v>
      </c>
      <c r="G233" s="38">
        <f t="shared" si="45"/>
        <v>2969.8706659692789</v>
      </c>
      <c r="H233" s="39">
        <f t="shared" si="46"/>
        <v>496.54</v>
      </c>
      <c r="I233" s="39">
        <f t="shared" si="48"/>
        <v>2473.3306659692789</v>
      </c>
      <c r="J233" s="40">
        <f t="shared" si="53"/>
        <v>54273.603486758671</v>
      </c>
      <c r="K233" s="41"/>
      <c r="L233" s="42"/>
      <c r="M233" s="42"/>
      <c r="N233" s="42"/>
      <c r="O233" s="42"/>
      <c r="P233" s="46"/>
      <c r="Q233" s="23"/>
      <c r="V233" s="221">
        <f>SUM(H$134:H233)-R$134</f>
        <v>109154.6079916314</v>
      </c>
      <c r="X233" s="176">
        <f>SUM(H$134:H233)</f>
        <v>131164.25000000006</v>
      </c>
    </row>
    <row r="234" spans="1:24" hidden="1">
      <c r="A234" s="237">
        <v>45884</v>
      </c>
      <c r="B234" s="25">
        <v>92</v>
      </c>
      <c r="C234" s="35" t="s">
        <v>25</v>
      </c>
      <c r="D234" s="36" t="str">
        <f t="shared" ref="D234:E234" si="67">D233</f>
        <v>'</v>
      </c>
      <c r="E234" s="37">
        <f t="shared" si="67"/>
        <v>45762.25</v>
      </c>
      <c r="F234" s="6">
        <f>IF(MAX(F$9:F233)&gt;=L$5,0,IF(B234&gt;=MONTH($N$5),F233+1,0))</f>
        <v>221</v>
      </c>
      <c r="G234" s="38">
        <f t="shared" si="45"/>
        <v>2969.8706659692789</v>
      </c>
      <c r="H234" s="39">
        <f t="shared" si="46"/>
        <v>474.89</v>
      </c>
      <c r="I234" s="39">
        <f t="shared" si="48"/>
        <v>2494.980665969279</v>
      </c>
      <c r="J234" s="40">
        <f t="shared" si="53"/>
        <v>51778.622820789395</v>
      </c>
      <c r="K234" s="41"/>
      <c r="L234" s="42"/>
      <c r="M234" s="42"/>
      <c r="N234" s="42"/>
      <c r="O234" s="42"/>
      <c r="P234" s="46"/>
      <c r="Q234" s="23"/>
      <c r="V234" s="221">
        <f>SUM(H$134:H234)-R$134</f>
        <v>109629.49799163142</v>
      </c>
      <c r="X234" s="176">
        <f>SUM(H$134:H234)</f>
        <v>131639.14000000007</v>
      </c>
    </row>
    <row r="235" spans="1:24" hidden="1">
      <c r="A235" s="237">
        <v>45915</v>
      </c>
      <c r="B235" s="25">
        <v>93</v>
      </c>
      <c r="C235" s="35" t="s">
        <v>26</v>
      </c>
      <c r="D235" s="36" t="str">
        <f t="shared" ref="D235:E235" si="68">D234</f>
        <v>'</v>
      </c>
      <c r="E235" s="37">
        <f t="shared" si="68"/>
        <v>45762.25</v>
      </c>
      <c r="F235" s="6">
        <f>IF(MAX(F$9:F234)&gt;=L$5,0,IF(B235&gt;=MONTH($N$5),F234+1,0))</f>
        <v>222</v>
      </c>
      <c r="G235" s="38">
        <f t="shared" si="45"/>
        <v>2969.8706659692789</v>
      </c>
      <c r="H235" s="39">
        <f t="shared" si="46"/>
        <v>453.06</v>
      </c>
      <c r="I235" s="39">
        <f t="shared" si="48"/>
        <v>2516.8106659692789</v>
      </c>
      <c r="J235" s="40">
        <f t="shared" si="53"/>
        <v>49261.812154820116</v>
      </c>
      <c r="K235" s="41"/>
      <c r="L235" s="42"/>
      <c r="M235" s="42"/>
      <c r="N235" s="42"/>
      <c r="O235" s="42"/>
      <c r="P235" s="46"/>
      <c r="Q235" s="23"/>
      <c r="V235" s="221">
        <f>SUM(H$134:H235)-R$134</f>
        <v>110082.55799163142</v>
      </c>
      <c r="X235" s="176">
        <f>SUM(H$134:H235)</f>
        <v>132092.20000000007</v>
      </c>
    </row>
    <row r="236" spans="1:24" hidden="1">
      <c r="A236" s="237">
        <v>45945</v>
      </c>
      <c r="B236" s="25">
        <v>94</v>
      </c>
      <c r="C236" s="35" t="s">
        <v>27</v>
      </c>
      <c r="D236" s="36" t="str">
        <f t="shared" ref="D236:E236" si="69">D235</f>
        <v>'</v>
      </c>
      <c r="E236" s="37">
        <f t="shared" si="69"/>
        <v>45762.25</v>
      </c>
      <c r="F236" s="6">
        <f>IF(MAX(F$9:F235)&gt;=L$5,0,IF(B236&gt;=MONTH($N$5),F235+1,0))</f>
        <v>223</v>
      </c>
      <c r="G236" s="38">
        <f t="shared" si="45"/>
        <v>2969.8706659692789</v>
      </c>
      <c r="H236" s="39">
        <f t="shared" si="46"/>
        <v>431.04</v>
      </c>
      <c r="I236" s="39">
        <f t="shared" si="48"/>
        <v>2538.8306659692789</v>
      </c>
      <c r="J236" s="40">
        <f t="shared" si="53"/>
        <v>46722.981488850841</v>
      </c>
      <c r="K236" s="41"/>
      <c r="L236" s="42"/>
      <c r="M236" s="42"/>
      <c r="N236" s="42"/>
      <c r="O236" s="42"/>
      <c r="P236" s="46"/>
      <c r="Q236" s="23"/>
      <c r="V236" s="221">
        <f>SUM(H$134:H236)-R$134</f>
        <v>110513.59799163142</v>
      </c>
      <c r="X236" s="176">
        <f>SUM(H$134:H236)</f>
        <v>132523.24000000008</v>
      </c>
    </row>
    <row r="237" spans="1:24" hidden="1">
      <c r="A237" s="237">
        <v>45976</v>
      </c>
      <c r="B237" s="25">
        <v>95</v>
      </c>
      <c r="C237" s="35" t="s">
        <v>28</v>
      </c>
      <c r="D237" s="36" t="str">
        <f t="shared" ref="D237:E237" si="70">D236</f>
        <v>'</v>
      </c>
      <c r="E237" s="37">
        <f t="shared" si="70"/>
        <v>45762.25</v>
      </c>
      <c r="F237" s="6">
        <f>IF(MAX(F$9:F236)&gt;=L$5,0,IF(B237&gt;=MONTH($N$5),F236+1,0))</f>
        <v>224</v>
      </c>
      <c r="G237" s="38">
        <f t="shared" si="45"/>
        <v>2969.8706659692789</v>
      </c>
      <c r="H237" s="39">
        <f t="shared" si="46"/>
        <v>408.83</v>
      </c>
      <c r="I237" s="39">
        <f t="shared" si="48"/>
        <v>2561.040665969279</v>
      </c>
      <c r="J237" s="40">
        <f t="shared" si="53"/>
        <v>44161.940822881559</v>
      </c>
      <c r="K237" s="41"/>
      <c r="L237" s="42"/>
      <c r="M237" s="42"/>
      <c r="N237" s="42"/>
      <c r="O237" s="42"/>
      <c r="P237" s="46"/>
      <c r="Q237" s="23"/>
      <c r="V237" s="221">
        <f>SUM(H$134:H237)-R$134</f>
        <v>110922.42799163141</v>
      </c>
      <c r="X237" s="176">
        <f>SUM(H$134:H237)</f>
        <v>132932.07000000007</v>
      </c>
    </row>
    <row r="238" spans="1:24" hidden="1">
      <c r="A238" s="237">
        <v>46006</v>
      </c>
      <c r="B238" s="25">
        <v>96</v>
      </c>
      <c r="C238" s="35" t="s">
        <v>29</v>
      </c>
      <c r="D238" s="36" t="str">
        <f t="shared" ref="D238:E238" si="71">D237</f>
        <v>'</v>
      </c>
      <c r="E238" s="37">
        <f t="shared" si="71"/>
        <v>45762.25</v>
      </c>
      <c r="F238" s="6">
        <f>IF(MAX(F$9:F237)&gt;=L$5,0,IF(B238&gt;=MONTH($N$5),F237+1,0))</f>
        <v>225</v>
      </c>
      <c r="G238" s="45">
        <f t="shared" si="45"/>
        <v>2969.8706659692789</v>
      </c>
      <c r="H238" s="42">
        <f t="shared" si="46"/>
        <v>386.42</v>
      </c>
      <c r="I238" s="42">
        <f t="shared" si="48"/>
        <v>2583.4506659692788</v>
      </c>
      <c r="J238" s="46">
        <f t="shared" si="53"/>
        <v>41578.490156912281</v>
      </c>
      <c r="K238" s="41">
        <f>SUM(H227:H238)</f>
        <v>6074.0700000000006</v>
      </c>
      <c r="L238" s="42">
        <f>SUM(I227:I238)</f>
        <v>29564.377991631343</v>
      </c>
      <c r="M238" s="42">
        <f>SUM(G227:G238)</f>
        <v>35638.44799163135</v>
      </c>
      <c r="N238" s="42">
        <f>K238+N226</f>
        <v>242452.06</v>
      </c>
      <c r="O238" s="42">
        <f>L238+O226</f>
        <v>176299.70390166831</v>
      </c>
      <c r="P238" s="46">
        <f>M238+P226</f>
        <v>418751.76390166831</v>
      </c>
      <c r="Q238" s="23"/>
      <c r="V238" s="221">
        <f>SUM(H$134:H238)-R$134</f>
        <v>111308.84799163142</v>
      </c>
      <c r="X238" s="176">
        <f>SUM(H$134:H238)</f>
        <v>133318.49000000008</v>
      </c>
    </row>
    <row r="239" spans="1:24" hidden="1">
      <c r="A239" s="237">
        <v>46037</v>
      </c>
      <c r="B239" s="25">
        <v>85</v>
      </c>
      <c r="C239" s="26" t="s">
        <v>17</v>
      </c>
      <c r="D239" s="47" t="str">
        <f>D227</f>
        <v>'</v>
      </c>
      <c r="E239" s="27">
        <f>E227+365.25</f>
        <v>46127.5</v>
      </c>
      <c r="F239" s="90">
        <f>IF(MAX(F$9:F238)&gt;=L$5,0,IF(B239&gt;=MONTH($N$5),F238+1,0))</f>
        <v>226</v>
      </c>
      <c r="G239" s="28">
        <f t="shared" si="45"/>
        <v>2969.8706659692789</v>
      </c>
      <c r="H239" s="29">
        <f t="shared" si="46"/>
        <v>363.81</v>
      </c>
      <c r="I239" s="29">
        <f t="shared" si="48"/>
        <v>2606.0606659692789</v>
      </c>
      <c r="J239" s="30">
        <f t="shared" si="53"/>
        <v>38972.429490943003</v>
      </c>
      <c r="K239" s="31"/>
      <c r="L239" s="32"/>
      <c r="M239" s="32"/>
      <c r="N239" s="32"/>
      <c r="O239" s="32"/>
      <c r="P239" s="48"/>
      <c r="Q239" s="23"/>
      <c r="V239" s="221">
        <f>SUM(H$134:H239)-R$134</f>
        <v>111672.65799163142</v>
      </c>
      <c r="X239" s="176">
        <f>SUM(H$134:H239)</f>
        <v>133682.30000000008</v>
      </c>
    </row>
    <row r="240" spans="1:24" hidden="1">
      <c r="A240" s="237">
        <v>46068</v>
      </c>
      <c r="B240" s="25">
        <v>86</v>
      </c>
      <c r="C240" s="35" t="s">
        <v>19</v>
      </c>
      <c r="D240" s="36" t="str">
        <f t="shared" ref="D240:E240" si="72">D239</f>
        <v>'</v>
      </c>
      <c r="E240" s="37">
        <f t="shared" si="72"/>
        <v>46127.5</v>
      </c>
      <c r="F240" s="6">
        <f>IF(MAX(F$9:F239)&gt;=L$5,0,IF(B240&gt;=MONTH($N$5),F239+1,0))</f>
        <v>227</v>
      </c>
      <c r="G240" s="38">
        <f t="shared" si="45"/>
        <v>2969.8706659692789</v>
      </c>
      <c r="H240" s="39">
        <f t="shared" si="46"/>
        <v>341.01</v>
      </c>
      <c r="I240" s="39">
        <f t="shared" si="48"/>
        <v>2628.8606659692787</v>
      </c>
      <c r="J240" s="40">
        <f t="shared" si="53"/>
        <v>36343.568824973721</v>
      </c>
      <c r="K240" s="41"/>
      <c r="L240" s="42"/>
      <c r="M240" s="42"/>
      <c r="N240" s="42"/>
      <c r="O240" s="42"/>
      <c r="P240" s="46"/>
      <c r="Q240" s="23"/>
      <c r="V240" s="221">
        <f>SUM(H$134:H240)-R$134</f>
        <v>112013.66799163143</v>
      </c>
      <c r="X240" s="176">
        <f>SUM(H$134:H240)</f>
        <v>134023.31000000008</v>
      </c>
    </row>
    <row r="241" spans="1:24" hidden="1">
      <c r="A241" s="237">
        <v>46096</v>
      </c>
      <c r="B241" s="25">
        <v>87</v>
      </c>
      <c r="C241" s="35" t="s">
        <v>20</v>
      </c>
      <c r="D241" s="36" t="str">
        <f t="shared" ref="D241:E241" si="73">D240</f>
        <v>'</v>
      </c>
      <c r="E241" s="37">
        <f t="shared" si="73"/>
        <v>46127.5</v>
      </c>
      <c r="F241" s="6">
        <f>IF(MAX(F$9:F240)&gt;=L$5,0,IF(B241&gt;=MONTH($N$5),F240+1,0))</f>
        <v>228</v>
      </c>
      <c r="G241" s="38">
        <f t="shared" si="45"/>
        <v>2969.8706659692789</v>
      </c>
      <c r="H241" s="39">
        <f t="shared" si="46"/>
        <v>318.01</v>
      </c>
      <c r="I241" s="39">
        <f t="shared" si="48"/>
        <v>2651.8606659692787</v>
      </c>
      <c r="J241" s="40">
        <f t="shared" si="53"/>
        <v>33691.70815900444</v>
      </c>
      <c r="K241" s="41"/>
      <c r="L241" s="42"/>
      <c r="M241" s="42"/>
      <c r="N241" s="42"/>
      <c r="O241" s="42"/>
      <c r="P241" s="46"/>
      <c r="Q241" s="23"/>
      <c r="V241" s="221">
        <f>SUM(H$134:H241)-R$134</f>
        <v>112331.67799163144</v>
      </c>
      <c r="X241" s="176">
        <f>SUM(H$134:H241)</f>
        <v>134341.32000000009</v>
      </c>
    </row>
    <row r="242" spans="1:24" hidden="1">
      <c r="A242" s="237">
        <v>46127</v>
      </c>
      <c r="B242" s="25">
        <v>88</v>
      </c>
      <c r="C242" s="35" t="s">
        <v>21</v>
      </c>
      <c r="D242" s="36" t="str">
        <f t="shared" ref="D242:E242" si="74">D241</f>
        <v>'</v>
      </c>
      <c r="E242" s="37">
        <f t="shared" si="74"/>
        <v>46127.5</v>
      </c>
      <c r="F242" s="6">
        <f>IF(MAX(F$9:F241)&gt;=L$5,0,IF(B242&gt;=MONTH($N$5),F241+1,0))</f>
        <v>229</v>
      </c>
      <c r="G242" s="38">
        <f t="shared" si="45"/>
        <v>2969.8706659692789</v>
      </c>
      <c r="H242" s="39">
        <f t="shared" si="46"/>
        <v>294.8</v>
      </c>
      <c r="I242" s="39">
        <f t="shared" si="48"/>
        <v>2675.0706659692787</v>
      </c>
      <c r="J242" s="40">
        <f t="shared" si="53"/>
        <v>31016.637493035159</v>
      </c>
      <c r="K242" s="41"/>
      <c r="L242" s="42"/>
      <c r="M242" s="42"/>
      <c r="N242" s="42"/>
      <c r="O242" s="42"/>
      <c r="P242" s="46"/>
      <c r="Q242" s="23"/>
      <c r="V242" s="221">
        <f>SUM(H$134:H242)-R$134</f>
        <v>112626.47799163143</v>
      </c>
      <c r="X242" s="176">
        <f>SUM(H$134:H242)</f>
        <v>134636.12000000008</v>
      </c>
    </row>
    <row r="243" spans="1:24" hidden="1">
      <c r="A243" s="237">
        <v>46157</v>
      </c>
      <c r="B243" s="25">
        <v>89</v>
      </c>
      <c r="C243" s="35" t="s">
        <v>22</v>
      </c>
      <c r="D243" s="36" t="str">
        <f t="shared" ref="D243:E243" si="75">D242</f>
        <v>'</v>
      </c>
      <c r="E243" s="37">
        <f t="shared" si="75"/>
        <v>46127.5</v>
      </c>
      <c r="F243" s="6">
        <f>IF(MAX(F$9:F242)&gt;=L$5,0,IF(B243&gt;=MONTH($N$5),F242+1,0))</f>
        <v>230</v>
      </c>
      <c r="G243" s="38">
        <f t="shared" si="45"/>
        <v>2969.8706659692789</v>
      </c>
      <c r="H243" s="39">
        <f t="shared" si="46"/>
        <v>271.39</v>
      </c>
      <c r="I243" s="39">
        <f t="shared" si="48"/>
        <v>2698.480665969279</v>
      </c>
      <c r="J243" s="40">
        <f t="shared" si="53"/>
        <v>28318.156827065879</v>
      </c>
      <c r="K243" s="41"/>
      <c r="L243" s="42"/>
      <c r="M243" s="42"/>
      <c r="N243" s="42"/>
      <c r="O243" s="42"/>
      <c r="P243" s="46"/>
      <c r="Q243" s="23"/>
      <c r="V243" s="221">
        <f>SUM(H$134:H243)-R$134</f>
        <v>112897.86799163144</v>
      </c>
      <c r="X243" s="176">
        <f>SUM(H$134:H243)</f>
        <v>134907.5100000001</v>
      </c>
    </row>
    <row r="244" spans="1:24" hidden="1">
      <c r="A244" s="237">
        <v>46188</v>
      </c>
      <c r="B244" s="25">
        <v>90</v>
      </c>
      <c r="C244" s="35" t="s">
        <v>23</v>
      </c>
      <c r="D244" s="36" t="str">
        <f t="shared" ref="D244:E244" si="76">D243</f>
        <v>'</v>
      </c>
      <c r="E244" s="37">
        <f t="shared" si="76"/>
        <v>46127.5</v>
      </c>
      <c r="F244" s="6">
        <f>IF(MAX(F$9:F243)&gt;=L$5,0,IF(B244&gt;=MONTH($N$5),F243+1,0))</f>
        <v>231</v>
      </c>
      <c r="G244" s="38">
        <f t="shared" si="45"/>
        <v>2969.8706659692789</v>
      </c>
      <c r="H244" s="39">
        <f t="shared" si="46"/>
        <v>247.78</v>
      </c>
      <c r="I244" s="39">
        <f t="shared" si="48"/>
        <v>2722.0906659692787</v>
      </c>
      <c r="J244" s="40">
        <f t="shared" si="53"/>
        <v>25596.066161096602</v>
      </c>
      <c r="K244" s="41"/>
      <c r="L244" s="42"/>
      <c r="M244" s="42"/>
      <c r="N244" s="42"/>
      <c r="O244" s="42"/>
      <c r="P244" s="46"/>
      <c r="Q244" s="23"/>
      <c r="V244" s="221">
        <f>SUM(H$134:H244)-R$134</f>
        <v>113145.64799163144</v>
      </c>
      <c r="X244" s="176">
        <f>SUM(H$134:H244)</f>
        <v>135155.2900000001</v>
      </c>
    </row>
    <row r="245" spans="1:24" hidden="1">
      <c r="A245" s="237">
        <v>46218</v>
      </c>
      <c r="B245" s="25">
        <v>91</v>
      </c>
      <c r="C245" s="35" t="s">
        <v>24</v>
      </c>
      <c r="D245" s="36" t="str">
        <f t="shared" ref="D245:E245" si="77">D244</f>
        <v>'</v>
      </c>
      <c r="E245" s="37">
        <f t="shared" si="77"/>
        <v>46127.5</v>
      </c>
      <c r="F245" s="6">
        <f>IF(MAX(F$9:F244)&gt;=L$5,0,IF(B245&gt;=MONTH($N$5),F244+1,0))</f>
        <v>232</v>
      </c>
      <c r="G245" s="38">
        <f t="shared" si="45"/>
        <v>2969.8706659692789</v>
      </c>
      <c r="H245" s="39">
        <f t="shared" si="46"/>
        <v>223.97</v>
      </c>
      <c r="I245" s="39">
        <f t="shared" si="48"/>
        <v>2745.9006659692791</v>
      </c>
      <c r="J245" s="40">
        <f t="shared" si="53"/>
        <v>22850.165495127323</v>
      </c>
      <c r="K245" s="41"/>
      <c r="L245" s="42"/>
      <c r="M245" s="42"/>
      <c r="N245" s="42"/>
      <c r="O245" s="42"/>
      <c r="P245" s="46"/>
      <c r="Q245" s="23"/>
      <c r="V245" s="221">
        <f>SUM(H$134:H245)-R$134</f>
        <v>113369.61799163144</v>
      </c>
      <c r="X245" s="176">
        <f>SUM(H$134:H245)</f>
        <v>135379.2600000001</v>
      </c>
    </row>
    <row r="246" spans="1:24" hidden="1">
      <c r="A246" s="237">
        <v>46249</v>
      </c>
      <c r="B246" s="25">
        <v>92</v>
      </c>
      <c r="C246" s="35" t="s">
        <v>25</v>
      </c>
      <c r="D246" s="36" t="str">
        <f t="shared" ref="D246:E246" si="78">D245</f>
        <v>'</v>
      </c>
      <c r="E246" s="37">
        <f t="shared" si="78"/>
        <v>46127.5</v>
      </c>
      <c r="F246" s="6">
        <f>IF(MAX(F$9:F245)&gt;=L$5,0,IF(B246&gt;=MONTH($N$5),F245+1,0))</f>
        <v>233</v>
      </c>
      <c r="G246" s="38">
        <f t="shared" si="45"/>
        <v>2969.8706659692789</v>
      </c>
      <c r="H246" s="39">
        <f t="shared" si="46"/>
        <v>199.94</v>
      </c>
      <c r="I246" s="39">
        <f t="shared" si="48"/>
        <v>2769.9306659692788</v>
      </c>
      <c r="J246" s="40">
        <f t="shared" si="53"/>
        <v>20080.234829158046</v>
      </c>
      <c r="K246" s="41"/>
      <c r="L246" s="42"/>
      <c r="M246" s="42"/>
      <c r="N246" s="42"/>
      <c r="O246" s="42"/>
      <c r="P246" s="46"/>
      <c r="Q246" s="23"/>
      <c r="V246" s="221">
        <f>SUM(H$134:H246)-R$134</f>
        <v>113569.55799163145</v>
      </c>
      <c r="X246" s="176">
        <f>SUM(H$134:H246)</f>
        <v>135579.2000000001</v>
      </c>
    </row>
    <row r="247" spans="1:24" hidden="1">
      <c r="A247" s="237">
        <v>46280</v>
      </c>
      <c r="B247" s="25">
        <v>93</v>
      </c>
      <c r="C247" s="35" t="s">
        <v>26</v>
      </c>
      <c r="D247" s="36" t="str">
        <f t="shared" ref="D247:E247" si="79">D246</f>
        <v>'</v>
      </c>
      <c r="E247" s="37">
        <f t="shared" si="79"/>
        <v>46127.5</v>
      </c>
      <c r="F247" s="6">
        <f>IF(MAX(F$9:F246)&gt;=L$5,0,IF(B247&gt;=MONTH($N$5),F246+1,0))</f>
        <v>234</v>
      </c>
      <c r="G247" s="38">
        <f t="shared" si="45"/>
        <v>2969.8706659692789</v>
      </c>
      <c r="H247" s="39">
        <f t="shared" si="46"/>
        <v>175.7</v>
      </c>
      <c r="I247" s="39">
        <f t="shared" si="48"/>
        <v>2794.1706659692791</v>
      </c>
      <c r="J247" s="40">
        <f t="shared" si="53"/>
        <v>17286.064163188767</v>
      </c>
      <c r="K247" s="41"/>
      <c r="L247" s="42"/>
      <c r="M247" s="42"/>
      <c r="N247" s="42"/>
      <c r="O247" s="42"/>
      <c r="P247" s="46"/>
      <c r="Q247" s="23"/>
      <c r="V247" s="221">
        <f>SUM(H$134:H247)-R$134</f>
        <v>113745.25799163146</v>
      </c>
      <c r="X247" s="176">
        <f>SUM(H$134:H247)</f>
        <v>135754.90000000011</v>
      </c>
    </row>
    <row r="248" spans="1:24" hidden="1">
      <c r="A248" s="237">
        <v>46310</v>
      </c>
      <c r="B248" s="25">
        <v>94</v>
      </c>
      <c r="C248" s="35" t="s">
        <v>27</v>
      </c>
      <c r="D248" s="36" t="str">
        <f t="shared" ref="D248:E248" si="80">D247</f>
        <v>'</v>
      </c>
      <c r="E248" s="37">
        <f t="shared" si="80"/>
        <v>46127.5</v>
      </c>
      <c r="F248" s="6">
        <f>IF(MAX(F$9:F247)&gt;=L$5,0,IF(B248&gt;=MONTH($N$5),F247+1,0))</f>
        <v>235</v>
      </c>
      <c r="G248" s="38">
        <f t="shared" si="45"/>
        <v>2969.8706659692789</v>
      </c>
      <c r="H248" s="39">
        <f t="shared" si="46"/>
        <v>151.25</v>
      </c>
      <c r="I248" s="39">
        <f t="shared" si="48"/>
        <v>2818.6206659692789</v>
      </c>
      <c r="J248" s="40">
        <f t="shared" si="53"/>
        <v>14467.443497219487</v>
      </c>
      <c r="K248" s="41"/>
      <c r="L248" s="42"/>
      <c r="M248" s="42"/>
      <c r="N248" s="42"/>
      <c r="O248" s="42"/>
      <c r="P248" s="46"/>
      <c r="Q248" s="23"/>
      <c r="V248" s="221">
        <f>SUM(H$134:H248)-R$134</f>
        <v>113896.50799163146</v>
      </c>
      <c r="X248" s="176">
        <f>SUM(H$134:H248)</f>
        <v>135906.15000000011</v>
      </c>
    </row>
    <row r="249" spans="1:24" hidden="1">
      <c r="A249" s="237">
        <v>46341</v>
      </c>
      <c r="B249" s="25">
        <v>95</v>
      </c>
      <c r="C249" s="35" t="s">
        <v>28</v>
      </c>
      <c r="D249" s="36" t="str">
        <f t="shared" ref="D249:E249" si="81">D248</f>
        <v>'</v>
      </c>
      <c r="E249" s="37">
        <f t="shared" si="81"/>
        <v>46127.5</v>
      </c>
      <c r="F249" s="6">
        <f>IF(MAX(F$9:F248)&gt;=L$5,0,IF(B249&gt;=MONTH($N$5),F248+1,0))</f>
        <v>236</v>
      </c>
      <c r="G249" s="38">
        <f t="shared" si="45"/>
        <v>2969.8706659692789</v>
      </c>
      <c r="H249" s="39">
        <f t="shared" si="46"/>
        <v>126.59</v>
      </c>
      <c r="I249" s="39">
        <f t="shared" si="48"/>
        <v>2843.2806659692787</v>
      </c>
      <c r="J249" s="40">
        <f t="shared" si="53"/>
        <v>11624.162831250207</v>
      </c>
      <c r="K249" s="41"/>
      <c r="L249" s="42"/>
      <c r="M249" s="42"/>
      <c r="N249" s="42"/>
      <c r="O249" s="42"/>
      <c r="P249" s="46"/>
      <c r="Q249" s="23"/>
      <c r="V249" s="221">
        <f>SUM(H$134:H249)-R$134</f>
        <v>114023.09799163145</v>
      </c>
      <c r="X249" s="176">
        <f>SUM(H$134:H249)</f>
        <v>136032.74000000011</v>
      </c>
    </row>
    <row r="250" spans="1:24" hidden="1">
      <c r="A250" s="237">
        <v>46371</v>
      </c>
      <c r="B250" s="25">
        <v>96</v>
      </c>
      <c r="C250" s="35" t="s">
        <v>29</v>
      </c>
      <c r="D250" s="36" t="str">
        <f t="shared" ref="D250:E250" si="82">D249</f>
        <v>'</v>
      </c>
      <c r="E250" s="37">
        <f t="shared" si="82"/>
        <v>46127.5</v>
      </c>
      <c r="F250" s="6">
        <f>IF(MAX(F$9:F249)&gt;=L$5,0,IF(B250&gt;=MONTH($N$5),F249+1,0))</f>
        <v>237</v>
      </c>
      <c r="G250" s="45">
        <f t="shared" si="45"/>
        <v>2969.8706659692789</v>
      </c>
      <c r="H250" s="42">
        <f t="shared" si="46"/>
        <v>101.71</v>
      </c>
      <c r="I250" s="42">
        <f t="shared" si="48"/>
        <v>2868.1606659692789</v>
      </c>
      <c r="J250" s="46">
        <f t="shared" si="53"/>
        <v>8756.0021652809282</v>
      </c>
      <c r="K250" s="41">
        <f>SUM(H239:H250)</f>
        <v>2815.96</v>
      </c>
      <c r="L250" s="42">
        <f>SUM(I239:I250)</f>
        <v>32822.487991631344</v>
      </c>
      <c r="M250" s="42">
        <f>SUM(G239:G250)</f>
        <v>35638.44799163135</v>
      </c>
      <c r="N250" s="42">
        <f>K250+N238</f>
        <v>245268.02</v>
      </c>
      <c r="O250" s="42">
        <f>L250+O238</f>
        <v>209122.19189329966</v>
      </c>
      <c r="P250" s="46">
        <f>M250+P238</f>
        <v>454390.21189329965</v>
      </c>
      <c r="Q250" s="23"/>
      <c r="V250" s="221">
        <f>SUM(H$134:H250)-R$134</f>
        <v>114124.80799163145</v>
      </c>
      <c r="X250" s="176">
        <f>SUM(H$134:H250)</f>
        <v>136134.4500000001</v>
      </c>
    </row>
    <row r="251" spans="1:24">
      <c r="A251" s="237">
        <v>46402</v>
      </c>
      <c r="B251" s="25">
        <v>85</v>
      </c>
      <c r="C251" s="26" t="s">
        <v>17</v>
      </c>
      <c r="D251" s="47" t="str">
        <f>D239</f>
        <v>'</v>
      </c>
      <c r="E251" s="27">
        <f>E239+365.25</f>
        <v>46492.75</v>
      </c>
      <c r="F251" s="90">
        <f>IF(MAX(F$9:F250)&gt;=L$5,0,IF(B251&gt;=MONTH($N$5),F250+1,0))</f>
        <v>238</v>
      </c>
      <c r="G251" s="28">
        <f t="shared" si="45"/>
        <v>2969.8706659692789</v>
      </c>
      <c r="H251" s="29">
        <f t="shared" si="46"/>
        <v>76.61</v>
      </c>
      <c r="I251" s="29">
        <f t="shared" si="48"/>
        <v>2893.2606659692788</v>
      </c>
      <c r="J251" s="30">
        <f t="shared" si="53"/>
        <v>5862.741499311649</v>
      </c>
      <c r="K251" s="31"/>
      <c r="L251" s="32"/>
      <c r="M251" s="32"/>
      <c r="N251" s="32"/>
      <c r="O251" s="32"/>
      <c r="P251" s="48"/>
      <c r="Q251" s="23"/>
      <c r="V251" s="221">
        <f>SUM(H$134:H251)-R$134</f>
        <v>114201.41799163143</v>
      </c>
      <c r="X251" s="176">
        <f>SUM(H$134:H251)</f>
        <v>136211.06000000008</v>
      </c>
    </row>
    <row r="252" spans="1:24">
      <c r="A252" s="237">
        <v>46433</v>
      </c>
      <c r="B252" s="25">
        <v>98</v>
      </c>
      <c r="C252" s="35" t="s">
        <v>19</v>
      </c>
      <c r="D252" s="36" t="str">
        <f t="shared" ref="D252:E252" si="83">D251</f>
        <v>'</v>
      </c>
      <c r="E252" s="37">
        <f t="shared" si="83"/>
        <v>46492.75</v>
      </c>
      <c r="F252" s="6">
        <f>IF(MAX(F$9:F251)&gt;=L$5,0,IF(B252&gt;=MONTH($N$5),F251+1,0))</f>
        <v>239</v>
      </c>
      <c r="G252" s="38">
        <f t="shared" ref="G252:G315" si="84">IF((J251+H252)&lt;(M$5+H252),J251+H252,M$5)</f>
        <v>2969.8706659692789</v>
      </c>
      <c r="H252" s="39">
        <f t="shared" ref="H252:H315" si="85">IF(F252&gt;0,IF(J251&gt;0,ROUND(-IPMT(K$5/12,F252,L$5,J$5,,),2),0),0)</f>
        <v>51.3</v>
      </c>
      <c r="I252" s="39">
        <f t="shared" si="48"/>
        <v>2918.5706659692787</v>
      </c>
      <c r="J252" s="40">
        <f t="shared" si="53"/>
        <v>2944.1708333423703</v>
      </c>
      <c r="K252" s="41"/>
      <c r="L252" s="42"/>
      <c r="M252" s="42"/>
      <c r="N252" s="42"/>
      <c r="O252" s="42"/>
      <c r="P252" s="46"/>
      <c r="Q252" s="23"/>
      <c r="V252" s="221">
        <f>SUM(H$134:H252)-R$134</f>
        <v>114252.71799163142</v>
      </c>
      <c r="X252" s="176">
        <f>SUM(H$134:H252)</f>
        <v>136262.36000000007</v>
      </c>
    </row>
    <row r="253" spans="1:24">
      <c r="A253" s="237">
        <v>46461</v>
      </c>
      <c r="B253" s="25">
        <v>99</v>
      </c>
      <c r="C253" s="35" t="s">
        <v>20</v>
      </c>
      <c r="D253" s="36" t="str">
        <f t="shared" ref="D253:E253" si="86">D252</f>
        <v>'</v>
      </c>
      <c r="E253" s="37">
        <f t="shared" si="86"/>
        <v>46492.75</v>
      </c>
      <c r="F253" s="6">
        <f>IF(MAX(F$9:F252)&gt;=L$5,0,IF(B253&gt;=MONTH($N$5),F252+1,0))</f>
        <v>240</v>
      </c>
      <c r="G253" s="38">
        <f t="shared" si="84"/>
        <v>2969.9308333423705</v>
      </c>
      <c r="H253" s="39">
        <f t="shared" si="85"/>
        <v>25.76</v>
      </c>
      <c r="I253" s="39">
        <f t="shared" si="48"/>
        <v>2944.1708333423703</v>
      </c>
      <c r="J253" s="40">
        <f t="shared" si="53"/>
        <v>0</v>
      </c>
      <c r="K253" s="41"/>
      <c r="L253" s="42"/>
      <c r="M253" s="42"/>
      <c r="N253" s="42"/>
      <c r="O253" s="42"/>
      <c r="P253" s="46"/>
      <c r="Q253" s="23"/>
      <c r="V253" s="222">
        <f>SUM(H$134:H253)-R$134</f>
        <v>114278.47799163143</v>
      </c>
      <c r="X253" s="235">
        <f>SUM(H$134:H253)</f>
        <v>136288.12000000008</v>
      </c>
    </row>
    <row r="254" spans="1:24">
      <c r="A254" s="237">
        <v>46492</v>
      </c>
      <c r="B254" s="25">
        <v>100</v>
      </c>
      <c r="C254" s="35" t="s">
        <v>21</v>
      </c>
      <c r="D254" s="36" t="str">
        <f t="shared" ref="D254:E254" si="87">D253</f>
        <v>'</v>
      </c>
      <c r="E254" s="37">
        <f t="shared" si="87"/>
        <v>46492.75</v>
      </c>
      <c r="F254" s="6">
        <f>IF(MAX(F$9:F253)&gt;=L$5,0,IF(B254&gt;=MONTH($N$5),F253+1,0))</f>
        <v>0</v>
      </c>
      <c r="G254" s="38">
        <f t="shared" si="84"/>
        <v>0</v>
      </c>
      <c r="H254" s="39">
        <f t="shared" si="85"/>
        <v>0</v>
      </c>
      <c r="I254" s="39">
        <f t="shared" si="48"/>
        <v>0</v>
      </c>
      <c r="J254" s="40">
        <f t="shared" si="53"/>
        <v>0</v>
      </c>
      <c r="K254" s="41"/>
      <c r="L254" s="42"/>
      <c r="M254" s="42"/>
      <c r="N254" s="42"/>
      <c r="O254" s="42"/>
      <c r="P254" s="46"/>
      <c r="Q254" s="23"/>
    </row>
    <row r="255" spans="1:24">
      <c r="A255" s="237">
        <v>46522</v>
      </c>
      <c r="B255" s="25">
        <v>101</v>
      </c>
      <c r="C255" s="35" t="s">
        <v>22</v>
      </c>
      <c r="D255" s="36" t="str">
        <f t="shared" ref="D255:E255" si="88">D254</f>
        <v>'</v>
      </c>
      <c r="E255" s="37">
        <f t="shared" si="88"/>
        <v>46492.75</v>
      </c>
      <c r="F255" s="6">
        <f>IF(MAX(F$9:F254)&gt;=L$5,0,IF(B255&gt;=MONTH($N$5),F254+1,0))</f>
        <v>0</v>
      </c>
      <c r="G255" s="38">
        <f t="shared" si="84"/>
        <v>0</v>
      </c>
      <c r="H255" s="39">
        <f t="shared" si="85"/>
        <v>0</v>
      </c>
      <c r="I255" s="39">
        <f t="shared" si="48"/>
        <v>0</v>
      </c>
      <c r="J255" s="40">
        <f t="shared" si="53"/>
        <v>0</v>
      </c>
      <c r="K255" s="41"/>
      <c r="L255" s="42"/>
      <c r="M255" s="42"/>
      <c r="N255" s="42"/>
      <c r="O255" s="42"/>
      <c r="P255" s="46"/>
      <c r="Q255" s="23"/>
    </row>
    <row r="256" spans="1:24">
      <c r="A256" s="237">
        <v>46553</v>
      </c>
      <c r="B256" s="25">
        <v>102</v>
      </c>
      <c r="C256" s="35" t="s">
        <v>23</v>
      </c>
      <c r="D256" s="36" t="str">
        <f t="shared" ref="D256:E256" si="89">D255</f>
        <v>'</v>
      </c>
      <c r="E256" s="37">
        <f t="shared" si="89"/>
        <v>46492.75</v>
      </c>
      <c r="F256" s="6">
        <f>IF(MAX(F$9:F255)&gt;=L$5,0,IF(B256&gt;=MONTH($N$5),F255+1,0))</f>
        <v>0</v>
      </c>
      <c r="G256" s="38">
        <f t="shared" si="84"/>
        <v>0</v>
      </c>
      <c r="H256" s="39">
        <f t="shared" si="85"/>
        <v>0</v>
      </c>
      <c r="I256" s="39">
        <f t="shared" si="48"/>
        <v>0</v>
      </c>
      <c r="J256" s="40">
        <f t="shared" si="53"/>
        <v>0</v>
      </c>
      <c r="K256" s="41"/>
      <c r="L256" s="42"/>
      <c r="M256" s="42"/>
      <c r="N256" s="42"/>
      <c r="O256" s="42"/>
      <c r="P256" s="46"/>
      <c r="Q256" s="23"/>
    </row>
    <row r="257" spans="1:17">
      <c r="A257" s="237">
        <v>46583</v>
      </c>
      <c r="B257" s="25">
        <v>103</v>
      </c>
      <c r="C257" s="35" t="s">
        <v>24</v>
      </c>
      <c r="D257" s="36" t="str">
        <f t="shared" ref="D257:E257" si="90">D256</f>
        <v>'</v>
      </c>
      <c r="E257" s="37">
        <f t="shared" si="90"/>
        <v>46492.75</v>
      </c>
      <c r="F257" s="6">
        <f>IF(MAX(F$9:F256)&gt;=L$5,0,IF(B257&gt;=MONTH($N$5),F256+1,0))</f>
        <v>0</v>
      </c>
      <c r="G257" s="38">
        <f t="shared" si="84"/>
        <v>0</v>
      </c>
      <c r="H257" s="39">
        <f t="shared" si="85"/>
        <v>0</v>
      </c>
      <c r="I257" s="39">
        <f t="shared" si="48"/>
        <v>0</v>
      </c>
      <c r="J257" s="40">
        <f t="shared" si="53"/>
        <v>0</v>
      </c>
      <c r="K257" s="41"/>
      <c r="L257" s="42"/>
      <c r="M257" s="42"/>
      <c r="N257" s="42"/>
      <c r="O257" s="42"/>
      <c r="P257" s="46"/>
      <c r="Q257" s="23"/>
    </row>
    <row r="258" spans="1:17">
      <c r="A258" s="237">
        <v>46614</v>
      </c>
      <c r="B258" s="25">
        <v>104</v>
      </c>
      <c r="C258" s="35" t="s">
        <v>25</v>
      </c>
      <c r="D258" s="36" t="str">
        <f t="shared" ref="D258:E258" si="91">D257</f>
        <v>'</v>
      </c>
      <c r="E258" s="37">
        <f t="shared" si="91"/>
        <v>46492.75</v>
      </c>
      <c r="F258" s="6">
        <f>IF(MAX(F$9:F257)&gt;=L$5,0,IF(B258&gt;=MONTH($N$5),F257+1,0))</f>
        <v>0</v>
      </c>
      <c r="G258" s="38">
        <f t="shared" si="84"/>
        <v>0</v>
      </c>
      <c r="H258" s="39">
        <f t="shared" si="85"/>
        <v>0</v>
      </c>
      <c r="I258" s="39">
        <f t="shared" si="48"/>
        <v>0</v>
      </c>
      <c r="J258" s="40">
        <f t="shared" si="53"/>
        <v>0</v>
      </c>
      <c r="K258" s="41"/>
      <c r="L258" s="42"/>
      <c r="M258" s="42"/>
      <c r="N258" s="42"/>
      <c r="O258" s="42"/>
      <c r="P258" s="46"/>
      <c r="Q258" s="23"/>
    </row>
    <row r="259" spans="1:17">
      <c r="A259" s="237">
        <v>46645</v>
      </c>
      <c r="B259" s="25">
        <v>105</v>
      </c>
      <c r="C259" s="35" t="s">
        <v>26</v>
      </c>
      <c r="D259" s="36" t="str">
        <f t="shared" ref="D259:E259" si="92">D258</f>
        <v>'</v>
      </c>
      <c r="E259" s="37">
        <f t="shared" si="92"/>
        <v>46492.75</v>
      </c>
      <c r="F259" s="6">
        <f>IF(MAX(F$9:F258)&gt;=L$5,0,IF(B259&gt;=MONTH($N$5),F258+1,0))</f>
        <v>0</v>
      </c>
      <c r="G259" s="38">
        <f t="shared" si="84"/>
        <v>0</v>
      </c>
      <c r="H259" s="39">
        <f t="shared" si="85"/>
        <v>0</v>
      </c>
      <c r="I259" s="39">
        <f t="shared" si="48"/>
        <v>0</v>
      </c>
      <c r="J259" s="40">
        <f t="shared" si="53"/>
        <v>0</v>
      </c>
      <c r="K259" s="41"/>
      <c r="L259" s="42"/>
      <c r="M259" s="42"/>
      <c r="N259" s="42"/>
      <c r="O259" s="42"/>
      <c r="P259" s="46"/>
      <c r="Q259" s="23"/>
    </row>
    <row r="260" spans="1:17">
      <c r="A260" s="237">
        <v>46675</v>
      </c>
      <c r="B260" s="25">
        <v>106</v>
      </c>
      <c r="C260" s="35" t="s">
        <v>27</v>
      </c>
      <c r="D260" s="36" t="str">
        <f t="shared" ref="D260:E260" si="93">D259</f>
        <v>'</v>
      </c>
      <c r="E260" s="37">
        <f t="shared" si="93"/>
        <v>46492.75</v>
      </c>
      <c r="F260" s="6">
        <f>IF(MAX(F$9:F259)&gt;=L$5,0,IF(B260&gt;=MONTH($N$5),F259+1,0))</f>
        <v>0</v>
      </c>
      <c r="G260" s="38">
        <f t="shared" si="84"/>
        <v>0</v>
      </c>
      <c r="H260" s="39">
        <f t="shared" si="85"/>
        <v>0</v>
      </c>
      <c r="I260" s="39">
        <f t="shared" si="48"/>
        <v>0</v>
      </c>
      <c r="J260" s="40">
        <f t="shared" si="53"/>
        <v>0</v>
      </c>
      <c r="K260" s="41"/>
      <c r="L260" s="42"/>
      <c r="M260" s="42"/>
      <c r="N260" s="42"/>
      <c r="O260" s="42"/>
      <c r="P260" s="46"/>
      <c r="Q260" s="23"/>
    </row>
    <row r="261" spans="1:17">
      <c r="A261" s="237">
        <v>46706</v>
      </c>
      <c r="B261" s="25">
        <v>107</v>
      </c>
      <c r="C261" s="35" t="s">
        <v>28</v>
      </c>
      <c r="D261" s="36" t="str">
        <f t="shared" ref="D261:E261" si="94">D260</f>
        <v>'</v>
      </c>
      <c r="E261" s="37">
        <f t="shared" si="94"/>
        <v>46492.75</v>
      </c>
      <c r="F261" s="6">
        <f>IF(MAX(F$9:F260)&gt;=L$5,0,IF(B261&gt;=MONTH($N$5),F260+1,0))</f>
        <v>0</v>
      </c>
      <c r="G261" s="38">
        <f t="shared" si="84"/>
        <v>0</v>
      </c>
      <c r="H261" s="39">
        <f t="shared" si="85"/>
        <v>0</v>
      </c>
      <c r="I261" s="39">
        <f t="shared" si="48"/>
        <v>0</v>
      </c>
      <c r="J261" s="40">
        <f t="shared" si="53"/>
        <v>0</v>
      </c>
      <c r="K261" s="41"/>
      <c r="L261" s="42"/>
      <c r="M261" s="42"/>
      <c r="N261" s="42"/>
      <c r="O261" s="42"/>
      <c r="P261" s="46"/>
      <c r="Q261" s="23"/>
    </row>
    <row r="262" spans="1:17" ht="9" thickBot="1">
      <c r="A262" s="237">
        <v>46736</v>
      </c>
      <c r="B262" s="25">
        <v>108</v>
      </c>
      <c r="C262" s="35" t="s">
        <v>29</v>
      </c>
      <c r="D262" s="36" t="str">
        <f t="shared" ref="D262:E262" si="95">D261</f>
        <v>'</v>
      </c>
      <c r="E262" s="37">
        <f t="shared" si="95"/>
        <v>46492.75</v>
      </c>
      <c r="F262" s="6">
        <f>IF(MAX(F$9:F261)&gt;=L$5,0,IF(B262&gt;=MONTH($N$5),F261+1,0))</f>
        <v>0</v>
      </c>
      <c r="G262" s="45">
        <f t="shared" si="84"/>
        <v>0</v>
      </c>
      <c r="H262" s="42">
        <f t="shared" si="85"/>
        <v>0</v>
      </c>
      <c r="I262" s="42">
        <f t="shared" si="48"/>
        <v>0</v>
      </c>
      <c r="J262" s="46">
        <f t="shared" si="53"/>
        <v>0</v>
      </c>
      <c r="K262" s="41">
        <f>SUM(H251:H262)</f>
        <v>153.66999999999999</v>
      </c>
      <c r="L262" s="42">
        <f>SUM(I251:I262)</f>
        <v>8756.0021652809282</v>
      </c>
      <c r="M262" s="42">
        <f>SUM(G251:G262)</f>
        <v>8909.6721652809283</v>
      </c>
      <c r="N262" s="42">
        <f>K262+N238</f>
        <v>242605.73</v>
      </c>
      <c r="O262" s="42">
        <f>L262+O238</f>
        <v>185055.70606694923</v>
      </c>
      <c r="P262" s="46">
        <f>M262+P238</f>
        <v>427661.43606694922</v>
      </c>
      <c r="Q262" s="23"/>
    </row>
    <row r="263" spans="1:17" hidden="1">
      <c r="A263" s="237">
        <v>46767</v>
      </c>
      <c r="B263" s="25">
        <v>109</v>
      </c>
      <c r="C263" s="26" t="s">
        <v>17</v>
      </c>
      <c r="D263" s="47" t="str">
        <f>D251</f>
        <v>'</v>
      </c>
      <c r="E263" s="27">
        <f>E251+365.25</f>
        <v>46858</v>
      </c>
      <c r="F263" s="90">
        <f>IF(MAX(F$9:F262)&gt;=L$5,0,IF(B263&gt;=MONTH($N$5),F262+1,0))</f>
        <v>0</v>
      </c>
      <c r="G263" s="28">
        <f t="shared" si="84"/>
        <v>0</v>
      </c>
      <c r="H263" s="29">
        <f t="shared" si="85"/>
        <v>0</v>
      </c>
      <c r="I263" s="29">
        <f t="shared" si="48"/>
        <v>0</v>
      </c>
      <c r="J263" s="30">
        <f t="shared" si="53"/>
        <v>0</v>
      </c>
      <c r="K263" s="31"/>
      <c r="L263" s="32"/>
      <c r="M263" s="32"/>
      <c r="N263" s="32"/>
      <c r="O263" s="32"/>
      <c r="P263" s="48"/>
      <c r="Q263" s="23"/>
    </row>
    <row r="264" spans="1:17" hidden="1">
      <c r="A264" s="237">
        <v>46798</v>
      </c>
      <c r="B264" s="25">
        <v>110</v>
      </c>
      <c r="C264" s="35" t="s">
        <v>19</v>
      </c>
      <c r="D264" s="36" t="str">
        <f t="shared" ref="D264:E264" si="96">D263</f>
        <v>'</v>
      </c>
      <c r="E264" s="37">
        <f t="shared" si="96"/>
        <v>46858</v>
      </c>
      <c r="F264" s="6">
        <f>IF(MAX(F$9:F263)&gt;=L$5,0,IF(B264&gt;=MONTH($N$5),F263+1,0))</f>
        <v>0</v>
      </c>
      <c r="G264" s="38">
        <f t="shared" si="84"/>
        <v>0</v>
      </c>
      <c r="H264" s="39">
        <f t="shared" si="85"/>
        <v>0</v>
      </c>
      <c r="I264" s="39">
        <f t="shared" si="48"/>
        <v>0</v>
      </c>
      <c r="J264" s="40">
        <f t="shared" si="53"/>
        <v>0</v>
      </c>
      <c r="K264" s="41"/>
      <c r="L264" s="42"/>
      <c r="M264" s="42"/>
      <c r="N264" s="42"/>
      <c r="O264" s="42"/>
      <c r="P264" s="46"/>
      <c r="Q264" s="23"/>
    </row>
    <row r="265" spans="1:17" hidden="1">
      <c r="A265" s="237">
        <v>46827</v>
      </c>
      <c r="B265" s="25">
        <v>111</v>
      </c>
      <c r="C265" s="35" t="s">
        <v>20</v>
      </c>
      <c r="D265" s="36" t="str">
        <f t="shared" ref="D265:E265" si="97">D264</f>
        <v>'</v>
      </c>
      <c r="E265" s="37">
        <f t="shared" si="97"/>
        <v>46858</v>
      </c>
      <c r="F265" s="6">
        <f>IF(MAX(F$9:F264)&gt;=L$5,0,IF(B265&gt;=MONTH($N$5),F264+1,0))</f>
        <v>0</v>
      </c>
      <c r="G265" s="38">
        <f t="shared" si="84"/>
        <v>0</v>
      </c>
      <c r="H265" s="39">
        <f t="shared" si="85"/>
        <v>0</v>
      </c>
      <c r="I265" s="39">
        <f t="shared" si="48"/>
        <v>0</v>
      </c>
      <c r="J265" s="40">
        <f t="shared" si="53"/>
        <v>0</v>
      </c>
      <c r="K265" s="41"/>
      <c r="L265" s="42"/>
      <c r="M265" s="42"/>
      <c r="N265" s="42"/>
      <c r="O265" s="42"/>
      <c r="P265" s="46"/>
      <c r="Q265" s="23"/>
    </row>
    <row r="266" spans="1:17" hidden="1">
      <c r="A266" s="237">
        <v>46858</v>
      </c>
      <c r="B266" s="25">
        <v>112</v>
      </c>
      <c r="C266" s="35" t="s">
        <v>21</v>
      </c>
      <c r="D266" s="36" t="str">
        <f t="shared" ref="D266:E266" si="98">D265</f>
        <v>'</v>
      </c>
      <c r="E266" s="37">
        <f t="shared" si="98"/>
        <v>46858</v>
      </c>
      <c r="F266" s="6">
        <f>IF(MAX(F$9:F265)&gt;=L$5,0,IF(B266&gt;=MONTH($N$5),F265+1,0))</f>
        <v>0</v>
      </c>
      <c r="G266" s="38">
        <f t="shared" si="84"/>
        <v>0</v>
      </c>
      <c r="H266" s="39">
        <f t="shared" si="85"/>
        <v>0</v>
      </c>
      <c r="I266" s="39">
        <f t="shared" si="48"/>
        <v>0</v>
      </c>
      <c r="J266" s="40">
        <f t="shared" si="53"/>
        <v>0</v>
      </c>
      <c r="K266" s="41"/>
      <c r="L266" s="42"/>
      <c r="M266" s="42"/>
      <c r="N266" s="42"/>
      <c r="O266" s="42"/>
      <c r="P266" s="46"/>
      <c r="Q266" s="23"/>
    </row>
    <row r="267" spans="1:17" hidden="1">
      <c r="A267" s="237">
        <v>46888</v>
      </c>
      <c r="B267" s="25">
        <v>113</v>
      </c>
      <c r="C267" s="35" t="s">
        <v>22</v>
      </c>
      <c r="D267" s="36" t="str">
        <f t="shared" ref="D267:E267" si="99">D266</f>
        <v>'</v>
      </c>
      <c r="E267" s="37">
        <f t="shared" si="99"/>
        <v>46858</v>
      </c>
      <c r="F267" s="6">
        <f>IF(MAX(F$9:F266)&gt;=L$5,0,IF(B267&gt;=MONTH($N$5),F266+1,0))</f>
        <v>0</v>
      </c>
      <c r="G267" s="38">
        <f t="shared" si="84"/>
        <v>0</v>
      </c>
      <c r="H267" s="39">
        <f t="shared" si="85"/>
        <v>0</v>
      </c>
      <c r="I267" s="39">
        <f t="shared" si="48"/>
        <v>0</v>
      </c>
      <c r="J267" s="40">
        <f t="shared" si="53"/>
        <v>0</v>
      </c>
      <c r="K267" s="41"/>
      <c r="L267" s="42"/>
      <c r="M267" s="42"/>
      <c r="N267" s="42"/>
      <c r="O267" s="42"/>
      <c r="P267" s="46"/>
      <c r="Q267" s="23"/>
    </row>
    <row r="268" spans="1:17" hidden="1">
      <c r="A268" s="237">
        <v>46919</v>
      </c>
      <c r="B268" s="25">
        <v>114</v>
      </c>
      <c r="C268" s="35" t="s">
        <v>23</v>
      </c>
      <c r="D268" s="36" t="str">
        <f t="shared" ref="D268:E268" si="100">D267</f>
        <v>'</v>
      </c>
      <c r="E268" s="37">
        <f t="shared" si="100"/>
        <v>46858</v>
      </c>
      <c r="F268" s="6">
        <f>IF(MAX(F$9:F267)&gt;=L$5,0,IF(B268&gt;=MONTH($N$5),F267+1,0))</f>
        <v>0</v>
      </c>
      <c r="G268" s="38">
        <f t="shared" si="84"/>
        <v>0</v>
      </c>
      <c r="H268" s="39">
        <f t="shared" si="85"/>
        <v>0</v>
      </c>
      <c r="I268" s="39">
        <f t="shared" si="48"/>
        <v>0</v>
      </c>
      <c r="J268" s="40">
        <f t="shared" si="53"/>
        <v>0</v>
      </c>
      <c r="K268" s="41"/>
      <c r="L268" s="42"/>
      <c r="M268" s="42"/>
      <c r="N268" s="42"/>
      <c r="O268" s="42"/>
      <c r="P268" s="46"/>
      <c r="Q268" s="23"/>
    </row>
    <row r="269" spans="1:17" hidden="1">
      <c r="A269" s="237">
        <v>46949</v>
      </c>
      <c r="B269" s="25">
        <v>115</v>
      </c>
      <c r="C269" s="35" t="s">
        <v>24</v>
      </c>
      <c r="D269" s="36" t="str">
        <f t="shared" ref="D269:E269" si="101">D268</f>
        <v>'</v>
      </c>
      <c r="E269" s="37">
        <f t="shared" si="101"/>
        <v>46858</v>
      </c>
      <c r="F269" s="6">
        <f>IF(MAX(F$9:F268)&gt;=L$5,0,IF(B269&gt;=MONTH($N$5),F268+1,0))</f>
        <v>0</v>
      </c>
      <c r="G269" s="38">
        <f t="shared" si="84"/>
        <v>0</v>
      </c>
      <c r="H269" s="39">
        <f t="shared" si="85"/>
        <v>0</v>
      </c>
      <c r="I269" s="39">
        <f t="shared" si="48"/>
        <v>0</v>
      </c>
      <c r="J269" s="40">
        <f t="shared" si="53"/>
        <v>0</v>
      </c>
      <c r="K269" s="41"/>
      <c r="L269" s="42"/>
      <c r="M269" s="42"/>
      <c r="N269" s="42"/>
      <c r="O269" s="42"/>
      <c r="P269" s="46"/>
      <c r="Q269" s="23"/>
    </row>
    <row r="270" spans="1:17" hidden="1">
      <c r="A270" s="237">
        <v>46980</v>
      </c>
      <c r="B270" s="25">
        <v>116</v>
      </c>
      <c r="C270" s="35" t="s">
        <v>25</v>
      </c>
      <c r="D270" s="36" t="str">
        <f t="shared" ref="D270:E270" si="102">D269</f>
        <v>'</v>
      </c>
      <c r="E270" s="37">
        <f t="shared" si="102"/>
        <v>46858</v>
      </c>
      <c r="F270" s="6">
        <f>IF(MAX(F$9:F269)&gt;=L$5,0,IF(B270&gt;=MONTH($N$5),F269+1,0))</f>
        <v>0</v>
      </c>
      <c r="G270" s="38">
        <f t="shared" si="84"/>
        <v>0</v>
      </c>
      <c r="H270" s="39">
        <f t="shared" si="85"/>
        <v>0</v>
      </c>
      <c r="I270" s="39">
        <f t="shared" si="48"/>
        <v>0</v>
      </c>
      <c r="J270" s="40">
        <f t="shared" si="53"/>
        <v>0</v>
      </c>
      <c r="K270" s="41"/>
      <c r="L270" s="42"/>
      <c r="M270" s="42"/>
      <c r="N270" s="42"/>
      <c r="O270" s="42"/>
      <c r="P270" s="46"/>
      <c r="Q270" s="23"/>
    </row>
    <row r="271" spans="1:17" hidden="1">
      <c r="A271" s="237">
        <v>47011</v>
      </c>
      <c r="B271" s="25">
        <v>117</v>
      </c>
      <c r="C271" s="35" t="s">
        <v>26</v>
      </c>
      <c r="D271" s="36" t="str">
        <f t="shared" ref="D271:E271" si="103">D270</f>
        <v>'</v>
      </c>
      <c r="E271" s="37">
        <f t="shared" si="103"/>
        <v>46858</v>
      </c>
      <c r="F271" s="6">
        <f>IF(MAX(F$9:F270)&gt;=L$5,0,IF(B271&gt;=MONTH($N$5),F270+1,0))</f>
        <v>0</v>
      </c>
      <c r="G271" s="38">
        <f t="shared" si="84"/>
        <v>0</v>
      </c>
      <c r="H271" s="39">
        <f t="shared" si="85"/>
        <v>0</v>
      </c>
      <c r="I271" s="39">
        <f t="shared" si="48"/>
        <v>0</v>
      </c>
      <c r="J271" s="40">
        <f t="shared" si="53"/>
        <v>0</v>
      </c>
      <c r="K271" s="41"/>
      <c r="L271" s="42"/>
      <c r="M271" s="42"/>
      <c r="N271" s="42"/>
      <c r="O271" s="42"/>
      <c r="P271" s="46"/>
      <c r="Q271" s="23"/>
    </row>
    <row r="272" spans="1:17" hidden="1">
      <c r="A272" s="237">
        <v>47041</v>
      </c>
      <c r="B272" s="25">
        <v>118</v>
      </c>
      <c r="C272" s="35" t="s">
        <v>27</v>
      </c>
      <c r="D272" s="36" t="str">
        <f t="shared" ref="D272:E272" si="104">D271</f>
        <v>'</v>
      </c>
      <c r="E272" s="37">
        <f t="shared" si="104"/>
        <v>46858</v>
      </c>
      <c r="F272" s="6">
        <f>IF(MAX(F$9:F271)&gt;=L$5,0,IF(B272&gt;=MONTH($N$5),F271+1,0))</f>
        <v>0</v>
      </c>
      <c r="G272" s="38">
        <f t="shared" si="84"/>
        <v>0</v>
      </c>
      <c r="H272" s="39">
        <f t="shared" si="85"/>
        <v>0</v>
      </c>
      <c r="I272" s="39">
        <f t="shared" si="48"/>
        <v>0</v>
      </c>
      <c r="J272" s="40">
        <f t="shared" si="53"/>
        <v>0</v>
      </c>
      <c r="K272" s="41"/>
      <c r="L272" s="42"/>
      <c r="M272" s="42"/>
      <c r="N272" s="42"/>
      <c r="O272" s="42"/>
      <c r="P272" s="46"/>
      <c r="Q272" s="23"/>
    </row>
    <row r="273" spans="1:17" hidden="1">
      <c r="A273" s="237">
        <v>47072</v>
      </c>
      <c r="B273" s="25">
        <v>119</v>
      </c>
      <c r="C273" s="35" t="s">
        <v>28</v>
      </c>
      <c r="D273" s="36" t="str">
        <f t="shared" ref="D273:E273" si="105">D272</f>
        <v>'</v>
      </c>
      <c r="E273" s="37">
        <f t="shared" si="105"/>
        <v>46858</v>
      </c>
      <c r="F273" s="6">
        <f>IF(MAX(F$9:F272)&gt;=L$5,0,IF(B273&gt;=MONTH($N$5),F272+1,0))</f>
        <v>0</v>
      </c>
      <c r="G273" s="38">
        <f t="shared" si="84"/>
        <v>0</v>
      </c>
      <c r="H273" s="39">
        <f t="shared" si="85"/>
        <v>0</v>
      </c>
      <c r="I273" s="39">
        <f t="shared" si="48"/>
        <v>0</v>
      </c>
      <c r="J273" s="40">
        <f t="shared" si="53"/>
        <v>0</v>
      </c>
      <c r="K273" s="41"/>
      <c r="L273" s="42"/>
      <c r="M273" s="42"/>
      <c r="N273" s="42"/>
      <c r="O273" s="42"/>
      <c r="P273" s="46"/>
      <c r="Q273" s="23"/>
    </row>
    <row r="274" spans="1:17" hidden="1">
      <c r="A274" s="237">
        <v>47102</v>
      </c>
      <c r="B274" s="25">
        <v>120</v>
      </c>
      <c r="C274" s="35" t="s">
        <v>29</v>
      </c>
      <c r="D274" s="36" t="str">
        <f t="shared" ref="D274:E274" si="106">D273</f>
        <v>'</v>
      </c>
      <c r="E274" s="37">
        <f t="shared" si="106"/>
        <v>46858</v>
      </c>
      <c r="F274" s="6">
        <f>IF(MAX(F$9:F273)&gt;=L$5,0,IF(B274&gt;=MONTH($N$5),F273+1,0))</f>
        <v>0</v>
      </c>
      <c r="G274" s="45">
        <f t="shared" si="84"/>
        <v>0</v>
      </c>
      <c r="H274" s="42">
        <f t="shared" si="85"/>
        <v>0</v>
      </c>
      <c r="I274" s="42">
        <f t="shared" si="48"/>
        <v>0</v>
      </c>
      <c r="J274" s="46">
        <f t="shared" si="53"/>
        <v>0</v>
      </c>
      <c r="K274" s="41">
        <f>SUM(H263:H274)</f>
        <v>0</v>
      </c>
      <c r="L274" s="42">
        <f>SUM(I263:I274)</f>
        <v>0</v>
      </c>
      <c r="M274" s="42">
        <f>SUM(G263:G274)</f>
        <v>0</v>
      </c>
      <c r="N274" s="42">
        <f>K274+N262</f>
        <v>242605.73</v>
      </c>
      <c r="O274" s="42">
        <f>L274+O262</f>
        <v>185055.70606694923</v>
      </c>
      <c r="P274" s="46">
        <f>M274+P262</f>
        <v>427661.43606694922</v>
      </c>
      <c r="Q274" s="23"/>
    </row>
    <row r="275" spans="1:17" hidden="1">
      <c r="A275" s="237">
        <v>47133</v>
      </c>
      <c r="B275" s="25">
        <v>73</v>
      </c>
      <c r="C275" s="26" t="s">
        <v>17</v>
      </c>
      <c r="D275" s="47" t="str">
        <f>D263</f>
        <v>'</v>
      </c>
      <c r="E275" s="27">
        <f>E263+365.25</f>
        <v>47223.25</v>
      </c>
      <c r="F275" s="90">
        <f>IF(MAX(F$9:F274)&gt;=L$5,0,IF(B275&gt;=MONTH($N$5),F274+1,0))</f>
        <v>0</v>
      </c>
      <c r="G275" s="28">
        <f t="shared" si="84"/>
        <v>0</v>
      </c>
      <c r="H275" s="29">
        <f t="shared" si="85"/>
        <v>0</v>
      </c>
      <c r="I275" s="29">
        <f t="shared" si="48"/>
        <v>0</v>
      </c>
      <c r="J275" s="30">
        <f t="shared" si="53"/>
        <v>0</v>
      </c>
      <c r="K275" s="31"/>
      <c r="L275" s="32"/>
      <c r="M275" s="32"/>
      <c r="N275" s="32"/>
      <c r="O275" s="32"/>
      <c r="P275" s="48"/>
      <c r="Q275" s="23"/>
    </row>
    <row r="276" spans="1:17" hidden="1">
      <c r="A276" s="237">
        <v>47164</v>
      </c>
      <c r="B276" s="25">
        <v>74</v>
      </c>
      <c r="C276" s="35" t="s">
        <v>19</v>
      </c>
      <c r="D276" s="36" t="str">
        <f t="shared" ref="D276:E276" si="107">D275</f>
        <v>'</v>
      </c>
      <c r="E276" s="37">
        <f t="shared" si="107"/>
        <v>47223.25</v>
      </c>
      <c r="F276" s="6">
        <f>IF(MAX(F$9:F275)&gt;=L$5,0,IF(B276&gt;=MONTH($N$5),F275+1,0))</f>
        <v>0</v>
      </c>
      <c r="G276" s="38">
        <f t="shared" si="84"/>
        <v>0</v>
      </c>
      <c r="H276" s="39">
        <f t="shared" si="85"/>
        <v>0</v>
      </c>
      <c r="I276" s="39">
        <f t="shared" si="48"/>
        <v>0</v>
      </c>
      <c r="J276" s="40">
        <f t="shared" si="53"/>
        <v>0</v>
      </c>
      <c r="K276" s="41"/>
      <c r="L276" s="42"/>
      <c r="M276" s="42"/>
      <c r="N276" s="42"/>
      <c r="O276" s="42"/>
      <c r="P276" s="46"/>
      <c r="Q276" s="23"/>
    </row>
    <row r="277" spans="1:17" hidden="1">
      <c r="A277" s="237">
        <v>47192</v>
      </c>
      <c r="B277" s="25">
        <v>75</v>
      </c>
      <c r="C277" s="35" t="s">
        <v>20</v>
      </c>
      <c r="D277" s="36" t="str">
        <f t="shared" ref="D277:E277" si="108">D276</f>
        <v>'</v>
      </c>
      <c r="E277" s="37">
        <f t="shared" si="108"/>
        <v>47223.25</v>
      </c>
      <c r="F277" s="6">
        <f>IF(MAX(F$9:F276)&gt;=L$5,0,IF(B277&gt;=MONTH($N$5),F276+1,0))</f>
        <v>0</v>
      </c>
      <c r="G277" s="38">
        <f t="shared" si="84"/>
        <v>0</v>
      </c>
      <c r="H277" s="39">
        <f t="shared" si="85"/>
        <v>0</v>
      </c>
      <c r="I277" s="39">
        <f t="shared" si="48"/>
        <v>0</v>
      </c>
      <c r="J277" s="40">
        <f t="shared" si="53"/>
        <v>0</v>
      </c>
      <c r="K277" s="41"/>
      <c r="L277" s="42"/>
      <c r="M277" s="42"/>
      <c r="N277" s="42"/>
      <c r="O277" s="42"/>
      <c r="P277" s="46"/>
      <c r="Q277" s="23"/>
    </row>
    <row r="278" spans="1:17" hidden="1">
      <c r="A278" s="237">
        <v>47223</v>
      </c>
      <c r="B278" s="25">
        <v>76</v>
      </c>
      <c r="C278" s="35" t="s">
        <v>21</v>
      </c>
      <c r="D278" s="36" t="str">
        <f t="shared" ref="D278:E278" si="109">D277</f>
        <v>'</v>
      </c>
      <c r="E278" s="37">
        <f t="shared" si="109"/>
        <v>47223.25</v>
      </c>
      <c r="F278" s="6">
        <f>IF(MAX(F$9:F277)&gt;=L$5,0,IF(B278&gt;=MONTH($N$5),F277+1,0))</f>
        <v>0</v>
      </c>
      <c r="G278" s="38">
        <f t="shared" si="84"/>
        <v>0</v>
      </c>
      <c r="H278" s="39">
        <f t="shared" si="85"/>
        <v>0</v>
      </c>
      <c r="I278" s="39">
        <f t="shared" si="48"/>
        <v>0</v>
      </c>
      <c r="J278" s="40">
        <f t="shared" si="53"/>
        <v>0</v>
      </c>
      <c r="K278" s="41"/>
      <c r="L278" s="42"/>
      <c r="M278" s="42"/>
      <c r="N278" s="42"/>
      <c r="O278" s="42"/>
      <c r="P278" s="46"/>
      <c r="Q278" s="23"/>
    </row>
    <row r="279" spans="1:17" hidden="1">
      <c r="A279" s="237">
        <v>47253</v>
      </c>
      <c r="B279" s="25">
        <v>77</v>
      </c>
      <c r="C279" s="35" t="s">
        <v>22</v>
      </c>
      <c r="D279" s="36" t="str">
        <f t="shared" ref="D279:E279" si="110">D278</f>
        <v>'</v>
      </c>
      <c r="E279" s="37">
        <f t="shared" si="110"/>
        <v>47223.25</v>
      </c>
      <c r="F279" s="6">
        <f>IF(MAX(F$9:F278)&gt;=L$5,0,IF(B279&gt;=MONTH($N$5),F278+1,0))</f>
        <v>0</v>
      </c>
      <c r="G279" s="38">
        <f t="shared" si="84"/>
        <v>0</v>
      </c>
      <c r="H279" s="39">
        <f t="shared" si="85"/>
        <v>0</v>
      </c>
      <c r="I279" s="39">
        <f t="shared" ref="I279:I342" si="111">G279-H279</f>
        <v>0</v>
      </c>
      <c r="J279" s="40">
        <f t="shared" si="53"/>
        <v>0</v>
      </c>
      <c r="K279" s="41"/>
      <c r="L279" s="42"/>
      <c r="M279" s="42"/>
      <c r="N279" s="42"/>
      <c r="O279" s="42"/>
      <c r="P279" s="46"/>
      <c r="Q279" s="23"/>
    </row>
    <row r="280" spans="1:17" hidden="1">
      <c r="A280" s="237">
        <v>47284</v>
      </c>
      <c r="B280" s="25">
        <v>78</v>
      </c>
      <c r="C280" s="35" t="s">
        <v>23</v>
      </c>
      <c r="D280" s="36" t="str">
        <f t="shared" ref="D280:E280" si="112">D279</f>
        <v>'</v>
      </c>
      <c r="E280" s="37">
        <f t="shared" si="112"/>
        <v>47223.25</v>
      </c>
      <c r="F280" s="6">
        <f>IF(MAX(F$9:F279)&gt;=L$5,0,IF(B280&gt;=MONTH($N$5),F279+1,0))</f>
        <v>0</v>
      </c>
      <c r="G280" s="38">
        <f t="shared" si="84"/>
        <v>0</v>
      </c>
      <c r="H280" s="39">
        <f t="shared" si="85"/>
        <v>0</v>
      </c>
      <c r="I280" s="39">
        <f t="shared" si="111"/>
        <v>0</v>
      </c>
      <c r="J280" s="40">
        <f t="shared" si="53"/>
        <v>0</v>
      </c>
      <c r="K280" s="41"/>
      <c r="L280" s="42"/>
      <c r="M280" s="42"/>
      <c r="N280" s="42"/>
      <c r="O280" s="42"/>
      <c r="P280" s="46"/>
      <c r="Q280" s="23"/>
    </row>
    <row r="281" spans="1:17" hidden="1">
      <c r="A281" s="237">
        <v>47314</v>
      </c>
      <c r="B281" s="25">
        <v>79</v>
      </c>
      <c r="C281" s="35" t="s">
        <v>24</v>
      </c>
      <c r="D281" s="36" t="str">
        <f t="shared" ref="D281:E281" si="113">D280</f>
        <v>'</v>
      </c>
      <c r="E281" s="37">
        <f t="shared" si="113"/>
        <v>47223.25</v>
      </c>
      <c r="F281" s="6">
        <f>IF(MAX(F$9:F280)&gt;=L$5,0,IF(B281&gt;=MONTH($N$5),F280+1,0))</f>
        <v>0</v>
      </c>
      <c r="G281" s="38">
        <f t="shared" si="84"/>
        <v>0</v>
      </c>
      <c r="H281" s="39">
        <f t="shared" si="85"/>
        <v>0</v>
      </c>
      <c r="I281" s="39">
        <f t="shared" si="111"/>
        <v>0</v>
      </c>
      <c r="J281" s="40">
        <f t="shared" si="53"/>
        <v>0</v>
      </c>
      <c r="K281" s="41"/>
      <c r="L281" s="42"/>
      <c r="M281" s="42"/>
      <c r="N281" s="42"/>
      <c r="O281" s="42"/>
      <c r="P281" s="46"/>
      <c r="Q281" s="23"/>
    </row>
    <row r="282" spans="1:17" hidden="1">
      <c r="A282" s="237">
        <v>47345</v>
      </c>
      <c r="B282" s="25">
        <v>80</v>
      </c>
      <c r="C282" s="35" t="s">
        <v>25</v>
      </c>
      <c r="D282" s="36" t="str">
        <f t="shared" ref="D282:E282" si="114">D281</f>
        <v>'</v>
      </c>
      <c r="E282" s="37">
        <f t="shared" si="114"/>
        <v>47223.25</v>
      </c>
      <c r="F282" s="6">
        <f>IF(MAX(F$9:F281)&gt;=L$5,0,IF(B282&gt;=MONTH($N$5),F281+1,0))</f>
        <v>0</v>
      </c>
      <c r="G282" s="38">
        <f t="shared" si="84"/>
        <v>0</v>
      </c>
      <c r="H282" s="39">
        <f t="shared" si="85"/>
        <v>0</v>
      </c>
      <c r="I282" s="39">
        <f t="shared" si="111"/>
        <v>0</v>
      </c>
      <c r="J282" s="40">
        <f t="shared" si="53"/>
        <v>0</v>
      </c>
      <c r="K282" s="41"/>
      <c r="L282" s="42"/>
      <c r="M282" s="42"/>
      <c r="N282" s="42"/>
      <c r="O282" s="42"/>
      <c r="P282" s="46"/>
      <c r="Q282" s="23"/>
    </row>
    <row r="283" spans="1:17" hidden="1">
      <c r="A283" s="237">
        <v>47376</v>
      </c>
      <c r="B283" s="25">
        <v>81</v>
      </c>
      <c r="C283" s="35" t="s">
        <v>26</v>
      </c>
      <c r="D283" s="36" t="str">
        <f t="shared" ref="D283:E283" si="115">D282</f>
        <v>'</v>
      </c>
      <c r="E283" s="37">
        <f t="shared" si="115"/>
        <v>47223.25</v>
      </c>
      <c r="F283" s="6">
        <f>IF(MAX(F$9:F282)&gt;=L$5,0,IF(B283&gt;=MONTH($N$5),F282+1,0))</f>
        <v>0</v>
      </c>
      <c r="G283" s="38">
        <f t="shared" si="84"/>
        <v>0</v>
      </c>
      <c r="H283" s="39">
        <f t="shared" si="85"/>
        <v>0</v>
      </c>
      <c r="I283" s="39">
        <f t="shared" si="111"/>
        <v>0</v>
      </c>
      <c r="J283" s="40">
        <f t="shared" ref="J283:J346" si="116">J282-I283</f>
        <v>0</v>
      </c>
      <c r="K283" s="41"/>
      <c r="L283" s="42"/>
      <c r="M283" s="42"/>
      <c r="N283" s="42"/>
      <c r="O283" s="42"/>
      <c r="P283" s="46"/>
      <c r="Q283" s="23"/>
    </row>
    <row r="284" spans="1:17" hidden="1">
      <c r="A284" s="237">
        <v>47406</v>
      </c>
      <c r="B284" s="25">
        <v>82</v>
      </c>
      <c r="C284" s="35" t="s">
        <v>27</v>
      </c>
      <c r="D284" s="36" t="str">
        <f t="shared" ref="D284:E284" si="117">D283</f>
        <v>'</v>
      </c>
      <c r="E284" s="37">
        <f t="shared" si="117"/>
        <v>47223.25</v>
      </c>
      <c r="F284" s="6">
        <f>IF(MAX(F$9:F283)&gt;=L$5,0,IF(B284&gt;=MONTH($N$5),F283+1,0))</f>
        <v>0</v>
      </c>
      <c r="G284" s="38">
        <f t="shared" si="84"/>
        <v>0</v>
      </c>
      <c r="H284" s="39">
        <f t="shared" si="85"/>
        <v>0</v>
      </c>
      <c r="I284" s="39">
        <f t="shared" si="111"/>
        <v>0</v>
      </c>
      <c r="J284" s="40">
        <f t="shared" si="116"/>
        <v>0</v>
      </c>
      <c r="K284" s="41"/>
      <c r="L284" s="42"/>
      <c r="M284" s="42"/>
      <c r="N284" s="42"/>
      <c r="O284" s="42"/>
      <c r="P284" s="46"/>
      <c r="Q284" s="23"/>
    </row>
    <row r="285" spans="1:17" hidden="1">
      <c r="A285" s="237">
        <v>47437</v>
      </c>
      <c r="B285" s="25">
        <v>83</v>
      </c>
      <c r="C285" s="35" t="s">
        <v>28</v>
      </c>
      <c r="D285" s="36" t="str">
        <f t="shared" ref="D285:E285" si="118">D284</f>
        <v>'</v>
      </c>
      <c r="E285" s="37">
        <f t="shared" si="118"/>
        <v>47223.25</v>
      </c>
      <c r="F285" s="6">
        <f>IF(MAX(F$9:F284)&gt;=L$5,0,IF(B285&gt;=MONTH($N$5),F284+1,0))</f>
        <v>0</v>
      </c>
      <c r="G285" s="38">
        <f t="shared" si="84"/>
        <v>0</v>
      </c>
      <c r="H285" s="39">
        <f t="shared" si="85"/>
        <v>0</v>
      </c>
      <c r="I285" s="39">
        <f t="shared" si="111"/>
        <v>0</v>
      </c>
      <c r="J285" s="40">
        <f t="shared" si="116"/>
        <v>0</v>
      </c>
      <c r="K285" s="41"/>
      <c r="L285" s="42"/>
      <c r="M285" s="42"/>
      <c r="N285" s="42"/>
      <c r="O285" s="42"/>
      <c r="P285" s="46"/>
      <c r="Q285" s="23"/>
    </row>
    <row r="286" spans="1:17" hidden="1">
      <c r="A286" s="237">
        <v>47467</v>
      </c>
      <c r="B286" s="25">
        <v>84</v>
      </c>
      <c r="C286" s="35" t="s">
        <v>29</v>
      </c>
      <c r="D286" s="36" t="str">
        <f t="shared" ref="D286:E286" si="119">D285</f>
        <v>'</v>
      </c>
      <c r="E286" s="37">
        <f t="shared" si="119"/>
        <v>47223.25</v>
      </c>
      <c r="F286" s="6">
        <f>IF(MAX(F$9:F285)&gt;=L$5,0,IF(B286&gt;=MONTH($N$5),F285+1,0))</f>
        <v>0</v>
      </c>
      <c r="G286" s="45">
        <f t="shared" si="84"/>
        <v>0</v>
      </c>
      <c r="H286" s="42">
        <f t="shared" si="85"/>
        <v>0</v>
      </c>
      <c r="I286" s="42">
        <f t="shared" si="111"/>
        <v>0</v>
      </c>
      <c r="J286" s="46">
        <f t="shared" si="116"/>
        <v>0</v>
      </c>
      <c r="K286" s="41">
        <f>SUM(H275:H286)</f>
        <v>0</v>
      </c>
      <c r="L286" s="42">
        <f>SUM(I275:I286)</f>
        <v>0</v>
      </c>
      <c r="M286" s="42">
        <f>SUM(G275:G286)</f>
        <v>0</v>
      </c>
      <c r="N286" s="42">
        <f>K286+N274</f>
        <v>242605.73</v>
      </c>
      <c r="O286" s="42">
        <f>L286+O274</f>
        <v>185055.70606694923</v>
      </c>
      <c r="P286" s="46">
        <f>M286+P274</f>
        <v>427661.43606694922</v>
      </c>
      <c r="Q286" s="23"/>
    </row>
    <row r="287" spans="1:17" hidden="1">
      <c r="A287" s="237">
        <v>47498</v>
      </c>
      <c r="B287" s="25">
        <v>85</v>
      </c>
      <c r="C287" s="26" t="s">
        <v>17</v>
      </c>
      <c r="D287" s="47" t="str">
        <f>D275</f>
        <v>'</v>
      </c>
      <c r="E287" s="27">
        <f>E275+365.25</f>
        <v>47588.5</v>
      </c>
      <c r="F287" s="90">
        <f>IF(MAX(F$9:F286)&gt;=L$5,0,IF(B287&gt;=MONTH($N$5),F286+1,0))</f>
        <v>0</v>
      </c>
      <c r="G287" s="28">
        <f t="shared" si="84"/>
        <v>0</v>
      </c>
      <c r="H287" s="29">
        <f t="shared" si="85"/>
        <v>0</v>
      </c>
      <c r="I287" s="29">
        <f t="shared" si="111"/>
        <v>0</v>
      </c>
      <c r="J287" s="30">
        <f t="shared" si="116"/>
        <v>0</v>
      </c>
      <c r="K287" s="31"/>
      <c r="L287" s="32"/>
      <c r="M287" s="32"/>
      <c r="N287" s="32"/>
      <c r="O287" s="32"/>
      <c r="P287" s="48"/>
      <c r="Q287" s="23"/>
    </row>
    <row r="288" spans="1:17" hidden="1">
      <c r="A288" s="237">
        <v>47529</v>
      </c>
      <c r="B288" s="25">
        <v>86</v>
      </c>
      <c r="C288" s="35" t="s">
        <v>19</v>
      </c>
      <c r="D288" s="36" t="str">
        <f t="shared" ref="D288:E288" si="120">D287</f>
        <v>'</v>
      </c>
      <c r="E288" s="37">
        <f t="shared" si="120"/>
        <v>47588.5</v>
      </c>
      <c r="F288" s="6">
        <f>IF(MAX(F$9:F287)&gt;=L$5,0,IF(B288&gt;=MONTH($N$5),F287+1,0))</f>
        <v>0</v>
      </c>
      <c r="G288" s="38">
        <f t="shared" si="84"/>
        <v>0</v>
      </c>
      <c r="H288" s="39">
        <f t="shared" si="85"/>
        <v>0</v>
      </c>
      <c r="I288" s="39">
        <f t="shared" si="111"/>
        <v>0</v>
      </c>
      <c r="J288" s="40">
        <f t="shared" si="116"/>
        <v>0</v>
      </c>
      <c r="K288" s="41"/>
      <c r="L288" s="42"/>
      <c r="M288" s="42"/>
      <c r="N288" s="42"/>
      <c r="O288" s="42"/>
      <c r="P288" s="46"/>
      <c r="Q288" s="23"/>
    </row>
    <row r="289" spans="1:17" hidden="1">
      <c r="A289" s="237">
        <v>47557</v>
      </c>
      <c r="B289" s="25">
        <v>87</v>
      </c>
      <c r="C289" s="35" t="s">
        <v>20</v>
      </c>
      <c r="D289" s="36" t="str">
        <f t="shared" ref="D289:E289" si="121">D288</f>
        <v>'</v>
      </c>
      <c r="E289" s="37">
        <f t="shared" si="121"/>
        <v>47588.5</v>
      </c>
      <c r="F289" s="6">
        <f>IF(MAX(F$9:F288)&gt;=L$5,0,IF(B289&gt;=MONTH($N$5),F288+1,0))</f>
        <v>0</v>
      </c>
      <c r="G289" s="38">
        <f t="shared" si="84"/>
        <v>0</v>
      </c>
      <c r="H289" s="39">
        <f t="shared" si="85"/>
        <v>0</v>
      </c>
      <c r="I289" s="39">
        <f t="shared" si="111"/>
        <v>0</v>
      </c>
      <c r="J289" s="40">
        <f t="shared" si="116"/>
        <v>0</v>
      </c>
      <c r="K289" s="41"/>
      <c r="L289" s="42"/>
      <c r="M289" s="42"/>
      <c r="N289" s="42"/>
      <c r="O289" s="42"/>
      <c r="P289" s="46"/>
      <c r="Q289" s="23"/>
    </row>
    <row r="290" spans="1:17" hidden="1">
      <c r="A290" s="237">
        <v>47588</v>
      </c>
      <c r="B290" s="25">
        <v>88</v>
      </c>
      <c r="C290" s="35" t="s">
        <v>21</v>
      </c>
      <c r="D290" s="36" t="str">
        <f t="shared" ref="D290:E290" si="122">D289</f>
        <v>'</v>
      </c>
      <c r="E290" s="37">
        <f t="shared" si="122"/>
        <v>47588.5</v>
      </c>
      <c r="F290" s="6">
        <f>IF(MAX(F$9:F289)&gt;=L$5,0,IF(B290&gt;=MONTH($N$5),F289+1,0))</f>
        <v>0</v>
      </c>
      <c r="G290" s="38">
        <f t="shared" si="84"/>
        <v>0</v>
      </c>
      <c r="H290" s="39">
        <f t="shared" si="85"/>
        <v>0</v>
      </c>
      <c r="I290" s="39">
        <f t="shared" si="111"/>
        <v>0</v>
      </c>
      <c r="J290" s="40">
        <f t="shared" si="116"/>
        <v>0</v>
      </c>
      <c r="K290" s="41"/>
      <c r="L290" s="42"/>
      <c r="M290" s="42"/>
      <c r="N290" s="42"/>
      <c r="O290" s="42"/>
      <c r="P290" s="46"/>
      <c r="Q290" s="23"/>
    </row>
    <row r="291" spans="1:17" hidden="1">
      <c r="A291" s="237">
        <v>47618</v>
      </c>
      <c r="B291" s="25">
        <v>89</v>
      </c>
      <c r="C291" s="35" t="s">
        <v>22</v>
      </c>
      <c r="D291" s="36" t="str">
        <f t="shared" ref="D291:E291" si="123">D290</f>
        <v>'</v>
      </c>
      <c r="E291" s="37">
        <f t="shared" si="123"/>
        <v>47588.5</v>
      </c>
      <c r="F291" s="6">
        <f>IF(MAX(F$9:F290)&gt;=L$5,0,IF(B291&gt;=MONTH($N$5),F290+1,0))</f>
        <v>0</v>
      </c>
      <c r="G291" s="38">
        <f t="shared" si="84"/>
        <v>0</v>
      </c>
      <c r="H291" s="39">
        <f t="shared" si="85"/>
        <v>0</v>
      </c>
      <c r="I291" s="39">
        <f t="shared" si="111"/>
        <v>0</v>
      </c>
      <c r="J291" s="40">
        <f t="shared" si="116"/>
        <v>0</v>
      </c>
      <c r="K291" s="41"/>
      <c r="L291" s="42"/>
      <c r="M291" s="42"/>
      <c r="N291" s="42"/>
      <c r="O291" s="42"/>
      <c r="P291" s="46"/>
      <c r="Q291" s="23"/>
    </row>
    <row r="292" spans="1:17" hidden="1">
      <c r="A292" s="237">
        <v>47649</v>
      </c>
      <c r="B292" s="25">
        <v>90</v>
      </c>
      <c r="C292" s="35" t="s">
        <v>23</v>
      </c>
      <c r="D292" s="36" t="str">
        <f t="shared" ref="D292:E292" si="124">D291</f>
        <v>'</v>
      </c>
      <c r="E292" s="37">
        <f t="shared" si="124"/>
        <v>47588.5</v>
      </c>
      <c r="F292" s="6">
        <f>IF(MAX(F$9:F291)&gt;=L$5,0,IF(B292&gt;=MONTH($N$5),F291+1,0))</f>
        <v>0</v>
      </c>
      <c r="G292" s="38">
        <f t="shared" si="84"/>
        <v>0</v>
      </c>
      <c r="H292" s="39">
        <f t="shared" si="85"/>
        <v>0</v>
      </c>
      <c r="I292" s="39">
        <f t="shared" si="111"/>
        <v>0</v>
      </c>
      <c r="J292" s="40">
        <f t="shared" si="116"/>
        <v>0</v>
      </c>
      <c r="K292" s="41"/>
      <c r="L292" s="42"/>
      <c r="M292" s="42"/>
      <c r="N292" s="42"/>
      <c r="O292" s="42"/>
      <c r="P292" s="46"/>
      <c r="Q292" s="23"/>
    </row>
    <row r="293" spans="1:17" hidden="1">
      <c r="A293" s="237">
        <v>47679</v>
      </c>
      <c r="B293" s="25">
        <v>91</v>
      </c>
      <c r="C293" s="35" t="s">
        <v>24</v>
      </c>
      <c r="D293" s="36" t="str">
        <f t="shared" ref="D293:E293" si="125">D292</f>
        <v>'</v>
      </c>
      <c r="E293" s="37">
        <f t="shared" si="125"/>
        <v>47588.5</v>
      </c>
      <c r="F293" s="6">
        <f>IF(MAX(F$9:F292)&gt;=L$5,0,IF(B293&gt;=MONTH($N$5),F292+1,0))</f>
        <v>0</v>
      </c>
      <c r="G293" s="38">
        <f t="shared" si="84"/>
        <v>0</v>
      </c>
      <c r="H293" s="39">
        <f t="shared" si="85"/>
        <v>0</v>
      </c>
      <c r="I293" s="39">
        <f t="shared" si="111"/>
        <v>0</v>
      </c>
      <c r="J293" s="40">
        <f t="shared" si="116"/>
        <v>0</v>
      </c>
      <c r="K293" s="41"/>
      <c r="L293" s="42"/>
      <c r="M293" s="42"/>
      <c r="N293" s="42"/>
      <c r="O293" s="42"/>
      <c r="P293" s="46"/>
      <c r="Q293" s="23"/>
    </row>
    <row r="294" spans="1:17" hidden="1">
      <c r="A294" s="237">
        <v>47710</v>
      </c>
      <c r="B294" s="25">
        <v>92</v>
      </c>
      <c r="C294" s="35" t="s">
        <v>25</v>
      </c>
      <c r="D294" s="36" t="str">
        <f t="shared" ref="D294:E294" si="126">D293</f>
        <v>'</v>
      </c>
      <c r="E294" s="37">
        <f t="shared" si="126"/>
        <v>47588.5</v>
      </c>
      <c r="F294" s="6">
        <f>IF(MAX(F$9:F293)&gt;=L$5,0,IF(B294&gt;=MONTH($N$5),F293+1,0))</f>
        <v>0</v>
      </c>
      <c r="G294" s="38">
        <f t="shared" si="84"/>
        <v>0</v>
      </c>
      <c r="H294" s="39">
        <f t="shared" si="85"/>
        <v>0</v>
      </c>
      <c r="I294" s="39">
        <f t="shared" si="111"/>
        <v>0</v>
      </c>
      <c r="J294" s="40">
        <f t="shared" si="116"/>
        <v>0</v>
      </c>
      <c r="K294" s="41"/>
      <c r="L294" s="42"/>
      <c r="M294" s="42"/>
      <c r="N294" s="42"/>
      <c r="O294" s="42"/>
      <c r="P294" s="46"/>
      <c r="Q294" s="23"/>
    </row>
    <row r="295" spans="1:17" hidden="1">
      <c r="A295" s="237">
        <v>47741</v>
      </c>
      <c r="B295" s="25">
        <v>93</v>
      </c>
      <c r="C295" s="35" t="s">
        <v>26</v>
      </c>
      <c r="D295" s="36" t="str">
        <f t="shared" ref="D295:E295" si="127">D294</f>
        <v>'</v>
      </c>
      <c r="E295" s="37">
        <f t="shared" si="127"/>
        <v>47588.5</v>
      </c>
      <c r="F295" s="6">
        <f>IF(MAX(F$9:F294)&gt;=L$5,0,IF(B295&gt;=MONTH($N$5),F294+1,0))</f>
        <v>0</v>
      </c>
      <c r="G295" s="38">
        <f t="shared" si="84"/>
        <v>0</v>
      </c>
      <c r="H295" s="39">
        <f t="shared" si="85"/>
        <v>0</v>
      </c>
      <c r="I295" s="39">
        <f t="shared" si="111"/>
        <v>0</v>
      </c>
      <c r="J295" s="40">
        <f t="shared" si="116"/>
        <v>0</v>
      </c>
      <c r="K295" s="41"/>
      <c r="L295" s="42"/>
      <c r="M295" s="42"/>
      <c r="N295" s="42"/>
      <c r="O295" s="42"/>
      <c r="P295" s="46"/>
      <c r="Q295" s="23"/>
    </row>
    <row r="296" spans="1:17" hidden="1">
      <c r="A296" s="237">
        <v>47771</v>
      </c>
      <c r="B296" s="25">
        <v>94</v>
      </c>
      <c r="C296" s="35" t="s">
        <v>27</v>
      </c>
      <c r="D296" s="36" t="str">
        <f t="shared" ref="D296:E296" si="128">D295</f>
        <v>'</v>
      </c>
      <c r="E296" s="37">
        <f t="shared" si="128"/>
        <v>47588.5</v>
      </c>
      <c r="F296" s="6">
        <f>IF(MAX(F$9:F295)&gt;=L$5,0,IF(B296&gt;=MONTH($N$5),F295+1,0))</f>
        <v>0</v>
      </c>
      <c r="G296" s="38">
        <f t="shared" si="84"/>
        <v>0</v>
      </c>
      <c r="H296" s="39">
        <f t="shared" si="85"/>
        <v>0</v>
      </c>
      <c r="I296" s="39">
        <f t="shared" si="111"/>
        <v>0</v>
      </c>
      <c r="J296" s="40">
        <f t="shared" si="116"/>
        <v>0</v>
      </c>
      <c r="K296" s="41"/>
      <c r="L296" s="42"/>
      <c r="M296" s="42"/>
      <c r="N296" s="42"/>
      <c r="O296" s="42"/>
      <c r="P296" s="46"/>
      <c r="Q296" s="23"/>
    </row>
    <row r="297" spans="1:17" hidden="1">
      <c r="A297" s="237">
        <v>47802</v>
      </c>
      <c r="B297" s="25">
        <v>95</v>
      </c>
      <c r="C297" s="35" t="s">
        <v>28</v>
      </c>
      <c r="D297" s="36" t="str">
        <f t="shared" ref="D297:E297" si="129">D296</f>
        <v>'</v>
      </c>
      <c r="E297" s="37">
        <f t="shared" si="129"/>
        <v>47588.5</v>
      </c>
      <c r="F297" s="6">
        <f>IF(MAX(F$9:F296)&gt;=L$5,0,IF(B297&gt;=MONTH($N$5),F296+1,0))</f>
        <v>0</v>
      </c>
      <c r="G297" s="38">
        <f t="shared" si="84"/>
        <v>0</v>
      </c>
      <c r="H297" s="39">
        <f t="shared" si="85"/>
        <v>0</v>
      </c>
      <c r="I297" s="39">
        <f t="shared" si="111"/>
        <v>0</v>
      </c>
      <c r="J297" s="40">
        <f t="shared" si="116"/>
        <v>0</v>
      </c>
      <c r="K297" s="41"/>
      <c r="L297" s="42"/>
      <c r="M297" s="42"/>
      <c r="N297" s="42"/>
      <c r="O297" s="42"/>
      <c r="P297" s="46"/>
      <c r="Q297" s="23"/>
    </row>
    <row r="298" spans="1:17" hidden="1">
      <c r="A298" s="237">
        <v>47832</v>
      </c>
      <c r="B298" s="25">
        <v>96</v>
      </c>
      <c r="C298" s="35" t="s">
        <v>29</v>
      </c>
      <c r="D298" s="36" t="str">
        <f t="shared" ref="D298:E298" si="130">D297</f>
        <v>'</v>
      </c>
      <c r="E298" s="37">
        <f t="shared" si="130"/>
        <v>47588.5</v>
      </c>
      <c r="F298" s="6">
        <f>IF(MAX(F$9:F297)&gt;=L$5,0,IF(B298&gt;=MONTH($N$5),F297+1,0))</f>
        <v>0</v>
      </c>
      <c r="G298" s="45">
        <f t="shared" si="84"/>
        <v>0</v>
      </c>
      <c r="H298" s="42">
        <f t="shared" si="85"/>
        <v>0</v>
      </c>
      <c r="I298" s="42">
        <f t="shared" si="111"/>
        <v>0</v>
      </c>
      <c r="J298" s="46">
        <f t="shared" si="116"/>
        <v>0</v>
      </c>
      <c r="K298" s="41">
        <f>SUM(H287:H298)</f>
        <v>0</v>
      </c>
      <c r="L298" s="42">
        <f>SUM(I287:I298)</f>
        <v>0</v>
      </c>
      <c r="M298" s="42">
        <f>SUM(G287:G298)</f>
        <v>0</v>
      </c>
      <c r="N298" s="42">
        <f>K298+N286</f>
        <v>242605.73</v>
      </c>
      <c r="O298" s="42">
        <f>L298+O286</f>
        <v>185055.70606694923</v>
      </c>
      <c r="P298" s="46">
        <f>M298+P286</f>
        <v>427661.43606694922</v>
      </c>
      <c r="Q298" s="23"/>
    </row>
    <row r="299" spans="1:17" hidden="1">
      <c r="A299" s="237">
        <v>47863</v>
      </c>
      <c r="B299" s="25">
        <v>85</v>
      </c>
      <c r="C299" s="26" t="s">
        <v>17</v>
      </c>
      <c r="D299" s="47" t="str">
        <f>D287</f>
        <v>'</v>
      </c>
      <c r="E299" s="27">
        <f>E287+365.25</f>
        <v>47953.75</v>
      </c>
      <c r="F299" s="90">
        <f>IF(MAX(F$9:F298)&gt;=L$5,0,IF(B299&gt;=MONTH($N$5),F298+1,0))</f>
        <v>0</v>
      </c>
      <c r="G299" s="28">
        <f t="shared" si="84"/>
        <v>0</v>
      </c>
      <c r="H299" s="29">
        <f t="shared" si="85"/>
        <v>0</v>
      </c>
      <c r="I299" s="29">
        <f t="shared" si="111"/>
        <v>0</v>
      </c>
      <c r="J299" s="30">
        <f t="shared" si="116"/>
        <v>0</v>
      </c>
      <c r="K299" s="31"/>
      <c r="L299" s="32"/>
      <c r="M299" s="32"/>
      <c r="N299" s="32"/>
      <c r="O299" s="32"/>
      <c r="P299" s="48"/>
      <c r="Q299" s="23"/>
    </row>
    <row r="300" spans="1:17" hidden="1">
      <c r="A300" s="237">
        <v>47894</v>
      </c>
      <c r="B300" s="25">
        <v>86</v>
      </c>
      <c r="C300" s="35" t="s">
        <v>19</v>
      </c>
      <c r="D300" s="36" t="str">
        <f t="shared" ref="D300:E300" si="131">D299</f>
        <v>'</v>
      </c>
      <c r="E300" s="37">
        <f t="shared" si="131"/>
        <v>47953.75</v>
      </c>
      <c r="F300" s="6">
        <f>IF(MAX(F$9:F299)&gt;=L$5,0,IF(B300&gt;=MONTH($N$5),F299+1,0))</f>
        <v>0</v>
      </c>
      <c r="G300" s="38">
        <f t="shared" si="84"/>
        <v>0</v>
      </c>
      <c r="H300" s="39">
        <f t="shared" si="85"/>
        <v>0</v>
      </c>
      <c r="I300" s="39">
        <f t="shared" si="111"/>
        <v>0</v>
      </c>
      <c r="J300" s="40">
        <f t="shared" si="116"/>
        <v>0</v>
      </c>
      <c r="K300" s="41"/>
      <c r="L300" s="42"/>
      <c r="M300" s="42"/>
      <c r="N300" s="42"/>
      <c r="O300" s="42"/>
      <c r="P300" s="46"/>
      <c r="Q300" s="23"/>
    </row>
    <row r="301" spans="1:17" hidden="1">
      <c r="A301" s="237">
        <v>47922</v>
      </c>
      <c r="B301" s="25">
        <v>87</v>
      </c>
      <c r="C301" s="35" t="s">
        <v>20</v>
      </c>
      <c r="D301" s="36" t="str">
        <f t="shared" ref="D301:E301" si="132">D300</f>
        <v>'</v>
      </c>
      <c r="E301" s="37">
        <f t="shared" si="132"/>
        <v>47953.75</v>
      </c>
      <c r="F301" s="6">
        <f>IF(MAX(F$9:F300)&gt;=L$5,0,IF(B301&gt;=MONTH($N$5),F300+1,0))</f>
        <v>0</v>
      </c>
      <c r="G301" s="38">
        <f t="shared" si="84"/>
        <v>0</v>
      </c>
      <c r="H301" s="39">
        <f t="shared" si="85"/>
        <v>0</v>
      </c>
      <c r="I301" s="39">
        <f t="shared" si="111"/>
        <v>0</v>
      </c>
      <c r="J301" s="40">
        <f t="shared" si="116"/>
        <v>0</v>
      </c>
      <c r="K301" s="41"/>
      <c r="L301" s="42"/>
      <c r="M301" s="42"/>
      <c r="N301" s="42"/>
      <c r="O301" s="42"/>
      <c r="P301" s="46"/>
      <c r="Q301" s="23"/>
    </row>
    <row r="302" spans="1:17" hidden="1">
      <c r="A302" s="237">
        <v>47953</v>
      </c>
      <c r="B302" s="25">
        <v>88</v>
      </c>
      <c r="C302" s="35" t="s">
        <v>21</v>
      </c>
      <c r="D302" s="36" t="str">
        <f t="shared" ref="D302:E302" si="133">D301</f>
        <v>'</v>
      </c>
      <c r="E302" s="37">
        <f t="shared" si="133"/>
        <v>47953.75</v>
      </c>
      <c r="F302" s="6">
        <f>IF(MAX(F$9:F301)&gt;=L$5,0,IF(B302&gt;=MONTH($N$5),F301+1,0))</f>
        <v>0</v>
      </c>
      <c r="G302" s="38">
        <f t="shared" si="84"/>
        <v>0</v>
      </c>
      <c r="H302" s="39">
        <f t="shared" si="85"/>
        <v>0</v>
      </c>
      <c r="I302" s="39">
        <f t="shared" si="111"/>
        <v>0</v>
      </c>
      <c r="J302" s="40">
        <f t="shared" si="116"/>
        <v>0</v>
      </c>
      <c r="K302" s="41"/>
      <c r="L302" s="42"/>
      <c r="M302" s="42"/>
      <c r="N302" s="42"/>
      <c r="O302" s="42"/>
      <c r="P302" s="46"/>
      <c r="Q302" s="23"/>
    </row>
    <row r="303" spans="1:17" hidden="1">
      <c r="A303" s="237">
        <v>47983</v>
      </c>
      <c r="B303" s="25">
        <v>89</v>
      </c>
      <c r="C303" s="35" t="s">
        <v>22</v>
      </c>
      <c r="D303" s="36" t="str">
        <f t="shared" ref="D303:E303" si="134">D302</f>
        <v>'</v>
      </c>
      <c r="E303" s="37">
        <f t="shared" si="134"/>
        <v>47953.75</v>
      </c>
      <c r="F303" s="6">
        <f>IF(MAX(F$9:F302)&gt;=L$5,0,IF(B303&gt;=MONTH($N$5),F302+1,0))</f>
        <v>0</v>
      </c>
      <c r="G303" s="38">
        <f t="shared" si="84"/>
        <v>0</v>
      </c>
      <c r="H303" s="39">
        <f t="shared" si="85"/>
        <v>0</v>
      </c>
      <c r="I303" s="39">
        <f t="shared" si="111"/>
        <v>0</v>
      </c>
      <c r="J303" s="40">
        <f t="shared" si="116"/>
        <v>0</v>
      </c>
      <c r="K303" s="41"/>
      <c r="L303" s="42"/>
      <c r="M303" s="42"/>
      <c r="N303" s="42"/>
      <c r="O303" s="42"/>
      <c r="P303" s="46"/>
      <c r="Q303" s="23"/>
    </row>
    <row r="304" spans="1:17" hidden="1">
      <c r="A304" s="237">
        <v>48014</v>
      </c>
      <c r="B304" s="25">
        <v>90</v>
      </c>
      <c r="C304" s="35" t="s">
        <v>23</v>
      </c>
      <c r="D304" s="36" t="str">
        <f t="shared" ref="D304:E304" si="135">D303</f>
        <v>'</v>
      </c>
      <c r="E304" s="37">
        <f t="shared" si="135"/>
        <v>47953.75</v>
      </c>
      <c r="F304" s="6">
        <f>IF(MAX(F$9:F303)&gt;=L$5,0,IF(B304&gt;=MONTH($N$5),F303+1,0))</f>
        <v>0</v>
      </c>
      <c r="G304" s="38">
        <f t="shared" si="84"/>
        <v>0</v>
      </c>
      <c r="H304" s="39">
        <f t="shared" si="85"/>
        <v>0</v>
      </c>
      <c r="I304" s="39">
        <f t="shared" si="111"/>
        <v>0</v>
      </c>
      <c r="J304" s="40">
        <f t="shared" si="116"/>
        <v>0</v>
      </c>
      <c r="K304" s="41"/>
      <c r="L304" s="42"/>
      <c r="M304" s="42"/>
      <c r="N304" s="42"/>
      <c r="O304" s="42"/>
      <c r="P304" s="46"/>
      <c r="Q304" s="23"/>
    </row>
    <row r="305" spans="1:17" hidden="1">
      <c r="A305" s="237">
        <v>48044</v>
      </c>
      <c r="B305" s="25">
        <v>91</v>
      </c>
      <c r="C305" s="35" t="s">
        <v>24</v>
      </c>
      <c r="D305" s="36" t="str">
        <f t="shared" ref="D305:E305" si="136">D304</f>
        <v>'</v>
      </c>
      <c r="E305" s="37">
        <f t="shared" si="136"/>
        <v>47953.75</v>
      </c>
      <c r="F305" s="6">
        <f>IF(MAX(F$9:F304)&gt;=L$5,0,IF(B305&gt;=MONTH($N$5),F304+1,0))</f>
        <v>0</v>
      </c>
      <c r="G305" s="38">
        <f t="shared" si="84"/>
        <v>0</v>
      </c>
      <c r="H305" s="39">
        <f t="shared" si="85"/>
        <v>0</v>
      </c>
      <c r="I305" s="39">
        <f t="shared" si="111"/>
        <v>0</v>
      </c>
      <c r="J305" s="40">
        <f t="shared" si="116"/>
        <v>0</v>
      </c>
      <c r="K305" s="41"/>
      <c r="L305" s="42"/>
      <c r="M305" s="42"/>
      <c r="N305" s="42"/>
      <c r="O305" s="42"/>
      <c r="P305" s="46"/>
      <c r="Q305" s="23"/>
    </row>
    <row r="306" spans="1:17" hidden="1">
      <c r="A306" s="237">
        <v>48075</v>
      </c>
      <c r="B306" s="25">
        <v>92</v>
      </c>
      <c r="C306" s="35" t="s">
        <v>25</v>
      </c>
      <c r="D306" s="36" t="str">
        <f t="shared" ref="D306:E306" si="137">D305</f>
        <v>'</v>
      </c>
      <c r="E306" s="37">
        <f t="shared" si="137"/>
        <v>47953.75</v>
      </c>
      <c r="F306" s="6">
        <f>IF(MAX(F$9:F305)&gt;=L$5,0,IF(B306&gt;=MONTH($N$5),F305+1,0))</f>
        <v>0</v>
      </c>
      <c r="G306" s="38">
        <f t="shared" si="84"/>
        <v>0</v>
      </c>
      <c r="H306" s="39">
        <f t="shared" si="85"/>
        <v>0</v>
      </c>
      <c r="I306" s="39">
        <f t="shared" si="111"/>
        <v>0</v>
      </c>
      <c r="J306" s="40">
        <f t="shared" si="116"/>
        <v>0</v>
      </c>
      <c r="K306" s="41"/>
      <c r="L306" s="42"/>
      <c r="M306" s="42"/>
      <c r="N306" s="42"/>
      <c r="O306" s="42"/>
      <c r="P306" s="46"/>
      <c r="Q306" s="23"/>
    </row>
    <row r="307" spans="1:17" hidden="1">
      <c r="A307" s="237">
        <v>48106</v>
      </c>
      <c r="B307" s="25">
        <v>93</v>
      </c>
      <c r="C307" s="35" t="s">
        <v>26</v>
      </c>
      <c r="D307" s="36" t="str">
        <f t="shared" ref="D307:E307" si="138">D306</f>
        <v>'</v>
      </c>
      <c r="E307" s="37">
        <f t="shared" si="138"/>
        <v>47953.75</v>
      </c>
      <c r="F307" s="6">
        <f>IF(MAX(F$9:F306)&gt;=L$5,0,IF(B307&gt;=MONTH($N$5),F306+1,0))</f>
        <v>0</v>
      </c>
      <c r="G307" s="38">
        <f t="shared" si="84"/>
        <v>0</v>
      </c>
      <c r="H307" s="39">
        <f t="shared" si="85"/>
        <v>0</v>
      </c>
      <c r="I307" s="39">
        <f t="shared" si="111"/>
        <v>0</v>
      </c>
      <c r="J307" s="40">
        <f t="shared" si="116"/>
        <v>0</v>
      </c>
      <c r="K307" s="41"/>
      <c r="L307" s="42"/>
      <c r="M307" s="42"/>
      <c r="N307" s="42"/>
      <c r="O307" s="42"/>
      <c r="P307" s="46"/>
      <c r="Q307" s="23"/>
    </row>
    <row r="308" spans="1:17" hidden="1">
      <c r="A308" s="237">
        <v>48136</v>
      </c>
      <c r="B308" s="25">
        <v>94</v>
      </c>
      <c r="C308" s="35" t="s">
        <v>27</v>
      </c>
      <c r="D308" s="36" t="str">
        <f t="shared" ref="D308:E308" si="139">D307</f>
        <v>'</v>
      </c>
      <c r="E308" s="37">
        <f t="shared" si="139"/>
        <v>47953.75</v>
      </c>
      <c r="F308" s="6">
        <f>IF(MAX(F$9:F307)&gt;=L$5,0,IF(B308&gt;=MONTH($N$5),F307+1,0))</f>
        <v>0</v>
      </c>
      <c r="G308" s="38">
        <f t="shared" si="84"/>
        <v>0</v>
      </c>
      <c r="H308" s="39">
        <f t="shared" si="85"/>
        <v>0</v>
      </c>
      <c r="I308" s="39">
        <f t="shared" si="111"/>
        <v>0</v>
      </c>
      <c r="J308" s="40">
        <f t="shared" si="116"/>
        <v>0</v>
      </c>
      <c r="K308" s="41"/>
      <c r="L308" s="42"/>
      <c r="M308" s="42"/>
      <c r="N308" s="42"/>
      <c r="O308" s="42"/>
      <c r="P308" s="46"/>
      <c r="Q308" s="23"/>
    </row>
    <row r="309" spans="1:17" hidden="1">
      <c r="A309" s="237">
        <v>48167</v>
      </c>
      <c r="B309" s="25">
        <v>95</v>
      </c>
      <c r="C309" s="35" t="s">
        <v>28</v>
      </c>
      <c r="D309" s="36" t="str">
        <f t="shared" ref="D309:E309" si="140">D308</f>
        <v>'</v>
      </c>
      <c r="E309" s="37">
        <f t="shared" si="140"/>
        <v>47953.75</v>
      </c>
      <c r="F309" s="6">
        <f>IF(MAX(F$9:F308)&gt;=L$5,0,IF(B309&gt;=MONTH($N$5),F308+1,0))</f>
        <v>0</v>
      </c>
      <c r="G309" s="38">
        <f t="shared" si="84"/>
        <v>0</v>
      </c>
      <c r="H309" s="39">
        <f t="shared" si="85"/>
        <v>0</v>
      </c>
      <c r="I309" s="39">
        <f t="shared" si="111"/>
        <v>0</v>
      </c>
      <c r="J309" s="40">
        <f t="shared" si="116"/>
        <v>0</v>
      </c>
      <c r="K309" s="41"/>
      <c r="L309" s="42"/>
      <c r="M309" s="42"/>
      <c r="N309" s="42"/>
      <c r="O309" s="42"/>
      <c r="P309" s="46"/>
      <c r="Q309" s="23"/>
    </row>
    <row r="310" spans="1:17" hidden="1">
      <c r="A310" s="237">
        <v>48197</v>
      </c>
      <c r="B310" s="25">
        <v>96</v>
      </c>
      <c r="C310" s="35" t="s">
        <v>29</v>
      </c>
      <c r="D310" s="36" t="str">
        <f t="shared" ref="D310:E310" si="141">D309</f>
        <v>'</v>
      </c>
      <c r="E310" s="37">
        <f t="shared" si="141"/>
        <v>47953.75</v>
      </c>
      <c r="F310" s="6">
        <f>IF(MAX(F$9:F309)&gt;=L$5,0,IF(B310&gt;=MONTH($N$5),F309+1,0))</f>
        <v>0</v>
      </c>
      <c r="G310" s="45">
        <f t="shared" si="84"/>
        <v>0</v>
      </c>
      <c r="H310" s="42">
        <f t="shared" si="85"/>
        <v>0</v>
      </c>
      <c r="I310" s="42">
        <f t="shared" si="111"/>
        <v>0</v>
      </c>
      <c r="J310" s="46">
        <f t="shared" si="116"/>
        <v>0</v>
      </c>
      <c r="K310" s="41">
        <f>SUM(H299:H310)</f>
        <v>0</v>
      </c>
      <c r="L310" s="42">
        <f>SUM(I299:I310)</f>
        <v>0</v>
      </c>
      <c r="M310" s="42">
        <f>SUM(G299:G310)</f>
        <v>0</v>
      </c>
      <c r="N310" s="42">
        <f>K310+N298</f>
        <v>242605.73</v>
      </c>
      <c r="O310" s="42">
        <f>L310+O298</f>
        <v>185055.70606694923</v>
      </c>
      <c r="P310" s="46">
        <f>M310+P298</f>
        <v>427661.43606694922</v>
      </c>
      <c r="Q310" s="23"/>
    </row>
    <row r="311" spans="1:17" hidden="1">
      <c r="A311" s="237">
        <v>48228</v>
      </c>
      <c r="B311" s="25">
        <v>85</v>
      </c>
      <c r="C311" s="26" t="s">
        <v>17</v>
      </c>
      <c r="D311" s="47" t="str">
        <f>D299</f>
        <v>'</v>
      </c>
      <c r="E311" s="27">
        <f>E299+365.25</f>
        <v>48319</v>
      </c>
      <c r="F311" s="90">
        <f>IF(MAX(F$9:F310)&gt;=L$5,0,IF(B311&gt;=MONTH($N$5),F310+1,0))</f>
        <v>0</v>
      </c>
      <c r="G311" s="28">
        <f t="shared" si="84"/>
        <v>0</v>
      </c>
      <c r="H311" s="29">
        <f t="shared" si="85"/>
        <v>0</v>
      </c>
      <c r="I311" s="29">
        <f t="shared" si="111"/>
        <v>0</v>
      </c>
      <c r="J311" s="30">
        <f t="shared" si="116"/>
        <v>0</v>
      </c>
      <c r="K311" s="31"/>
      <c r="L311" s="32"/>
      <c r="M311" s="32"/>
      <c r="N311" s="32"/>
      <c r="O311" s="32"/>
      <c r="P311" s="48"/>
      <c r="Q311" s="23"/>
    </row>
    <row r="312" spans="1:17" hidden="1">
      <c r="A312" s="237">
        <v>48259</v>
      </c>
      <c r="B312" s="25">
        <v>98</v>
      </c>
      <c r="C312" s="35" t="s">
        <v>19</v>
      </c>
      <c r="D312" s="36" t="str">
        <f t="shared" ref="D312:E312" si="142">D311</f>
        <v>'</v>
      </c>
      <c r="E312" s="37">
        <f t="shared" si="142"/>
        <v>48319</v>
      </c>
      <c r="F312" s="6">
        <f>IF(MAX(F$9:F311)&gt;=L$5,0,IF(B312&gt;=MONTH($N$5),F311+1,0))</f>
        <v>0</v>
      </c>
      <c r="G312" s="38">
        <f t="shared" si="84"/>
        <v>0</v>
      </c>
      <c r="H312" s="39">
        <f t="shared" si="85"/>
        <v>0</v>
      </c>
      <c r="I312" s="39">
        <f t="shared" si="111"/>
        <v>0</v>
      </c>
      <c r="J312" s="40">
        <f t="shared" si="116"/>
        <v>0</v>
      </c>
      <c r="K312" s="41"/>
      <c r="L312" s="42"/>
      <c r="M312" s="42"/>
      <c r="N312" s="42"/>
      <c r="O312" s="42"/>
      <c r="P312" s="46"/>
      <c r="Q312" s="23"/>
    </row>
    <row r="313" spans="1:17" hidden="1">
      <c r="A313" s="237">
        <v>48288</v>
      </c>
      <c r="B313" s="25">
        <v>99</v>
      </c>
      <c r="C313" s="35" t="s">
        <v>20</v>
      </c>
      <c r="D313" s="36" t="str">
        <f t="shared" ref="D313:E313" si="143">D312</f>
        <v>'</v>
      </c>
      <c r="E313" s="37">
        <f t="shared" si="143"/>
        <v>48319</v>
      </c>
      <c r="F313" s="6">
        <f>IF(MAX(F$9:F312)&gt;=L$5,0,IF(B313&gt;=MONTH($N$5),F312+1,0))</f>
        <v>0</v>
      </c>
      <c r="G313" s="38">
        <f t="shared" si="84"/>
        <v>0</v>
      </c>
      <c r="H313" s="39">
        <f t="shared" si="85"/>
        <v>0</v>
      </c>
      <c r="I313" s="39">
        <f t="shared" si="111"/>
        <v>0</v>
      </c>
      <c r="J313" s="40">
        <f t="shared" si="116"/>
        <v>0</v>
      </c>
      <c r="K313" s="41"/>
      <c r="L313" s="42"/>
      <c r="M313" s="42"/>
      <c r="N313" s="42"/>
      <c r="O313" s="42"/>
      <c r="P313" s="46"/>
      <c r="Q313" s="23"/>
    </row>
    <row r="314" spans="1:17" hidden="1">
      <c r="A314" s="237">
        <v>48319</v>
      </c>
      <c r="B314" s="25">
        <v>100</v>
      </c>
      <c r="C314" s="35" t="s">
        <v>21</v>
      </c>
      <c r="D314" s="36" t="str">
        <f t="shared" ref="D314:E314" si="144">D313</f>
        <v>'</v>
      </c>
      <c r="E314" s="37">
        <f t="shared" si="144"/>
        <v>48319</v>
      </c>
      <c r="F314" s="6">
        <f>IF(MAX(F$9:F313)&gt;=L$5,0,IF(B314&gt;=MONTH($N$5),F313+1,0))</f>
        <v>0</v>
      </c>
      <c r="G314" s="38">
        <f t="shared" si="84"/>
        <v>0</v>
      </c>
      <c r="H314" s="39">
        <f t="shared" si="85"/>
        <v>0</v>
      </c>
      <c r="I314" s="39">
        <f t="shared" si="111"/>
        <v>0</v>
      </c>
      <c r="J314" s="40">
        <f t="shared" si="116"/>
        <v>0</v>
      </c>
      <c r="K314" s="41"/>
      <c r="L314" s="42"/>
      <c r="M314" s="42"/>
      <c r="N314" s="42"/>
      <c r="O314" s="42"/>
      <c r="P314" s="46"/>
      <c r="Q314" s="23"/>
    </row>
    <row r="315" spans="1:17" hidden="1">
      <c r="A315" s="237">
        <v>48349</v>
      </c>
      <c r="B315" s="25">
        <v>101</v>
      </c>
      <c r="C315" s="35" t="s">
        <v>22</v>
      </c>
      <c r="D315" s="36" t="str">
        <f t="shared" ref="D315:E315" si="145">D314</f>
        <v>'</v>
      </c>
      <c r="E315" s="37">
        <f t="shared" si="145"/>
        <v>48319</v>
      </c>
      <c r="F315" s="6">
        <f>IF(MAX(F$9:F314)&gt;=L$5,0,IF(B315&gt;=MONTH($N$5),F314+1,0))</f>
        <v>0</v>
      </c>
      <c r="G315" s="38">
        <f t="shared" si="84"/>
        <v>0</v>
      </c>
      <c r="H315" s="39">
        <f t="shared" si="85"/>
        <v>0</v>
      </c>
      <c r="I315" s="39">
        <f t="shared" si="111"/>
        <v>0</v>
      </c>
      <c r="J315" s="40">
        <f t="shared" si="116"/>
        <v>0</v>
      </c>
      <c r="K315" s="41"/>
      <c r="L315" s="42"/>
      <c r="M315" s="42"/>
      <c r="N315" s="42"/>
      <c r="O315" s="42"/>
      <c r="P315" s="46"/>
      <c r="Q315" s="23"/>
    </row>
    <row r="316" spans="1:17" hidden="1">
      <c r="A316" s="237">
        <v>48380</v>
      </c>
      <c r="B316" s="25">
        <v>102</v>
      </c>
      <c r="C316" s="35" t="s">
        <v>23</v>
      </c>
      <c r="D316" s="36" t="str">
        <f t="shared" ref="D316:E316" si="146">D315</f>
        <v>'</v>
      </c>
      <c r="E316" s="37">
        <f t="shared" si="146"/>
        <v>48319</v>
      </c>
      <c r="F316" s="6">
        <f>IF(MAX(F$9:F315)&gt;=L$5,0,IF(B316&gt;=MONTH($N$5),F315+1,0))</f>
        <v>0</v>
      </c>
      <c r="G316" s="38">
        <f t="shared" ref="G316:G379" si="147">IF((J315+H316)&lt;(M$5+H316),J315+H316,M$5)</f>
        <v>0</v>
      </c>
      <c r="H316" s="39">
        <f t="shared" ref="H316:H379" si="148">IF(F316&gt;0,IF(J315&gt;0,ROUND(-IPMT(K$5/12,F316,L$5,J$5,,),2),0),0)</f>
        <v>0</v>
      </c>
      <c r="I316" s="39">
        <f t="shared" si="111"/>
        <v>0</v>
      </c>
      <c r="J316" s="40">
        <f t="shared" si="116"/>
        <v>0</v>
      </c>
      <c r="K316" s="41"/>
      <c r="L316" s="42"/>
      <c r="M316" s="42"/>
      <c r="N316" s="42"/>
      <c r="O316" s="42"/>
      <c r="P316" s="46"/>
      <c r="Q316" s="23"/>
    </row>
    <row r="317" spans="1:17" hidden="1">
      <c r="A317" s="237">
        <v>48410</v>
      </c>
      <c r="B317" s="25">
        <v>103</v>
      </c>
      <c r="C317" s="35" t="s">
        <v>24</v>
      </c>
      <c r="D317" s="36" t="str">
        <f t="shared" ref="D317:E317" si="149">D316</f>
        <v>'</v>
      </c>
      <c r="E317" s="37">
        <f t="shared" si="149"/>
        <v>48319</v>
      </c>
      <c r="F317" s="6">
        <f>IF(MAX(F$9:F316)&gt;=L$5,0,IF(B317&gt;=MONTH($N$5),F316+1,0))</f>
        <v>0</v>
      </c>
      <c r="G317" s="38">
        <f t="shared" si="147"/>
        <v>0</v>
      </c>
      <c r="H317" s="39">
        <f t="shared" si="148"/>
        <v>0</v>
      </c>
      <c r="I317" s="39">
        <f t="shared" si="111"/>
        <v>0</v>
      </c>
      <c r="J317" s="40">
        <f t="shared" si="116"/>
        <v>0</v>
      </c>
      <c r="K317" s="41"/>
      <c r="L317" s="42"/>
      <c r="M317" s="42"/>
      <c r="N317" s="42"/>
      <c r="O317" s="42"/>
      <c r="P317" s="46"/>
      <c r="Q317" s="23"/>
    </row>
    <row r="318" spans="1:17" hidden="1">
      <c r="A318" s="237">
        <v>48441</v>
      </c>
      <c r="B318" s="25">
        <v>104</v>
      </c>
      <c r="C318" s="35" t="s">
        <v>25</v>
      </c>
      <c r="D318" s="36" t="str">
        <f t="shared" ref="D318:E318" si="150">D317</f>
        <v>'</v>
      </c>
      <c r="E318" s="37">
        <f t="shared" si="150"/>
        <v>48319</v>
      </c>
      <c r="F318" s="6">
        <f>IF(MAX(F$9:F317)&gt;=L$5,0,IF(B318&gt;=MONTH($N$5),F317+1,0))</f>
        <v>0</v>
      </c>
      <c r="G318" s="38">
        <f t="shared" si="147"/>
        <v>0</v>
      </c>
      <c r="H318" s="39">
        <f t="shared" si="148"/>
        <v>0</v>
      </c>
      <c r="I318" s="39">
        <f t="shared" si="111"/>
        <v>0</v>
      </c>
      <c r="J318" s="40">
        <f t="shared" si="116"/>
        <v>0</v>
      </c>
      <c r="K318" s="41"/>
      <c r="L318" s="42"/>
      <c r="M318" s="42"/>
      <c r="N318" s="42"/>
      <c r="O318" s="42"/>
      <c r="P318" s="46"/>
      <c r="Q318" s="23"/>
    </row>
    <row r="319" spans="1:17" hidden="1">
      <c r="A319" s="237">
        <v>48472</v>
      </c>
      <c r="B319" s="25">
        <v>105</v>
      </c>
      <c r="C319" s="35" t="s">
        <v>26</v>
      </c>
      <c r="D319" s="36" t="str">
        <f t="shared" ref="D319:E319" si="151">D318</f>
        <v>'</v>
      </c>
      <c r="E319" s="37">
        <f t="shared" si="151"/>
        <v>48319</v>
      </c>
      <c r="F319" s="6">
        <f>IF(MAX(F$9:F318)&gt;=L$5,0,IF(B319&gt;=MONTH($N$5),F318+1,0))</f>
        <v>0</v>
      </c>
      <c r="G319" s="38">
        <f t="shared" si="147"/>
        <v>0</v>
      </c>
      <c r="H319" s="39">
        <f t="shared" si="148"/>
        <v>0</v>
      </c>
      <c r="I319" s="39">
        <f t="shared" si="111"/>
        <v>0</v>
      </c>
      <c r="J319" s="40">
        <f t="shared" si="116"/>
        <v>0</v>
      </c>
      <c r="K319" s="41"/>
      <c r="L319" s="42"/>
      <c r="M319" s="42"/>
      <c r="N319" s="42"/>
      <c r="O319" s="42"/>
      <c r="P319" s="46"/>
      <c r="Q319" s="23"/>
    </row>
    <row r="320" spans="1:17" hidden="1">
      <c r="A320" s="237">
        <v>48502</v>
      </c>
      <c r="B320" s="25">
        <v>106</v>
      </c>
      <c r="C320" s="35" t="s">
        <v>27</v>
      </c>
      <c r="D320" s="36" t="str">
        <f t="shared" ref="D320:E320" si="152">D319</f>
        <v>'</v>
      </c>
      <c r="E320" s="37">
        <f t="shared" si="152"/>
        <v>48319</v>
      </c>
      <c r="F320" s="6">
        <f>IF(MAX(F$9:F319)&gt;=L$5,0,IF(B320&gt;=MONTH($N$5),F319+1,0))</f>
        <v>0</v>
      </c>
      <c r="G320" s="38">
        <f t="shared" si="147"/>
        <v>0</v>
      </c>
      <c r="H320" s="39">
        <f t="shared" si="148"/>
        <v>0</v>
      </c>
      <c r="I320" s="39">
        <f t="shared" si="111"/>
        <v>0</v>
      </c>
      <c r="J320" s="40">
        <f t="shared" si="116"/>
        <v>0</v>
      </c>
      <c r="K320" s="41"/>
      <c r="L320" s="42"/>
      <c r="M320" s="42"/>
      <c r="N320" s="42"/>
      <c r="O320" s="42"/>
      <c r="P320" s="46"/>
      <c r="Q320" s="23"/>
    </row>
    <row r="321" spans="1:17" hidden="1">
      <c r="A321" s="237">
        <v>48533</v>
      </c>
      <c r="B321" s="25">
        <v>107</v>
      </c>
      <c r="C321" s="35" t="s">
        <v>28</v>
      </c>
      <c r="D321" s="36" t="str">
        <f t="shared" ref="D321:E321" si="153">D320</f>
        <v>'</v>
      </c>
      <c r="E321" s="37">
        <f t="shared" si="153"/>
        <v>48319</v>
      </c>
      <c r="F321" s="6">
        <f>IF(MAX(F$9:F320)&gt;=L$5,0,IF(B321&gt;=MONTH($N$5),F320+1,0))</f>
        <v>0</v>
      </c>
      <c r="G321" s="38">
        <f t="shared" si="147"/>
        <v>0</v>
      </c>
      <c r="H321" s="39">
        <f t="shared" si="148"/>
        <v>0</v>
      </c>
      <c r="I321" s="39">
        <f t="shared" si="111"/>
        <v>0</v>
      </c>
      <c r="J321" s="40">
        <f t="shared" si="116"/>
        <v>0</v>
      </c>
      <c r="K321" s="41"/>
      <c r="L321" s="42"/>
      <c r="M321" s="42"/>
      <c r="N321" s="42"/>
      <c r="O321" s="42"/>
      <c r="P321" s="46"/>
      <c r="Q321" s="23"/>
    </row>
    <row r="322" spans="1:17" hidden="1">
      <c r="A322" s="237">
        <v>48563</v>
      </c>
      <c r="B322" s="25">
        <v>108</v>
      </c>
      <c r="C322" s="35" t="s">
        <v>29</v>
      </c>
      <c r="D322" s="36" t="str">
        <f t="shared" ref="D322:E322" si="154">D321</f>
        <v>'</v>
      </c>
      <c r="E322" s="37">
        <f t="shared" si="154"/>
        <v>48319</v>
      </c>
      <c r="F322" s="6">
        <f>IF(MAX(F$9:F321)&gt;=L$5,0,IF(B322&gt;=MONTH($N$5),F321+1,0))</f>
        <v>0</v>
      </c>
      <c r="G322" s="45">
        <f t="shared" si="147"/>
        <v>0</v>
      </c>
      <c r="H322" s="42">
        <f t="shared" si="148"/>
        <v>0</v>
      </c>
      <c r="I322" s="42">
        <f t="shared" si="111"/>
        <v>0</v>
      </c>
      <c r="J322" s="46">
        <f t="shared" si="116"/>
        <v>0</v>
      </c>
      <c r="K322" s="41">
        <f>SUM(H311:H322)</f>
        <v>0</v>
      </c>
      <c r="L322" s="42">
        <f>SUM(I311:I322)</f>
        <v>0</v>
      </c>
      <c r="M322" s="42">
        <f>SUM(G311:G322)</f>
        <v>0</v>
      </c>
      <c r="N322" s="42">
        <f>K322+N298</f>
        <v>242605.73</v>
      </c>
      <c r="O322" s="42">
        <f>L322+O298</f>
        <v>185055.70606694923</v>
      </c>
      <c r="P322" s="46">
        <f>M322+P298</f>
        <v>427661.43606694922</v>
      </c>
      <c r="Q322" s="23"/>
    </row>
    <row r="323" spans="1:17" hidden="1">
      <c r="A323" s="237">
        <v>48594</v>
      </c>
      <c r="B323" s="25">
        <v>109</v>
      </c>
      <c r="C323" s="26" t="s">
        <v>17</v>
      </c>
      <c r="D323" s="47" t="str">
        <f>D311</f>
        <v>'</v>
      </c>
      <c r="E323" s="27">
        <f>E311+365.25</f>
        <v>48684.25</v>
      </c>
      <c r="F323" s="90">
        <f>IF(MAX(F$9:F322)&gt;=L$5,0,IF(B323&gt;=MONTH($N$5),F322+1,0))</f>
        <v>0</v>
      </c>
      <c r="G323" s="28">
        <f t="shared" si="147"/>
        <v>0</v>
      </c>
      <c r="H323" s="29">
        <f t="shared" si="148"/>
        <v>0</v>
      </c>
      <c r="I323" s="29">
        <f t="shared" si="111"/>
        <v>0</v>
      </c>
      <c r="J323" s="30">
        <f t="shared" si="116"/>
        <v>0</v>
      </c>
      <c r="K323" s="31"/>
      <c r="L323" s="32"/>
      <c r="M323" s="32"/>
      <c r="N323" s="32"/>
      <c r="O323" s="32"/>
      <c r="P323" s="48"/>
      <c r="Q323" s="23"/>
    </row>
    <row r="324" spans="1:17" hidden="1">
      <c r="A324" s="237">
        <v>48625</v>
      </c>
      <c r="B324" s="25">
        <v>110</v>
      </c>
      <c r="C324" s="35" t="s">
        <v>19</v>
      </c>
      <c r="D324" s="36" t="str">
        <f t="shared" ref="D324:E324" si="155">D323</f>
        <v>'</v>
      </c>
      <c r="E324" s="37">
        <f t="shared" si="155"/>
        <v>48684.25</v>
      </c>
      <c r="F324" s="6">
        <f>IF(MAX(F$9:F323)&gt;=L$5,0,IF(B324&gt;=MONTH($N$5),F323+1,0))</f>
        <v>0</v>
      </c>
      <c r="G324" s="38">
        <f t="shared" si="147"/>
        <v>0</v>
      </c>
      <c r="H324" s="39">
        <f t="shared" si="148"/>
        <v>0</v>
      </c>
      <c r="I324" s="39">
        <f t="shared" si="111"/>
        <v>0</v>
      </c>
      <c r="J324" s="40">
        <f t="shared" si="116"/>
        <v>0</v>
      </c>
      <c r="K324" s="41"/>
      <c r="L324" s="42"/>
      <c r="M324" s="42"/>
      <c r="N324" s="42"/>
      <c r="O324" s="42"/>
      <c r="P324" s="46"/>
      <c r="Q324" s="23"/>
    </row>
    <row r="325" spans="1:17" hidden="1">
      <c r="A325" s="237">
        <v>48653</v>
      </c>
      <c r="B325" s="25">
        <v>111</v>
      </c>
      <c r="C325" s="35" t="s">
        <v>20</v>
      </c>
      <c r="D325" s="36" t="str">
        <f t="shared" ref="D325:E325" si="156">D324</f>
        <v>'</v>
      </c>
      <c r="E325" s="37">
        <f t="shared" si="156"/>
        <v>48684.25</v>
      </c>
      <c r="F325" s="6">
        <f>IF(MAX(F$9:F324)&gt;=L$5,0,IF(B325&gt;=MONTH($N$5),F324+1,0))</f>
        <v>0</v>
      </c>
      <c r="G325" s="38">
        <f t="shared" si="147"/>
        <v>0</v>
      </c>
      <c r="H325" s="39">
        <f t="shared" si="148"/>
        <v>0</v>
      </c>
      <c r="I325" s="39">
        <f t="shared" si="111"/>
        <v>0</v>
      </c>
      <c r="J325" s="40">
        <f t="shared" si="116"/>
        <v>0</v>
      </c>
      <c r="K325" s="41"/>
      <c r="L325" s="42"/>
      <c r="M325" s="42"/>
      <c r="N325" s="42"/>
      <c r="O325" s="42"/>
      <c r="P325" s="46"/>
      <c r="Q325" s="23"/>
    </row>
    <row r="326" spans="1:17" hidden="1">
      <c r="A326" s="237">
        <v>48684</v>
      </c>
      <c r="B326" s="25">
        <v>112</v>
      </c>
      <c r="C326" s="35" t="s">
        <v>21</v>
      </c>
      <c r="D326" s="36" t="str">
        <f t="shared" ref="D326:E326" si="157">D325</f>
        <v>'</v>
      </c>
      <c r="E326" s="37">
        <f t="shared" si="157"/>
        <v>48684.25</v>
      </c>
      <c r="F326" s="6">
        <f>IF(MAX(F$9:F325)&gt;=L$5,0,IF(B326&gt;=MONTH($N$5),F325+1,0))</f>
        <v>0</v>
      </c>
      <c r="G326" s="38">
        <f t="shared" si="147"/>
        <v>0</v>
      </c>
      <c r="H326" s="39">
        <f t="shared" si="148"/>
        <v>0</v>
      </c>
      <c r="I326" s="39">
        <f t="shared" si="111"/>
        <v>0</v>
      </c>
      <c r="J326" s="40">
        <f t="shared" si="116"/>
        <v>0</v>
      </c>
      <c r="K326" s="41"/>
      <c r="L326" s="42"/>
      <c r="M326" s="42"/>
      <c r="N326" s="42"/>
      <c r="O326" s="42"/>
      <c r="P326" s="46"/>
      <c r="Q326" s="23"/>
    </row>
    <row r="327" spans="1:17" hidden="1">
      <c r="A327" s="237">
        <v>48714</v>
      </c>
      <c r="B327" s="25">
        <v>113</v>
      </c>
      <c r="C327" s="35" t="s">
        <v>22</v>
      </c>
      <c r="D327" s="36" t="str">
        <f t="shared" ref="D327:E327" si="158">D326</f>
        <v>'</v>
      </c>
      <c r="E327" s="37">
        <f t="shared" si="158"/>
        <v>48684.25</v>
      </c>
      <c r="F327" s="6">
        <f>IF(MAX(F$9:F326)&gt;=L$5,0,IF(B327&gt;=MONTH($N$5),F326+1,0))</f>
        <v>0</v>
      </c>
      <c r="G327" s="38">
        <f t="shared" si="147"/>
        <v>0</v>
      </c>
      <c r="H327" s="39">
        <f t="shared" si="148"/>
        <v>0</v>
      </c>
      <c r="I327" s="39">
        <f t="shared" si="111"/>
        <v>0</v>
      </c>
      <c r="J327" s="40">
        <f t="shared" si="116"/>
        <v>0</v>
      </c>
      <c r="K327" s="41"/>
      <c r="L327" s="42"/>
      <c r="M327" s="42"/>
      <c r="N327" s="42"/>
      <c r="O327" s="42"/>
      <c r="P327" s="46"/>
      <c r="Q327" s="23"/>
    </row>
    <row r="328" spans="1:17" hidden="1">
      <c r="A328" s="237">
        <v>48745</v>
      </c>
      <c r="B328" s="25">
        <v>114</v>
      </c>
      <c r="C328" s="35" t="s">
        <v>23</v>
      </c>
      <c r="D328" s="36" t="str">
        <f t="shared" ref="D328:E328" si="159">D327</f>
        <v>'</v>
      </c>
      <c r="E328" s="37">
        <f t="shared" si="159"/>
        <v>48684.25</v>
      </c>
      <c r="F328" s="6">
        <f>IF(MAX(F$9:F327)&gt;=L$5,0,IF(B328&gt;=MONTH($N$5),F327+1,0))</f>
        <v>0</v>
      </c>
      <c r="G328" s="38">
        <f t="shared" si="147"/>
        <v>0</v>
      </c>
      <c r="H328" s="39">
        <f t="shared" si="148"/>
        <v>0</v>
      </c>
      <c r="I328" s="39">
        <f t="shared" si="111"/>
        <v>0</v>
      </c>
      <c r="J328" s="40">
        <f t="shared" si="116"/>
        <v>0</v>
      </c>
      <c r="K328" s="41"/>
      <c r="L328" s="42"/>
      <c r="M328" s="42"/>
      <c r="N328" s="42"/>
      <c r="O328" s="42"/>
      <c r="P328" s="46"/>
      <c r="Q328" s="23"/>
    </row>
    <row r="329" spans="1:17" hidden="1">
      <c r="A329" s="237">
        <v>48775</v>
      </c>
      <c r="B329" s="25">
        <v>115</v>
      </c>
      <c r="C329" s="35" t="s">
        <v>24</v>
      </c>
      <c r="D329" s="36" t="str">
        <f t="shared" ref="D329:E329" si="160">D328</f>
        <v>'</v>
      </c>
      <c r="E329" s="37">
        <f t="shared" si="160"/>
        <v>48684.25</v>
      </c>
      <c r="F329" s="6">
        <f>IF(MAX(F$9:F328)&gt;=L$5,0,IF(B329&gt;=MONTH($N$5),F328+1,0))</f>
        <v>0</v>
      </c>
      <c r="G329" s="38">
        <f t="shared" si="147"/>
        <v>0</v>
      </c>
      <c r="H329" s="39">
        <f t="shared" si="148"/>
        <v>0</v>
      </c>
      <c r="I329" s="39">
        <f t="shared" si="111"/>
        <v>0</v>
      </c>
      <c r="J329" s="40">
        <f t="shared" si="116"/>
        <v>0</v>
      </c>
      <c r="K329" s="41"/>
      <c r="L329" s="42"/>
      <c r="M329" s="42"/>
      <c r="N329" s="42"/>
      <c r="O329" s="42"/>
      <c r="P329" s="46"/>
      <c r="Q329" s="23"/>
    </row>
    <row r="330" spans="1:17" hidden="1">
      <c r="A330" s="237">
        <v>48806</v>
      </c>
      <c r="B330" s="25">
        <v>116</v>
      </c>
      <c r="C330" s="35" t="s">
        <v>25</v>
      </c>
      <c r="D330" s="36" t="str">
        <f t="shared" ref="D330:E330" si="161">D329</f>
        <v>'</v>
      </c>
      <c r="E330" s="37">
        <f t="shared" si="161"/>
        <v>48684.25</v>
      </c>
      <c r="F330" s="6">
        <f>IF(MAX(F$9:F329)&gt;=L$5,0,IF(B330&gt;=MONTH($N$5),F329+1,0))</f>
        <v>0</v>
      </c>
      <c r="G330" s="38">
        <f t="shared" si="147"/>
        <v>0</v>
      </c>
      <c r="H330" s="39">
        <f t="shared" si="148"/>
        <v>0</v>
      </c>
      <c r="I330" s="39">
        <f t="shared" si="111"/>
        <v>0</v>
      </c>
      <c r="J330" s="40">
        <f t="shared" si="116"/>
        <v>0</v>
      </c>
      <c r="K330" s="41"/>
      <c r="L330" s="42"/>
      <c r="M330" s="42"/>
      <c r="N330" s="42"/>
      <c r="O330" s="42"/>
      <c r="P330" s="46"/>
      <c r="Q330" s="23"/>
    </row>
    <row r="331" spans="1:17" hidden="1">
      <c r="A331" s="237">
        <v>48837</v>
      </c>
      <c r="B331" s="25">
        <v>117</v>
      </c>
      <c r="C331" s="35" t="s">
        <v>26</v>
      </c>
      <c r="D331" s="36" t="str">
        <f t="shared" ref="D331:E331" si="162">D330</f>
        <v>'</v>
      </c>
      <c r="E331" s="37">
        <f t="shared" si="162"/>
        <v>48684.25</v>
      </c>
      <c r="F331" s="6">
        <f>IF(MAX(F$9:F330)&gt;=L$5,0,IF(B331&gt;=MONTH($N$5),F330+1,0))</f>
        <v>0</v>
      </c>
      <c r="G331" s="38">
        <f t="shared" si="147"/>
        <v>0</v>
      </c>
      <c r="H331" s="39">
        <f t="shared" si="148"/>
        <v>0</v>
      </c>
      <c r="I331" s="39">
        <f t="shared" si="111"/>
        <v>0</v>
      </c>
      <c r="J331" s="40">
        <f t="shared" si="116"/>
        <v>0</v>
      </c>
      <c r="K331" s="41"/>
      <c r="L331" s="42"/>
      <c r="M331" s="42"/>
      <c r="N331" s="42"/>
      <c r="O331" s="42"/>
      <c r="P331" s="46"/>
      <c r="Q331" s="23"/>
    </row>
    <row r="332" spans="1:17" hidden="1">
      <c r="A332" s="237">
        <v>48867</v>
      </c>
      <c r="B332" s="25">
        <v>118</v>
      </c>
      <c r="C332" s="35" t="s">
        <v>27</v>
      </c>
      <c r="D332" s="36" t="str">
        <f t="shared" ref="D332:E332" si="163">D331</f>
        <v>'</v>
      </c>
      <c r="E332" s="37">
        <f t="shared" si="163"/>
        <v>48684.25</v>
      </c>
      <c r="F332" s="6">
        <f>IF(MAX(F$9:F331)&gt;=L$5,0,IF(B332&gt;=MONTH($N$5),F331+1,0))</f>
        <v>0</v>
      </c>
      <c r="G332" s="38">
        <f t="shared" si="147"/>
        <v>0</v>
      </c>
      <c r="H332" s="39">
        <f t="shared" si="148"/>
        <v>0</v>
      </c>
      <c r="I332" s="39">
        <f t="shared" si="111"/>
        <v>0</v>
      </c>
      <c r="J332" s="40">
        <f t="shared" si="116"/>
        <v>0</v>
      </c>
      <c r="K332" s="41"/>
      <c r="L332" s="42"/>
      <c r="M332" s="42"/>
      <c r="N332" s="42"/>
      <c r="O332" s="42"/>
      <c r="P332" s="46"/>
      <c r="Q332" s="23"/>
    </row>
    <row r="333" spans="1:17" hidden="1">
      <c r="A333" s="237">
        <v>48898</v>
      </c>
      <c r="B333" s="25">
        <v>119</v>
      </c>
      <c r="C333" s="35" t="s">
        <v>28</v>
      </c>
      <c r="D333" s="36" t="str">
        <f t="shared" ref="D333:E333" si="164">D332</f>
        <v>'</v>
      </c>
      <c r="E333" s="37">
        <f t="shared" si="164"/>
        <v>48684.25</v>
      </c>
      <c r="F333" s="6">
        <f>IF(MAX(F$9:F332)&gt;=L$5,0,IF(B333&gt;=MONTH($N$5),F332+1,0))</f>
        <v>0</v>
      </c>
      <c r="G333" s="38">
        <f t="shared" si="147"/>
        <v>0</v>
      </c>
      <c r="H333" s="39">
        <f t="shared" si="148"/>
        <v>0</v>
      </c>
      <c r="I333" s="39">
        <f t="shared" si="111"/>
        <v>0</v>
      </c>
      <c r="J333" s="40">
        <f t="shared" si="116"/>
        <v>0</v>
      </c>
      <c r="K333" s="41"/>
      <c r="L333" s="42"/>
      <c r="M333" s="42"/>
      <c r="N333" s="42"/>
      <c r="O333" s="42"/>
      <c r="P333" s="46"/>
      <c r="Q333" s="23"/>
    </row>
    <row r="334" spans="1:17" hidden="1">
      <c r="A334" s="237">
        <v>48928</v>
      </c>
      <c r="B334" s="25">
        <v>120</v>
      </c>
      <c r="C334" s="35" t="s">
        <v>29</v>
      </c>
      <c r="D334" s="36" t="str">
        <f t="shared" ref="D334:E334" si="165">D333</f>
        <v>'</v>
      </c>
      <c r="E334" s="37">
        <f t="shared" si="165"/>
        <v>48684.25</v>
      </c>
      <c r="F334" s="6">
        <f>IF(MAX(F$9:F333)&gt;=L$5,0,IF(B334&gt;=MONTH($N$5),F333+1,0))</f>
        <v>0</v>
      </c>
      <c r="G334" s="45">
        <f t="shared" si="147"/>
        <v>0</v>
      </c>
      <c r="H334" s="42">
        <f t="shared" si="148"/>
        <v>0</v>
      </c>
      <c r="I334" s="42">
        <f t="shared" si="111"/>
        <v>0</v>
      </c>
      <c r="J334" s="46">
        <f t="shared" si="116"/>
        <v>0</v>
      </c>
      <c r="K334" s="41">
        <f>SUM(H323:H334)</f>
        <v>0</v>
      </c>
      <c r="L334" s="42">
        <f>SUM(I323:I334)</f>
        <v>0</v>
      </c>
      <c r="M334" s="42">
        <f>SUM(G323:G334)</f>
        <v>0</v>
      </c>
      <c r="N334" s="42">
        <f>K334+N322</f>
        <v>242605.73</v>
      </c>
      <c r="O334" s="42">
        <f>L334+O322</f>
        <v>185055.70606694923</v>
      </c>
      <c r="P334" s="46">
        <f>M334+P322</f>
        <v>427661.43606694922</v>
      </c>
      <c r="Q334" s="23"/>
    </row>
    <row r="335" spans="1:17" hidden="1">
      <c r="A335" s="237">
        <v>48959</v>
      </c>
      <c r="B335" s="25">
        <v>73</v>
      </c>
      <c r="C335" s="26" t="s">
        <v>17</v>
      </c>
      <c r="D335" s="47" t="str">
        <f>D323</f>
        <v>'</v>
      </c>
      <c r="E335" s="27">
        <f>E323+365.25</f>
        <v>49049.5</v>
      </c>
      <c r="F335" s="90">
        <f>IF(MAX(F$9:F334)&gt;=L$5,0,IF(B335&gt;=MONTH($N$5),F334+1,0))</f>
        <v>0</v>
      </c>
      <c r="G335" s="28">
        <f t="shared" si="147"/>
        <v>0</v>
      </c>
      <c r="H335" s="29">
        <f t="shared" si="148"/>
        <v>0</v>
      </c>
      <c r="I335" s="29">
        <f t="shared" si="111"/>
        <v>0</v>
      </c>
      <c r="J335" s="30">
        <f t="shared" si="116"/>
        <v>0</v>
      </c>
      <c r="K335" s="31"/>
      <c r="L335" s="32"/>
      <c r="M335" s="32"/>
      <c r="N335" s="32"/>
      <c r="O335" s="32"/>
      <c r="P335" s="48"/>
      <c r="Q335" s="23"/>
    </row>
    <row r="336" spans="1:17" hidden="1">
      <c r="A336" s="237">
        <v>48990</v>
      </c>
      <c r="B336" s="25">
        <v>74</v>
      </c>
      <c r="C336" s="35" t="s">
        <v>19</v>
      </c>
      <c r="D336" s="36" t="str">
        <f t="shared" ref="D336:E336" si="166">D335</f>
        <v>'</v>
      </c>
      <c r="E336" s="37">
        <f t="shared" si="166"/>
        <v>49049.5</v>
      </c>
      <c r="F336" s="6">
        <f>IF(MAX(F$9:F335)&gt;=L$5,0,IF(B336&gt;=MONTH($N$5),F335+1,0))</f>
        <v>0</v>
      </c>
      <c r="G336" s="38">
        <f t="shared" si="147"/>
        <v>0</v>
      </c>
      <c r="H336" s="39">
        <f t="shared" si="148"/>
        <v>0</v>
      </c>
      <c r="I336" s="39">
        <f t="shared" si="111"/>
        <v>0</v>
      </c>
      <c r="J336" s="40">
        <f t="shared" si="116"/>
        <v>0</v>
      </c>
      <c r="K336" s="41"/>
      <c r="L336" s="42"/>
      <c r="M336" s="42"/>
      <c r="N336" s="42"/>
      <c r="O336" s="42"/>
      <c r="P336" s="46"/>
      <c r="Q336" s="23"/>
    </row>
    <row r="337" spans="1:17" hidden="1">
      <c r="A337" s="237">
        <v>49018</v>
      </c>
      <c r="B337" s="25">
        <v>75</v>
      </c>
      <c r="C337" s="35" t="s">
        <v>20</v>
      </c>
      <c r="D337" s="36" t="str">
        <f t="shared" ref="D337:E337" si="167">D336</f>
        <v>'</v>
      </c>
      <c r="E337" s="37">
        <f t="shared" si="167"/>
        <v>49049.5</v>
      </c>
      <c r="F337" s="6">
        <f>IF(MAX(F$9:F336)&gt;=L$5,0,IF(B337&gt;=MONTH($N$5),F336+1,0))</f>
        <v>0</v>
      </c>
      <c r="G337" s="38">
        <f t="shared" si="147"/>
        <v>0</v>
      </c>
      <c r="H337" s="39">
        <f t="shared" si="148"/>
        <v>0</v>
      </c>
      <c r="I337" s="39">
        <f t="shared" si="111"/>
        <v>0</v>
      </c>
      <c r="J337" s="40">
        <f t="shared" si="116"/>
        <v>0</v>
      </c>
      <c r="K337" s="41"/>
      <c r="L337" s="42"/>
      <c r="M337" s="42"/>
      <c r="N337" s="42"/>
      <c r="O337" s="42"/>
      <c r="P337" s="46"/>
      <c r="Q337" s="23"/>
    </row>
    <row r="338" spans="1:17" hidden="1">
      <c r="A338" s="237">
        <v>49049</v>
      </c>
      <c r="B338" s="25">
        <v>76</v>
      </c>
      <c r="C338" s="35" t="s">
        <v>21</v>
      </c>
      <c r="D338" s="36" t="str">
        <f t="shared" ref="D338:E338" si="168">D337</f>
        <v>'</v>
      </c>
      <c r="E338" s="37">
        <f t="shared" si="168"/>
        <v>49049.5</v>
      </c>
      <c r="F338" s="6">
        <f>IF(MAX(F$9:F337)&gt;=L$5,0,IF(B338&gt;=MONTH($N$5),F337+1,0))</f>
        <v>0</v>
      </c>
      <c r="G338" s="38">
        <f t="shared" si="147"/>
        <v>0</v>
      </c>
      <c r="H338" s="39">
        <f t="shared" si="148"/>
        <v>0</v>
      </c>
      <c r="I338" s="39">
        <f t="shared" si="111"/>
        <v>0</v>
      </c>
      <c r="J338" s="40">
        <f t="shared" si="116"/>
        <v>0</v>
      </c>
      <c r="K338" s="41"/>
      <c r="L338" s="42"/>
      <c r="M338" s="42"/>
      <c r="N338" s="42"/>
      <c r="O338" s="42"/>
      <c r="P338" s="46"/>
      <c r="Q338" s="23"/>
    </row>
    <row r="339" spans="1:17" hidden="1">
      <c r="A339" s="237">
        <v>49079</v>
      </c>
      <c r="B339" s="25">
        <v>77</v>
      </c>
      <c r="C339" s="35" t="s">
        <v>22</v>
      </c>
      <c r="D339" s="36" t="str">
        <f t="shared" ref="D339:E339" si="169">D338</f>
        <v>'</v>
      </c>
      <c r="E339" s="37">
        <f t="shared" si="169"/>
        <v>49049.5</v>
      </c>
      <c r="F339" s="6">
        <f>IF(MAX(F$9:F338)&gt;=L$5,0,IF(B339&gt;=MONTH($N$5),F338+1,0))</f>
        <v>0</v>
      </c>
      <c r="G339" s="38">
        <f t="shared" si="147"/>
        <v>0</v>
      </c>
      <c r="H339" s="39">
        <f t="shared" si="148"/>
        <v>0</v>
      </c>
      <c r="I339" s="39">
        <f t="shared" si="111"/>
        <v>0</v>
      </c>
      <c r="J339" s="40">
        <f t="shared" si="116"/>
        <v>0</v>
      </c>
      <c r="K339" s="41"/>
      <c r="L339" s="42"/>
      <c r="M339" s="42"/>
      <c r="N339" s="42"/>
      <c r="O339" s="42"/>
      <c r="P339" s="46"/>
      <c r="Q339" s="23"/>
    </row>
    <row r="340" spans="1:17" hidden="1">
      <c r="A340" s="237">
        <v>49110</v>
      </c>
      <c r="B340" s="25">
        <v>78</v>
      </c>
      <c r="C340" s="35" t="s">
        <v>23</v>
      </c>
      <c r="D340" s="36" t="str">
        <f t="shared" ref="D340:E340" si="170">D339</f>
        <v>'</v>
      </c>
      <c r="E340" s="37">
        <f t="shared" si="170"/>
        <v>49049.5</v>
      </c>
      <c r="F340" s="6">
        <f>IF(MAX(F$9:F339)&gt;=L$5,0,IF(B340&gt;=MONTH($N$5),F339+1,0))</f>
        <v>0</v>
      </c>
      <c r="G340" s="38">
        <f t="shared" si="147"/>
        <v>0</v>
      </c>
      <c r="H340" s="39">
        <f t="shared" si="148"/>
        <v>0</v>
      </c>
      <c r="I340" s="39">
        <f t="shared" si="111"/>
        <v>0</v>
      </c>
      <c r="J340" s="40">
        <f t="shared" si="116"/>
        <v>0</v>
      </c>
      <c r="K340" s="41"/>
      <c r="L340" s="42"/>
      <c r="M340" s="42"/>
      <c r="N340" s="42"/>
      <c r="O340" s="42"/>
      <c r="P340" s="46"/>
      <c r="Q340" s="23"/>
    </row>
    <row r="341" spans="1:17" hidden="1">
      <c r="A341" s="237">
        <v>49140</v>
      </c>
      <c r="B341" s="25">
        <v>79</v>
      </c>
      <c r="C341" s="35" t="s">
        <v>24</v>
      </c>
      <c r="D341" s="36" t="str">
        <f t="shared" ref="D341:E341" si="171">D340</f>
        <v>'</v>
      </c>
      <c r="E341" s="37">
        <f t="shared" si="171"/>
        <v>49049.5</v>
      </c>
      <c r="F341" s="6">
        <f>IF(MAX(F$9:F340)&gt;=L$5,0,IF(B341&gt;=MONTH($N$5),F340+1,0))</f>
        <v>0</v>
      </c>
      <c r="G341" s="38">
        <f t="shared" si="147"/>
        <v>0</v>
      </c>
      <c r="H341" s="39">
        <f t="shared" si="148"/>
        <v>0</v>
      </c>
      <c r="I341" s="39">
        <f t="shared" si="111"/>
        <v>0</v>
      </c>
      <c r="J341" s="40">
        <f t="shared" si="116"/>
        <v>0</v>
      </c>
      <c r="K341" s="41"/>
      <c r="L341" s="42"/>
      <c r="M341" s="42"/>
      <c r="N341" s="42"/>
      <c r="O341" s="42"/>
      <c r="P341" s="46"/>
      <c r="Q341" s="23"/>
    </row>
    <row r="342" spans="1:17" hidden="1">
      <c r="A342" s="237">
        <v>49171</v>
      </c>
      <c r="B342" s="25">
        <v>80</v>
      </c>
      <c r="C342" s="35" t="s">
        <v>25</v>
      </c>
      <c r="D342" s="36" t="str">
        <f t="shared" ref="D342:E342" si="172">D341</f>
        <v>'</v>
      </c>
      <c r="E342" s="37">
        <f t="shared" si="172"/>
        <v>49049.5</v>
      </c>
      <c r="F342" s="6">
        <f>IF(MAX(F$9:F341)&gt;=L$5,0,IF(B342&gt;=MONTH($N$5),F341+1,0))</f>
        <v>0</v>
      </c>
      <c r="G342" s="38">
        <f t="shared" si="147"/>
        <v>0</v>
      </c>
      <c r="H342" s="39">
        <f t="shared" si="148"/>
        <v>0</v>
      </c>
      <c r="I342" s="39">
        <f t="shared" si="111"/>
        <v>0</v>
      </c>
      <c r="J342" s="40">
        <f t="shared" si="116"/>
        <v>0</v>
      </c>
      <c r="K342" s="41"/>
      <c r="L342" s="42"/>
      <c r="M342" s="42"/>
      <c r="N342" s="42"/>
      <c r="O342" s="42"/>
      <c r="P342" s="46"/>
      <c r="Q342" s="23"/>
    </row>
    <row r="343" spans="1:17" hidden="1">
      <c r="A343" s="237">
        <v>49202</v>
      </c>
      <c r="B343" s="25">
        <v>81</v>
      </c>
      <c r="C343" s="35" t="s">
        <v>26</v>
      </c>
      <c r="D343" s="36" t="str">
        <f t="shared" ref="D343:E343" si="173">D342</f>
        <v>'</v>
      </c>
      <c r="E343" s="37">
        <f t="shared" si="173"/>
        <v>49049.5</v>
      </c>
      <c r="F343" s="6">
        <f>IF(MAX(F$9:F342)&gt;=L$5,0,IF(B343&gt;=MONTH($N$5),F342+1,0))</f>
        <v>0</v>
      </c>
      <c r="G343" s="38">
        <f t="shared" si="147"/>
        <v>0</v>
      </c>
      <c r="H343" s="39">
        <f t="shared" si="148"/>
        <v>0</v>
      </c>
      <c r="I343" s="39">
        <f t="shared" ref="I343:I406" si="174">G343-H343</f>
        <v>0</v>
      </c>
      <c r="J343" s="40">
        <f t="shared" si="116"/>
        <v>0</v>
      </c>
      <c r="K343" s="41"/>
      <c r="L343" s="42"/>
      <c r="M343" s="42"/>
      <c r="N343" s="42"/>
      <c r="O343" s="42"/>
      <c r="P343" s="46"/>
      <c r="Q343" s="23"/>
    </row>
    <row r="344" spans="1:17" hidden="1">
      <c r="A344" s="237">
        <v>49232</v>
      </c>
      <c r="B344" s="25">
        <v>82</v>
      </c>
      <c r="C344" s="35" t="s">
        <v>27</v>
      </c>
      <c r="D344" s="36" t="str">
        <f t="shared" ref="D344:E344" si="175">D343</f>
        <v>'</v>
      </c>
      <c r="E344" s="37">
        <f t="shared" si="175"/>
        <v>49049.5</v>
      </c>
      <c r="F344" s="6">
        <f>IF(MAX(F$9:F343)&gt;=L$5,0,IF(B344&gt;=MONTH($N$5),F343+1,0))</f>
        <v>0</v>
      </c>
      <c r="G344" s="38">
        <f t="shared" si="147"/>
        <v>0</v>
      </c>
      <c r="H344" s="39">
        <f t="shared" si="148"/>
        <v>0</v>
      </c>
      <c r="I344" s="39">
        <f t="shared" si="174"/>
        <v>0</v>
      </c>
      <c r="J344" s="40">
        <f t="shared" si="116"/>
        <v>0</v>
      </c>
      <c r="K344" s="41"/>
      <c r="L344" s="42"/>
      <c r="M344" s="42"/>
      <c r="N344" s="42"/>
      <c r="O344" s="42"/>
      <c r="P344" s="46"/>
      <c r="Q344" s="23"/>
    </row>
    <row r="345" spans="1:17" hidden="1">
      <c r="A345" s="237">
        <v>49263</v>
      </c>
      <c r="B345" s="25">
        <v>83</v>
      </c>
      <c r="C345" s="35" t="s">
        <v>28</v>
      </c>
      <c r="D345" s="36" t="str">
        <f t="shared" ref="D345:E345" si="176">D344</f>
        <v>'</v>
      </c>
      <c r="E345" s="37">
        <f t="shared" si="176"/>
        <v>49049.5</v>
      </c>
      <c r="F345" s="6">
        <f>IF(MAX(F$9:F344)&gt;=L$5,0,IF(B345&gt;=MONTH($N$5),F344+1,0))</f>
        <v>0</v>
      </c>
      <c r="G345" s="38">
        <f t="shared" si="147"/>
        <v>0</v>
      </c>
      <c r="H345" s="39">
        <f t="shared" si="148"/>
        <v>0</v>
      </c>
      <c r="I345" s="39">
        <f t="shared" si="174"/>
        <v>0</v>
      </c>
      <c r="J345" s="40">
        <f t="shared" si="116"/>
        <v>0</v>
      </c>
      <c r="K345" s="41"/>
      <c r="L345" s="42"/>
      <c r="M345" s="42"/>
      <c r="N345" s="42"/>
      <c r="O345" s="42"/>
      <c r="P345" s="46"/>
      <c r="Q345" s="23"/>
    </row>
    <row r="346" spans="1:17" hidden="1">
      <c r="A346" s="237">
        <v>49293</v>
      </c>
      <c r="B346" s="25">
        <v>84</v>
      </c>
      <c r="C346" s="35" t="s">
        <v>29</v>
      </c>
      <c r="D346" s="36" t="str">
        <f t="shared" ref="D346:E346" si="177">D345</f>
        <v>'</v>
      </c>
      <c r="E346" s="37">
        <f t="shared" si="177"/>
        <v>49049.5</v>
      </c>
      <c r="F346" s="6">
        <f>IF(MAX(F$9:F345)&gt;=L$5,0,IF(B346&gt;=MONTH($N$5),F345+1,0))</f>
        <v>0</v>
      </c>
      <c r="G346" s="45">
        <f t="shared" si="147"/>
        <v>0</v>
      </c>
      <c r="H346" s="42">
        <f t="shared" si="148"/>
        <v>0</v>
      </c>
      <c r="I346" s="42">
        <f t="shared" si="174"/>
        <v>0</v>
      </c>
      <c r="J346" s="46">
        <f t="shared" si="116"/>
        <v>0</v>
      </c>
      <c r="K346" s="41">
        <f>SUM(H335:H346)</f>
        <v>0</v>
      </c>
      <c r="L346" s="42">
        <f>SUM(I335:I346)</f>
        <v>0</v>
      </c>
      <c r="M346" s="42">
        <f>SUM(G335:G346)</f>
        <v>0</v>
      </c>
      <c r="N346" s="42">
        <f>K346+N334</f>
        <v>242605.73</v>
      </c>
      <c r="O346" s="42">
        <f>L346+O334</f>
        <v>185055.70606694923</v>
      </c>
      <c r="P346" s="46">
        <f>M346+P334</f>
        <v>427661.43606694922</v>
      </c>
      <c r="Q346" s="23"/>
    </row>
    <row r="347" spans="1:17" hidden="1">
      <c r="A347" s="237">
        <v>49324</v>
      </c>
      <c r="B347" s="25">
        <v>85</v>
      </c>
      <c r="C347" s="26" t="s">
        <v>17</v>
      </c>
      <c r="D347" s="47" t="str">
        <f>D335</f>
        <v>'</v>
      </c>
      <c r="E347" s="27">
        <f>E335+365.25</f>
        <v>49414.75</v>
      </c>
      <c r="F347" s="90">
        <f>IF(MAX(F$9:F346)&gt;=L$5,0,IF(B347&gt;=MONTH($N$5),F346+1,0))</f>
        <v>0</v>
      </c>
      <c r="G347" s="28">
        <f t="shared" si="147"/>
        <v>0</v>
      </c>
      <c r="H347" s="29">
        <f t="shared" si="148"/>
        <v>0</v>
      </c>
      <c r="I347" s="29">
        <f t="shared" si="174"/>
        <v>0</v>
      </c>
      <c r="J347" s="30">
        <f t="shared" ref="J347:J410" si="178">J346-I347</f>
        <v>0</v>
      </c>
      <c r="K347" s="31"/>
      <c r="L347" s="32"/>
      <c r="M347" s="32"/>
      <c r="N347" s="32"/>
      <c r="O347" s="32"/>
      <c r="P347" s="48"/>
      <c r="Q347" s="23"/>
    </row>
    <row r="348" spans="1:17" hidden="1">
      <c r="A348" s="237">
        <v>49355</v>
      </c>
      <c r="B348" s="25">
        <v>86</v>
      </c>
      <c r="C348" s="35" t="s">
        <v>19</v>
      </c>
      <c r="D348" s="36" t="str">
        <f t="shared" ref="D348:E348" si="179">D347</f>
        <v>'</v>
      </c>
      <c r="E348" s="37">
        <f t="shared" si="179"/>
        <v>49414.75</v>
      </c>
      <c r="F348" s="6">
        <f>IF(MAX(F$9:F347)&gt;=L$5,0,IF(B348&gt;=MONTH($N$5),F347+1,0))</f>
        <v>0</v>
      </c>
      <c r="G348" s="38">
        <f t="shared" si="147"/>
        <v>0</v>
      </c>
      <c r="H348" s="39">
        <f t="shared" si="148"/>
        <v>0</v>
      </c>
      <c r="I348" s="39">
        <f t="shared" si="174"/>
        <v>0</v>
      </c>
      <c r="J348" s="40">
        <f t="shared" si="178"/>
        <v>0</v>
      </c>
      <c r="K348" s="41"/>
      <c r="L348" s="42"/>
      <c r="M348" s="42"/>
      <c r="N348" s="42"/>
      <c r="O348" s="42"/>
      <c r="P348" s="46"/>
      <c r="Q348" s="23"/>
    </row>
    <row r="349" spans="1:17" hidden="1">
      <c r="A349" s="237">
        <v>49383</v>
      </c>
      <c r="B349" s="25">
        <v>87</v>
      </c>
      <c r="C349" s="35" t="s">
        <v>20</v>
      </c>
      <c r="D349" s="36" t="str">
        <f t="shared" ref="D349:E349" si="180">D348</f>
        <v>'</v>
      </c>
      <c r="E349" s="37">
        <f t="shared" si="180"/>
        <v>49414.75</v>
      </c>
      <c r="F349" s="6">
        <f>IF(MAX(F$9:F348)&gt;=L$5,0,IF(B349&gt;=MONTH($N$5),F348+1,0))</f>
        <v>0</v>
      </c>
      <c r="G349" s="38">
        <f t="shared" si="147"/>
        <v>0</v>
      </c>
      <c r="H349" s="39">
        <f t="shared" si="148"/>
        <v>0</v>
      </c>
      <c r="I349" s="39">
        <f t="shared" si="174"/>
        <v>0</v>
      </c>
      <c r="J349" s="40">
        <f t="shared" si="178"/>
        <v>0</v>
      </c>
      <c r="K349" s="41"/>
      <c r="L349" s="42"/>
      <c r="M349" s="42"/>
      <c r="N349" s="42"/>
      <c r="O349" s="42"/>
      <c r="P349" s="46"/>
      <c r="Q349" s="23"/>
    </row>
    <row r="350" spans="1:17" hidden="1">
      <c r="A350" s="237">
        <v>49414</v>
      </c>
      <c r="B350" s="25">
        <v>88</v>
      </c>
      <c r="C350" s="35" t="s">
        <v>21</v>
      </c>
      <c r="D350" s="36" t="str">
        <f t="shared" ref="D350:E350" si="181">D349</f>
        <v>'</v>
      </c>
      <c r="E350" s="37">
        <f t="shared" si="181"/>
        <v>49414.75</v>
      </c>
      <c r="F350" s="6">
        <f>IF(MAX(F$9:F349)&gt;=L$5,0,IF(B350&gt;=MONTH($N$5),F349+1,0))</f>
        <v>0</v>
      </c>
      <c r="G350" s="38">
        <f t="shared" si="147"/>
        <v>0</v>
      </c>
      <c r="H350" s="39">
        <f t="shared" si="148"/>
        <v>0</v>
      </c>
      <c r="I350" s="39">
        <f t="shared" si="174"/>
        <v>0</v>
      </c>
      <c r="J350" s="40">
        <f t="shared" si="178"/>
        <v>0</v>
      </c>
      <c r="K350" s="41"/>
      <c r="L350" s="42"/>
      <c r="M350" s="42"/>
      <c r="N350" s="42"/>
      <c r="O350" s="42"/>
      <c r="P350" s="46"/>
      <c r="Q350" s="23"/>
    </row>
    <row r="351" spans="1:17" hidden="1">
      <c r="A351" s="237">
        <v>49444</v>
      </c>
      <c r="B351" s="25">
        <v>89</v>
      </c>
      <c r="C351" s="35" t="s">
        <v>22</v>
      </c>
      <c r="D351" s="36" t="str">
        <f t="shared" ref="D351:E351" si="182">D350</f>
        <v>'</v>
      </c>
      <c r="E351" s="37">
        <f t="shared" si="182"/>
        <v>49414.75</v>
      </c>
      <c r="F351" s="6">
        <f>IF(MAX(F$9:F350)&gt;=L$5,0,IF(B351&gt;=MONTH($N$5),F350+1,0))</f>
        <v>0</v>
      </c>
      <c r="G351" s="38">
        <f t="shared" si="147"/>
        <v>0</v>
      </c>
      <c r="H351" s="39">
        <f t="shared" si="148"/>
        <v>0</v>
      </c>
      <c r="I351" s="39">
        <f t="shared" si="174"/>
        <v>0</v>
      </c>
      <c r="J351" s="40">
        <f t="shared" si="178"/>
        <v>0</v>
      </c>
      <c r="K351" s="41"/>
      <c r="L351" s="42"/>
      <c r="M351" s="42"/>
      <c r="N351" s="42"/>
      <c r="O351" s="42"/>
      <c r="P351" s="46"/>
      <c r="Q351" s="23"/>
    </row>
    <row r="352" spans="1:17" hidden="1">
      <c r="A352" s="237">
        <v>49475</v>
      </c>
      <c r="B352" s="25">
        <v>90</v>
      </c>
      <c r="C352" s="35" t="s">
        <v>23</v>
      </c>
      <c r="D352" s="36" t="str">
        <f t="shared" ref="D352:E352" si="183">D351</f>
        <v>'</v>
      </c>
      <c r="E352" s="37">
        <f t="shared" si="183"/>
        <v>49414.75</v>
      </c>
      <c r="F352" s="6">
        <f>IF(MAX(F$9:F351)&gt;=L$5,0,IF(B352&gt;=MONTH($N$5),F351+1,0))</f>
        <v>0</v>
      </c>
      <c r="G352" s="38">
        <f t="shared" si="147"/>
        <v>0</v>
      </c>
      <c r="H352" s="39">
        <f t="shared" si="148"/>
        <v>0</v>
      </c>
      <c r="I352" s="39">
        <f t="shared" si="174"/>
        <v>0</v>
      </c>
      <c r="J352" s="40">
        <f t="shared" si="178"/>
        <v>0</v>
      </c>
      <c r="K352" s="41"/>
      <c r="L352" s="42"/>
      <c r="M352" s="42"/>
      <c r="N352" s="42"/>
      <c r="O352" s="42"/>
      <c r="P352" s="46"/>
      <c r="Q352" s="23"/>
    </row>
    <row r="353" spans="1:17" hidden="1">
      <c r="A353" s="237">
        <v>49505</v>
      </c>
      <c r="B353" s="25">
        <v>91</v>
      </c>
      <c r="C353" s="35" t="s">
        <v>24</v>
      </c>
      <c r="D353" s="36" t="str">
        <f t="shared" ref="D353:E353" si="184">D352</f>
        <v>'</v>
      </c>
      <c r="E353" s="37">
        <f t="shared" si="184"/>
        <v>49414.75</v>
      </c>
      <c r="F353" s="6">
        <f>IF(MAX(F$9:F352)&gt;=L$5,0,IF(B353&gt;=MONTH($N$5),F352+1,0))</f>
        <v>0</v>
      </c>
      <c r="G353" s="38">
        <f t="shared" si="147"/>
        <v>0</v>
      </c>
      <c r="H353" s="39">
        <f t="shared" si="148"/>
        <v>0</v>
      </c>
      <c r="I353" s="39">
        <f t="shared" si="174"/>
        <v>0</v>
      </c>
      <c r="J353" s="40">
        <f t="shared" si="178"/>
        <v>0</v>
      </c>
      <c r="K353" s="41"/>
      <c r="L353" s="42"/>
      <c r="M353" s="42"/>
      <c r="N353" s="42"/>
      <c r="O353" s="42"/>
      <c r="P353" s="46"/>
      <c r="Q353" s="23"/>
    </row>
    <row r="354" spans="1:17" hidden="1">
      <c r="A354" s="237">
        <v>49536</v>
      </c>
      <c r="B354" s="25">
        <v>92</v>
      </c>
      <c r="C354" s="35" t="s">
        <v>25</v>
      </c>
      <c r="D354" s="36" t="str">
        <f t="shared" ref="D354:E354" si="185">D353</f>
        <v>'</v>
      </c>
      <c r="E354" s="37">
        <f t="shared" si="185"/>
        <v>49414.75</v>
      </c>
      <c r="F354" s="6">
        <f>IF(MAX(F$9:F353)&gt;=L$5,0,IF(B354&gt;=MONTH($N$5),F353+1,0))</f>
        <v>0</v>
      </c>
      <c r="G354" s="38">
        <f t="shared" si="147"/>
        <v>0</v>
      </c>
      <c r="H354" s="39">
        <f t="shared" si="148"/>
        <v>0</v>
      </c>
      <c r="I354" s="39">
        <f t="shared" si="174"/>
        <v>0</v>
      </c>
      <c r="J354" s="40">
        <f t="shared" si="178"/>
        <v>0</v>
      </c>
      <c r="K354" s="41"/>
      <c r="L354" s="42"/>
      <c r="M354" s="42"/>
      <c r="N354" s="42"/>
      <c r="O354" s="42"/>
      <c r="P354" s="46"/>
      <c r="Q354" s="23"/>
    </row>
    <row r="355" spans="1:17" hidden="1">
      <c r="A355" s="237">
        <v>49567</v>
      </c>
      <c r="B355" s="25">
        <v>93</v>
      </c>
      <c r="C355" s="35" t="s">
        <v>26</v>
      </c>
      <c r="D355" s="36" t="str">
        <f t="shared" ref="D355:E355" si="186">D354</f>
        <v>'</v>
      </c>
      <c r="E355" s="37">
        <f t="shared" si="186"/>
        <v>49414.75</v>
      </c>
      <c r="F355" s="6">
        <f>IF(MAX(F$9:F354)&gt;=L$5,0,IF(B355&gt;=MONTH($N$5),F354+1,0))</f>
        <v>0</v>
      </c>
      <c r="G355" s="38">
        <f t="shared" si="147"/>
        <v>0</v>
      </c>
      <c r="H355" s="39">
        <f t="shared" si="148"/>
        <v>0</v>
      </c>
      <c r="I355" s="39">
        <f t="shared" si="174"/>
        <v>0</v>
      </c>
      <c r="J355" s="40">
        <f t="shared" si="178"/>
        <v>0</v>
      </c>
      <c r="K355" s="41"/>
      <c r="L355" s="42"/>
      <c r="M355" s="42"/>
      <c r="N355" s="42"/>
      <c r="O355" s="42"/>
      <c r="P355" s="46"/>
      <c r="Q355" s="23"/>
    </row>
    <row r="356" spans="1:17" hidden="1">
      <c r="A356" s="237">
        <v>49597</v>
      </c>
      <c r="B356" s="25">
        <v>94</v>
      </c>
      <c r="C356" s="35" t="s">
        <v>27</v>
      </c>
      <c r="D356" s="36" t="str">
        <f t="shared" ref="D356:E356" si="187">D355</f>
        <v>'</v>
      </c>
      <c r="E356" s="37">
        <f t="shared" si="187"/>
        <v>49414.75</v>
      </c>
      <c r="F356" s="6">
        <f>IF(MAX(F$9:F355)&gt;=L$5,0,IF(B356&gt;=MONTH($N$5),F355+1,0))</f>
        <v>0</v>
      </c>
      <c r="G356" s="38">
        <f t="shared" si="147"/>
        <v>0</v>
      </c>
      <c r="H356" s="39">
        <f t="shared" si="148"/>
        <v>0</v>
      </c>
      <c r="I356" s="39">
        <f t="shared" si="174"/>
        <v>0</v>
      </c>
      <c r="J356" s="40">
        <f t="shared" si="178"/>
        <v>0</v>
      </c>
      <c r="K356" s="41"/>
      <c r="L356" s="42"/>
      <c r="M356" s="42"/>
      <c r="N356" s="42"/>
      <c r="O356" s="42"/>
      <c r="P356" s="46"/>
      <c r="Q356" s="23"/>
    </row>
    <row r="357" spans="1:17" hidden="1">
      <c r="A357" s="237">
        <v>49628</v>
      </c>
      <c r="B357" s="25">
        <v>95</v>
      </c>
      <c r="C357" s="35" t="s">
        <v>28</v>
      </c>
      <c r="D357" s="36" t="str">
        <f t="shared" ref="D357:E357" si="188">D356</f>
        <v>'</v>
      </c>
      <c r="E357" s="37">
        <f t="shared" si="188"/>
        <v>49414.75</v>
      </c>
      <c r="F357" s="6">
        <f>IF(MAX(F$9:F356)&gt;=L$5,0,IF(B357&gt;=MONTH($N$5),F356+1,0))</f>
        <v>0</v>
      </c>
      <c r="G357" s="38">
        <f t="shared" si="147"/>
        <v>0</v>
      </c>
      <c r="H357" s="39">
        <f t="shared" si="148"/>
        <v>0</v>
      </c>
      <c r="I357" s="39">
        <f t="shared" si="174"/>
        <v>0</v>
      </c>
      <c r="J357" s="40">
        <f t="shared" si="178"/>
        <v>0</v>
      </c>
      <c r="K357" s="41"/>
      <c r="L357" s="42"/>
      <c r="M357" s="42"/>
      <c r="N357" s="42"/>
      <c r="O357" s="42"/>
      <c r="P357" s="46"/>
      <c r="Q357" s="23"/>
    </row>
    <row r="358" spans="1:17" hidden="1">
      <c r="A358" s="237">
        <v>49658</v>
      </c>
      <c r="B358" s="25">
        <v>96</v>
      </c>
      <c r="C358" s="35" t="s">
        <v>29</v>
      </c>
      <c r="D358" s="36" t="str">
        <f t="shared" ref="D358:E358" si="189">D357</f>
        <v>'</v>
      </c>
      <c r="E358" s="37">
        <f t="shared" si="189"/>
        <v>49414.75</v>
      </c>
      <c r="F358" s="6">
        <f>IF(MAX(F$9:F357)&gt;=L$5,0,IF(B358&gt;=MONTH($N$5),F357+1,0))</f>
        <v>0</v>
      </c>
      <c r="G358" s="45">
        <f t="shared" si="147"/>
        <v>0</v>
      </c>
      <c r="H358" s="42">
        <f t="shared" si="148"/>
        <v>0</v>
      </c>
      <c r="I358" s="42">
        <f t="shared" si="174"/>
        <v>0</v>
      </c>
      <c r="J358" s="46">
        <f t="shared" si="178"/>
        <v>0</v>
      </c>
      <c r="K358" s="41">
        <f>SUM(H347:H358)</f>
        <v>0</v>
      </c>
      <c r="L358" s="42">
        <f>SUM(I347:I358)</f>
        <v>0</v>
      </c>
      <c r="M358" s="42">
        <f>SUM(G347:G358)</f>
        <v>0</v>
      </c>
      <c r="N358" s="42">
        <f>K358+N346</f>
        <v>242605.73</v>
      </c>
      <c r="O358" s="42">
        <f>L358+O346</f>
        <v>185055.70606694923</v>
      </c>
      <c r="P358" s="46">
        <f>M358+P346</f>
        <v>427661.43606694922</v>
      </c>
      <c r="Q358" s="23"/>
    </row>
    <row r="359" spans="1:17" hidden="1">
      <c r="A359" s="237">
        <v>49689</v>
      </c>
      <c r="B359" s="25">
        <v>85</v>
      </c>
      <c r="C359" s="26" t="s">
        <v>17</v>
      </c>
      <c r="D359" s="47" t="str">
        <f>D347</f>
        <v>'</v>
      </c>
      <c r="E359" s="27">
        <f>E347+365.25</f>
        <v>49780</v>
      </c>
      <c r="F359" s="90">
        <f>IF(MAX(F$9:F358)&gt;=L$5,0,IF(B359&gt;=MONTH($N$5),F358+1,0))</f>
        <v>0</v>
      </c>
      <c r="G359" s="28">
        <f t="shared" si="147"/>
        <v>0</v>
      </c>
      <c r="H359" s="29">
        <f t="shared" si="148"/>
        <v>0</v>
      </c>
      <c r="I359" s="29">
        <f t="shared" si="174"/>
        <v>0</v>
      </c>
      <c r="J359" s="30">
        <f t="shared" si="178"/>
        <v>0</v>
      </c>
      <c r="K359" s="31"/>
      <c r="L359" s="32"/>
      <c r="M359" s="32"/>
      <c r="N359" s="32"/>
      <c r="O359" s="32"/>
      <c r="P359" s="48"/>
      <c r="Q359" s="23"/>
    </row>
    <row r="360" spans="1:17" hidden="1">
      <c r="A360" s="237">
        <v>49720</v>
      </c>
      <c r="B360" s="25">
        <v>86</v>
      </c>
      <c r="C360" s="35" t="s">
        <v>19</v>
      </c>
      <c r="D360" s="36" t="str">
        <f t="shared" ref="D360:E360" si="190">D359</f>
        <v>'</v>
      </c>
      <c r="E360" s="37">
        <f t="shared" si="190"/>
        <v>49780</v>
      </c>
      <c r="F360" s="6">
        <f>IF(MAX(F$9:F359)&gt;=L$5,0,IF(B360&gt;=MONTH($N$5),F359+1,0))</f>
        <v>0</v>
      </c>
      <c r="G360" s="38">
        <f t="shared" si="147"/>
        <v>0</v>
      </c>
      <c r="H360" s="39">
        <f t="shared" si="148"/>
        <v>0</v>
      </c>
      <c r="I360" s="39">
        <f t="shared" si="174"/>
        <v>0</v>
      </c>
      <c r="J360" s="40">
        <f t="shared" si="178"/>
        <v>0</v>
      </c>
      <c r="K360" s="41"/>
      <c r="L360" s="42"/>
      <c r="M360" s="42"/>
      <c r="N360" s="42"/>
      <c r="O360" s="42"/>
      <c r="P360" s="46"/>
      <c r="Q360" s="23"/>
    </row>
    <row r="361" spans="1:17" hidden="1">
      <c r="A361" s="237">
        <v>49749</v>
      </c>
      <c r="B361" s="25">
        <v>87</v>
      </c>
      <c r="C361" s="35" t="s">
        <v>20</v>
      </c>
      <c r="D361" s="36" t="str">
        <f t="shared" ref="D361:E361" si="191">D360</f>
        <v>'</v>
      </c>
      <c r="E361" s="37">
        <f t="shared" si="191"/>
        <v>49780</v>
      </c>
      <c r="F361" s="6">
        <f>IF(MAX(F$9:F360)&gt;=L$5,0,IF(B361&gt;=MONTH($N$5),F360+1,0))</f>
        <v>0</v>
      </c>
      <c r="G361" s="38">
        <f t="shared" si="147"/>
        <v>0</v>
      </c>
      <c r="H361" s="39">
        <f t="shared" si="148"/>
        <v>0</v>
      </c>
      <c r="I361" s="39">
        <f t="shared" si="174"/>
        <v>0</v>
      </c>
      <c r="J361" s="40">
        <f t="shared" si="178"/>
        <v>0</v>
      </c>
      <c r="K361" s="41"/>
      <c r="L361" s="42"/>
      <c r="M361" s="42"/>
      <c r="N361" s="42"/>
      <c r="O361" s="42"/>
      <c r="P361" s="46"/>
      <c r="Q361" s="23"/>
    </row>
    <row r="362" spans="1:17" hidden="1">
      <c r="A362" s="237">
        <v>49780</v>
      </c>
      <c r="B362" s="25">
        <v>88</v>
      </c>
      <c r="C362" s="35" t="s">
        <v>21</v>
      </c>
      <c r="D362" s="36" t="str">
        <f t="shared" ref="D362:E362" si="192">D361</f>
        <v>'</v>
      </c>
      <c r="E362" s="37">
        <f t="shared" si="192"/>
        <v>49780</v>
      </c>
      <c r="F362" s="6">
        <f>IF(MAX(F$9:F361)&gt;=L$5,0,IF(B362&gt;=MONTH($N$5),F361+1,0))</f>
        <v>0</v>
      </c>
      <c r="G362" s="38">
        <f t="shared" si="147"/>
        <v>0</v>
      </c>
      <c r="H362" s="39">
        <f t="shared" si="148"/>
        <v>0</v>
      </c>
      <c r="I362" s="39">
        <f t="shared" si="174"/>
        <v>0</v>
      </c>
      <c r="J362" s="40">
        <f t="shared" si="178"/>
        <v>0</v>
      </c>
      <c r="K362" s="41"/>
      <c r="L362" s="42"/>
      <c r="M362" s="42"/>
      <c r="N362" s="42"/>
      <c r="O362" s="42"/>
      <c r="P362" s="46"/>
      <c r="Q362" s="23"/>
    </row>
    <row r="363" spans="1:17" hidden="1">
      <c r="A363" s="237">
        <v>49810</v>
      </c>
      <c r="B363" s="25">
        <v>89</v>
      </c>
      <c r="C363" s="35" t="s">
        <v>22</v>
      </c>
      <c r="D363" s="36" t="str">
        <f t="shared" ref="D363:E363" si="193">D362</f>
        <v>'</v>
      </c>
      <c r="E363" s="37">
        <f t="shared" si="193"/>
        <v>49780</v>
      </c>
      <c r="F363" s="6">
        <f>IF(MAX(F$9:F362)&gt;=L$5,0,IF(B363&gt;=MONTH($N$5),F362+1,0))</f>
        <v>0</v>
      </c>
      <c r="G363" s="38">
        <f t="shared" si="147"/>
        <v>0</v>
      </c>
      <c r="H363" s="39">
        <f t="shared" si="148"/>
        <v>0</v>
      </c>
      <c r="I363" s="39">
        <f t="shared" si="174"/>
        <v>0</v>
      </c>
      <c r="J363" s="40">
        <f t="shared" si="178"/>
        <v>0</v>
      </c>
      <c r="K363" s="41"/>
      <c r="L363" s="42"/>
      <c r="M363" s="42"/>
      <c r="N363" s="42"/>
      <c r="O363" s="42"/>
      <c r="P363" s="46"/>
      <c r="Q363" s="23"/>
    </row>
    <row r="364" spans="1:17" hidden="1">
      <c r="A364" s="237">
        <v>49841</v>
      </c>
      <c r="B364" s="25">
        <v>90</v>
      </c>
      <c r="C364" s="35" t="s">
        <v>23</v>
      </c>
      <c r="D364" s="36" t="str">
        <f t="shared" ref="D364:E364" si="194">D363</f>
        <v>'</v>
      </c>
      <c r="E364" s="37">
        <f t="shared" si="194"/>
        <v>49780</v>
      </c>
      <c r="F364" s="6">
        <f>IF(MAX(F$9:F363)&gt;=L$5,0,IF(B364&gt;=MONTH($N$5),F363+1,0))</f>
        <v>0</v>
      </c>
      <c r="G364" s="38">
        <f t="shared" si="147"/>
        <v>0</v>
      </c>
      <c r="H364" s="39">
        <f t="shared" si="148"/>
        <v>0</v>
      </c>
      <c r="I364" s="39">
        <f t="shared" si="174"/>
        <v>0</v>
      </c>
      <c r="J364" s="40">
        <f t="shared" si="178"/>
        <v>0</v>
      </c>
      <c r="K364" s="41"/>
      <c r="L364" s="42"/>
      <c r="M364" s="42"/>
      <c r="N364" s="42"/>
      <c r="O364" s="42"/>
      <c r="P364" s="46"/>
      <c r="Q364" s="23"/>
    </row>
    <row r="365" spans="1:17" hidden="1">
      <c r="A365" s="237">
        <v>49871</v>
      </c>
      <c r="B365" s="25">
        <v>91</v>
      </c>
      <c r="C365" s="35" t="s">
        <v>24</v>
      </c>
      <c r="D365" s="36" t="str">
        <f t="shared" ref="D365:E365" si="195">D364</f>
        <v>'</v>
      </c>
      <c r="E365" s="37">
        <f t="shared" si="195"/>
        <v>49780</v>
      </c>
      <c r="F365" s="6">
        <f>IF(MAX(F$9:F364)&gt;=L$5,0,IF(B365&gt;=MONTH($N$5),F364+1,0))</f>
        <v>0</v>
      </c>
      <c r="G365" s="38">
        <f t="shared" si="147"/>
        <v>0</v>
      </c>
      <c r="H365" s="39">
        <f t="shared" si="148"/>
        <v>0</v>
      </c>
      <c r="I365" s="39">
        <f t="shared" si="174"/>
        <v>0</v>
      </c>
      <c r="J365" s="40">
        <f t="shared" si="178"/>
        <v>0</v>
      </c>
      <c r="K365" s="41"/>
      <c r="L365" s="42"/>
      <c r="M365" s="42"/>
      <c r="N365" s="42"/>
      <c r="O365" s="42"/>
      <c r="P365" s="46"/>
      <c r="Q365" s="23"/>
    </row>
    <row r="366" spans="1:17" hidden="1">
      <c r="A366" s="237">
        <v>49902</v>
      </c>
      <c r="B366" s="25">
        <v>92</v>
      </c>
      <c r="C366" s="35" t="s">
        <v>25</v>
      </c>
      <c r="D366" s="36" t="str">
        <f t="shared" ref="D366:E366" si="196">D365</f>
        <v>'</v>
      </c>
      <c r="E366" s="37">
        <f t="shared" si="196"/>
        <v>49780</v>
      </c>
      <c r="F366" s="6">
        <f>IF(MAX(F$9:F365)&gt;=L$5,0,IF(B366&gt;=MONTH($N$5),F365+1,0))</f>
        <v>0</v>
      </c>
      <c r="G366" s="38">
        <f t="shared" si="147"/>
        <v>0</v>
      </c>
      <c r="H366" s="39">
        <f t="shared" si="148"/>
        <v>0</v>
      </c>
      <c r="I366" s="39">
        <f t="shared" si="174"/>
        <v>0</v>
      </c>
      <c r="J366" s="40">
        <f t="shared" si="178"/>
        <v>0</v>
      </c>
      <c r="K366" s="41"/>
      <c r="L366" s="42"/>
      <c r="M366" s="42"/>
      <c r="N366" s="42"/>
      <c r="O366" s="42"/>
      <c r="P366" s="46"/>
      <c r="Q366" s="23"/>
    </row>
    <row r="367" spans="1:17" hidden="1">
      <c r="A367" s="237">
        <v>49933</v>
      </c>
      <c r="B367" s="25">
        <v>93</v>
      </c>
      <c r="C367" s="35" t="s">
        <v>26</v>
      </c>
      <c r="D367" s="36" t="str">
        <f t="shared" ref="D367:E367" si="197">D366</f>
        <v>'</v>
      </c>
      <c r="E367" s="37">
        <f t="shared" si="197"/>
        <v>49780</v>
      </c>
      <c r="F367" s="6">
        <f>IF(MAX(F$9:F366)&gt;=L$5,0,IF(B367&gt;=MONTH($N$5),F366+1,0))</f>
        <v>0</v>
      </c>
      <c r="G367" s="38">
        <f t="shared" si="147"/>
        <v>0</v>
      </c>
      <c r="H367" s="39">
        <f t="shared" si="148"/>
        <v>0</v>
      </c>
      <c r="I367" s="39">
        <f t="shared" si="174"/>
        <v>0</v>
      </c>
      <c r="J367" s="40">
        <f t="shared" si="178"/>
        <v>0</v>
      </c>
      <c r="K367" s="41"/>
      <c r="L367" s="42"/>
      <c r="M367" s="42"/>
      <c r="N367" s="42"/>
      <c r="O367" s="42"/>
      <c r="P367" s="46"/>
      <c r="Q367" s="23"/>
    </row>
    <row r="368" spans="1:17" hidden="1">
      <c r="A368" s="237">
        <v>49963</v>
      </c>
      <c r="B368" s="25">
        <v>94</v>
      </c>
      <c r="C368" s="35" t="s">
        <v>27</v>
      </c>
      <c r="D368" s="36" t="str">
        <f t="shared" ref="D368:E368" si="198">D367</f>
        <v>'</v>
      </c>
      <c r="E368" s="37">
        <f t="shared" si="198"/>
        <v>49780</v>
      </c>
      <c r="F368" s="6">
        <f>IF(MAX(F$9:F367)&gt;=L$5,0,IF(B368&gt;=MONTH($N$5),F367+1,0))</f>
        <v>0</v>
      </c>
      <c r="G368" s="38">
        <f t="shared" si="147"/>
        <v>0</v>
      </c>
      <c r="H368" s="39">
        <f t="shared" si="148"/>
        <v>0</v>
      </c>
      <c r="I368" s="39">
        <f t="shared" si="174"/>
        <v>0</v>
      </c>
      <c r="J368" s="40">
        <f t="shared" si="178"/>
        <v>0</v>
      </c>
      <c r="K368" s="41"/>
      <c r="L368" s="42"/>
      <c r="M368" s="42"/>
      <c r="N368" s="42"/>
      <c r="O368" s="42"/>
      <c r="P368" s="46"/>
      <c r="Q368" s="23"/>
    </row>
    <row r="369" spans="1:17" hidden="1">
      <c r="A369" s="237">
        <v>49994</v>
      </c>
      <c r="B369" s="25">
        <v>95</v>
      </c>
      <c r="C369" s="35" t="s">
        <v>28</v>
      </c>
      <c r="D369" s="36" t="str">
        <f t="shared" ref="D369:E369" si="199">D368</f>
        <v>'</v>
      </c>
      <c r="E369" s="37">
        <f t="shared" si="199"/>
        <v>49780</v>
      </c>
      <c r="F369" s="6">
        <f>IF(MAX(F$9:F368)&gt;=L$5,0,IF(B369&gt;=MONTH($N$5),F368+1,0))</f>
        <v>0</v>
      </c>
      <c r="G369" s="38">
        <f t="shared" si="147"/>
        <v>0</v>
      </c>
      <c r="H369" s="39">
        <f t="shared" si="148"/>
        <v>0</v>
      </c>
      <c r="I369" s="39">
        <f t="shared" si="174"/>
        <v>0</v>
      </c>
      <c r="J369" s="40">
        <f t="shared" si="178"/>
        <v>0</v>
      </c>
      <c r="K369" s="41"/>
      <c r="L369" s="42"/>
      <c r="M369" s="42"/>
      <c r="N369" s="42"/>
      <c r="O369" s="42"/>
      <c r="P369" s="46"/>
      <c r="Q369" s="23"/>
    </row>
    <row r="370" spans="1:17" hidden="1">
      <c r="A370" s="237">
        <v>50024</v>
      </c>
      <c r="B370" s="25">
        <v>96</v>
      </c>
      <c r="C370" s="35" t="s">
        <v>29</v>
      </c>
      <c r="D370" s="36" t="str">
        <f t="shared" ref="D370:E370" si="200">D369</f>
        <v>'</v>
      </c>
      <c r="E370" s="37">
        <f t="shared" si="200"/>
        <v>49780</v>
      </c>
      <c r="F370" s="6">
        <f>IF(MAX(F$9:F369)&gt;=L$5,0,IF(B370&gt;=MONTH($N$5),F369+1,0))</f>
        <v>0</v>
      </c>
      <c r="G370" s="45">
        <f t="shared" si="147"/>
        <v>0</v>
      </c>
      <c r="H370" s="42">
        <f t="shared" si="148"/>
        <v>0</v>
      </c>
      <c r="I370" s="42">
        <f t="shared" si="174"/>
        <v>0</v>
      </c>
      <c r="J370" s="46">
        <f t="shared" si="178"/>
        <v>0</v>
      </c>
      <c r="K370" s="41">
        <f>SUM(H359:H370)</f>
        <v>0</v>
      </c>
      <c r="L370" s="42">
        <f>SUM(I359:I370)</f>
        <v>0</v>
      </c>
      <c r="M370" s="42">
        <f>SUM(G359:G370)</f>
        <v>0</v>
      </c>
      <c r="N370" s="42">
        <f>K370+N358</f>
        <v>242605.73</v>
      </c>
      <c r="O370" s="42">
        <f>L370+O358</f>
        <v>185055.70606694923</v>
      </c>
      <c r="P370" s="46">
        <f>M370+P358</f>
        <v>427661.43606694922</v>
      </c>
      <c r="Q370" s="23"/>
    </row>
    <row r="371" spans="1:17" hidden="1">
      <c r="A371" s="237">
        <v>50055</v>
      </c>
      <c r="B371" s="25">
        <v>85</v>
      </c>
      <c r="C371" s="26" t="s">
        <v>17</v>
      </c>
      <c r="D371" s="47" t="str">
        <f>D359</f>
        <v>'</v>
      </c>
      <c r="E371" s="27">
        <f>E359+365.25</f>
        <v>50145.25</v>
      </c>
      <c r="F371" s="90">
        <f>IF(MAX(F$9:F370)&gt;=L$5,0,IF(B371&gt;=MONTH($N$5),F370+1,0))</f>
        <v>0</v>
      </c>
      <c r="G371" s="28">
        <f t="shared" si="147"/>
        <v>0</v>
      </c>
      <c r="H371" s="29">
        <f t="shared" si="148"/>
        <v>0</v>
      </c>
      <c r="I371" s="29">
        <f t="shared" si="174"/>
        <v>0</v>
      </c>
      <c r="J371" s="30">
        <f t="shared" si="178"/>
        <v>0</v>
      </c>
      <c r="K371" s="31"/>
      <c r="L371" s="32"/>
      <c r="M371" s="32"/>
      <c r="N371" s="32"/>
      <c r="O371" s="32"/>
      <c r="P371" s="48"/>
      <c r="Q371" s="23"/>
    </row>
    <row r="372" spans="1:17" hidden="1">
      <c r="A372" s="237">
        <v>50086</v>
      </c>
      <c r="B372" s="25">
        <v>98</v>
      </c>
      <c r="C372" s="35" t="s">
        <v>19</v>
      </c>
      <c r="D372" s="36" t="str">
        <f t="shared" ref="D372:E372" si="201">D371</f>
        <v>'</v>
      </c>
      <c r="E372" s="37">
        <f t="shared" si="201"/>
        <v>50145.25</v>
      </c>
      <c r="F372" s="6">
        <f>IF(MAX(F$9:F371)&gt;=L$5,0,IF(B372&gt;=MONTH($N$5),F371+1,0))</f>
        <v>0</v>
      </c>
      <c r="G372" s="38">
        <f t="shared" si="147"/>
        <v>0</v>
      </c>
      <c r="H372" s="39">
        <f t="shared" si="148"/>
        <v>0</v>
      </c>
      <c r="I372" s="39">
        <f t="shared" si="174"/>
        <v>0</v>
      </c>
      <c r="J372" s="40">
        <f t="shared" si="178"/>
        <v>0</v>
      </c>
      <c r="K372" s="41"/>
      <c r="L372" s="42"/>
      <c r="M372" s="42"/>
      <c r="N372" s="42"/>
      <c r="O372" s="42"/>
      <c r="P372" s="46"/>
      <c r="Q372" s="23"/>
    </row>
    <row r="373" spans="1:17" hidden="1">
      <c r="A373" s="237">
        <v>50114</v>
      </c>
      <c r="B373" s="25">
        <v>99</v>
      </c>
      <c r="C373" s="35" t="s">
        <v>20</v>
      </c>
      <c r="D373" s="36" t="str">
        <f t="shared" ref="D373:E373" si="202">D372</f>
        <v>'</v>
      </c>
      <c r="E373" s="37">
        <f t="shared" si="202"/>
        <v>50145.25</v>
      </c>
      <c r="F373" s="6">
        <f>IF(MAX(F$9:F372)&gt;=L$5,0,IF(B373&gt;=MONTH($N$5),F372+1,0))</f>
        <v>0</v>
      </c>
      <c r="G373" s="38">
        <f t="shared" si="147"/>
        <v>0</v>
      </c>
      <c r="H373" s="39">
        <f t="shared" si="148"/>
        <v>0</v>
      </c>
      <c r="I373" s="39">
        <f t="shared" si="174"/>
        <v>0</v>
      </c>
      <c r="J373" s="40">
        <f t="shared" si="178"/>
        <v>0</v>
      </c>
      <c r="K373" s="41"/>
      <c r="L373" s="42"/>
      <c r="M373" s="42"/>
      <c r="N373" s="42"/>
      <c r="O373" s="42"/>
      <c r="P373" s="46"/>
      <c r="Q373" s="23"/>
    </row>
    <row r="374" spans="1:17" hidden="1">
      <c r="A374" s="237">
        <v>50145</v>
      </c>
      <c r="B374" s="25">
        <v>100</v>
      </c>
      <c r="C374" s="35" t="s">
        <v>21</v>
      </c>
      <c r="D374" s="36" t="str">
        <f t="shared" ref="D374:E374" si="203">D373</f>
        <v>'</v>
      </c>
      <c r="E374" s="37">
        <f t="shared" si="203"/>
        <v>50145.25</v>
      </c>
      <c r="F374" s="6">
        <f>IF(MAX(F$9:F373)&gt;=L$5,0,IF(B374&gt;=MONTH($N$5),F373+1,0))</f>
        <v>0</v>
      </c>
      <c r="G374" s="38">
        <f t="shared" si="147"/>
        <v>0</v>
      </c>
      <c r="H374" s="39">
        <f t="shared" si="148"/>
        <v>0</v>
      </c>
      <c r="I374" s="39">
        <f t="shared" si="174"/>
        <v>0</v>
      </c>
      <c r="J374" s="40">
        <f t="shared" si="178"/>
        <v>0</v>
      </c>
      <c r="K374" s="41"/>
      <c r="L374" s="42"/>
      <c r="M374" s="42"/>
      <c r="N374" s="42"/>
      <c r="O374" s="42"/>
      <c r="P374" s="46"/>
      <c r="Q374" s="23"/>
    </row>
    <row r="375" spans="1:17" hidden="1">
      <c r="A375" s="237">
        <v>50175</v>
      </c>
      <c r="B375" s="25">
        <v>101</v>
      </c>
      <c r="C375" s="35" t="s">
        <v>22</v>
      </c>
      <c r="D375" s="36" t="str">
        <f t="shared" ref="D375:E375" si="204">D374</f>
        <v>'</v>
      </c>
      <c r="E375" s="37">
        <f t="shared" si="204"/>
        <v>50145.25</v>
      </c>
      <c r="F375" s="6">
        <f>IF(MAX(F$9:F374)&gt;=L$5,0,IF(B375&gt;=MONTH($N$5),F374+1,0))</f>
        <v>0</v>
      </c>
      <c r="G375" s="38">
        <f t="shared" si="147"/>
        <v>0</v>
      </c>
      <c r="H375" s="39">
        <f t="shared" si="148"/>
        <v>0</v>
      </c>
      <c r="I375" s="39">
        <f t="shared" si="174"/>
        <v>0</v>
      </c>
      <c r="J375" s="40">
        <f t="shared" si="178"/>
        <v>0</v>
      </c>
      <c r="K375" s="41"/>
      <c r="L375" s="42"/>
      <c r="M375" s="42"/>
      <c r="N375" s="42"/>
      <c r="O375" s="42"/>
      <c r="P375" s="46"/>
      <c r="Q375" s="23"/>
    </row>
    <row r="376" spans="1:17" hidden="1">
      <c r="A376" s="237">
        <v>50206</v>
      </c>
      <c r="B376" s="25">
        <v>102</v>
      </c>
      <c r="C376" s="35" t="s">
        <v>23</v>
      </c>
      <c r="D376" s="36" t="str">
        <f t="shared" ref="D376:E376" si="205">D375</f>
        <v>'</v>
      </c>
      <c r="E376" s="37">
        <f t="shared" si="205"/>
        <v>50145.25</v>
      </c>
      <c r="F376" s="6">
        <f>IF(MAX(F$9:F375)&gt;=L$5,0,IF(B376&gt;=MONTH($N$5),F375+1,0))</f>
        <v>0</v>
      </c>
      <c r="G376" s="38">
        <f t="shared" si="147"/>
        <v>0</v>
      </c>
      <c r="H376" s="39">
        <f t="shared" si="148"/>
        <v>0</v>
      </c>
      <c r="I376" s="39">
        <f t="shared" si="174"/>
        <v>0</v>
      </c>
      <c r="J376" s="40">
        <f t="shared" si="178"/>
        <v>0</v>
      </c>
      <c r="K376" s="41"/>
      <c r="L376" s="42"/>
      <c r="M376" s="42"/>
      <c r="N376" s="42"/>
      <c r="O376" s="42"/>
      <c r="P376" s="46"/>
      <c r="Q376" s="23"/>
    </row>
    <row r="377" spans="1:17" hidden="1">
      <c r="A377" s="237">
        <v>50236</v>
      </c>
      <c r="B377" s="25">
        <v>103</v>
      </c>
      <c r="C377" s="35" t="s">
        <v>24</v>
      </c>
      <c r="D377" s="36" t="str">
        <f t="shared" ref="D377:E377" si="206">D376</f>
        <v>'</v>
      </c>
      <c r="E377" s="37">
        <f t="shared" si="206"/>
        <v>50145.25</v>
      </c>
      <c r="F377" s="6">
        <f>IF(MAX(F$9:F376)&gt;=L$5,0,IF(B377&gt;=MONTH($N$5),F376+1,0))</f>
        <v>0</v>
      </c>
      <c r="G377" s="38">
        <f t="shared" si="147"/>
        <v>0</v>
      </c>
      <c r="H377" s="39">
        <f t="shared" si="148"/>
        <v>0</v>
      </c>
      <c r="I377" s="39">
        <f t="shared" si="174"/>
        <v>0</v>
      </c>
      <c r="J377" s="40">
        <f t="shared" si="178"/>
        <v>0</v>
      </c>
      <c r="K377" s="41"/>
      <c r="L377" s="42"/>
      <c r="M377" s="42"/>
      <c r="N377" s="42"/>
      <c r="O377" s="42"/>
      <c r="P377" s="46"/>
      <c r="Q377" s="23"/>
    </row>
    <row r="378" spans="1:17" hidden="1">
      <c r="A378" s="237">
        <v>50267</v>
      </c>
      <c r="B378" s="25">
        <v>104</v>
      </c>
      <c r="C378" s="35" t="s">
        <v>25</v>
      </c>
      <c r="D378" s="36" t="str">
        <f t="shared" ref="D378:E378" si="207">D377</f>
        <v>'</v>
      </c>
      <c r="E378" s="37">
        <f t="shared" si="207"/>
        <v>50145.25</v>
      </c>
      <c r="F378" s="6">
        <f>IF(MAX(F$9:F377)&gt;=L$5,0,IF(B378&gt;=MONTH($N$5),F377+1,0))</f>
        <v>0</v>
      </c>
      <c r="G378" s="38">
        <f t="shared" si="147"/>
        <v>0</v>
      </c>
      <c r="H378" s="39">
        <f t="shared" si="148"/>
        <v>0</v>
      </c>
      <c r="I378" s="39">
        <f t="shared" si="174"/>
        <v>0</v>
      </c>
      <c r="J378" s="40">
        <f t="shared" si="178"/>
        <v>0</v>
      </c>
      <c r="K378" s="41"/>
      <c r="L378" s="42"/>
      <c r="M378" s="42"/>
      <c r="N378" s="42"/>
      <c r="O378" s="42"/>
      <c r="P378" s="46"/>
      <c r="Q378" s="23"/>
    </row>
    <row r="379" spans="1:17" hidden="1">
      <c r="A379" s="237">
        <v>50298</v>
      </c>
      <c r="B379" s="25">
        <v>105</v>
      </c>
      <c r="C379" s="35" t="s">
        <v>26</v>
      </c>
      <c r="D379" s="36" t="str">
        <f t="shared" ref="D379:E379" si="208">D378</f>
        <v>'</v>
      </c>
      <c r="E379" s="37">
        <f t="shared" si="208"/>
        <v>50145.25</v>
      </c>
      <c r="F379" s="6">
        <f>IF(MAX(F$9:F378)&gt;=L$5,0,IF(B379&gt;=MONTH($N$5),F378+1,0))</f>
        <v>0</v>
      </c>
      <c r="G379" s="38">
        <f t="shared" si="147"/>
        <v>0</v>
      </c>
      <c r="H379" s="39">
        <f t="shared" si="148"/>
        <v>0</v>
      </c>
      <c r="I379" s="39">
        <f t="shared" si="174"/>
        <v>0</v>
      </c>
      <c r="J379" s="40">
        <f t="shared" si="178"/>
        <v>0</v>
      </c>
      <c r="K379" s="41"/>
      <c r="L379" s="42"/>
      <c r="M379" s="42"/>
      <c r="N379" s="42"/>
      <c r="O379" s="42"/>
      <c r="P379" s="46"/>
      <c r="Q379" s="23"/>
    </row>
    <row r="380" spans="1:17" hidden="1">
      <c r="A380" s="237">
        <v>50328</v>
      </c>
      <c r="B380" s="25">
        <v>106</v>
      </c>
      <c r="C380" s="35" t="s">
        <v>27</v>
      </c>
      <c r="D380" s="36" t="str">
        <f t="shared" ref="D380:E380" si="209">D379</f>
        <v>'</v>
      </c>
      <c r="E380" s="37">
        <f t="shared" si="209"/>
        <v>50145.25</v>
      </c>
      <c r="F380" s="6">
        <f>IF(MAX(F$9:F379)&gt;=L$5,0,IF(B380&gt;=MONTH($N$5),F379+1,0))</f>
        <v>0</v>
      </c>
      <c r="G380" s="38">
        <f t="shared" ref="G380:G443" si="210">IF((J379+H380)&lt;(M$5+H380),J379+H380,M$5)</f>
        <v>0</v>
      </c>
      <c r="H380" s="39">
        <f t="shared" ref="H380:H443" si="211">IF(F380&gt;0,IF(J379&gt;0,ROUND(-IPMT(K$5/12,F380,L$5,J$5,,),2),0),0)</f>
        <v>0</v>
      </c>
      <c r="I380" s="39">
        <f t="shared" si="174"/>
        <v>0</v>
      </c>
      <c r="J380" s="40">
        <f t="shared" si="178"/>
        <v>0</v>
      </c>
      <c r="K380" s="41"/>
      <c r="L380" s="42"/>
      <c r="M380" s="42"/>
      <c r="N380" s="42"/>
      <c r="O380" s="42"/>
      <c r="P380" s="46"/>
      <c r="Q380" s="23"/>
    </row>
    <row r="381" spans="1:17" hidden="1">
      <c r="A381" s="237">
        <v>50359</v>
      </c>
      <c r="B381" s="25">
        <v>107</v>
      </c>
      <c r="C381" s="35" t="s">
        <v>28</v>
      </c>
      <c r="D381" s="36" t="str">
        <f t="shared" ref="D381:E381" si="212">D380</f>
        <v>'</v>
      </c>
      <c r="E381" s="37">
        <f t="shared" si="212"/>
        <v>50145.25</v>
      </c>
      <c r="F381" s="6">
        <f>IF(MAX(F$9:F380)&gt;=L$5,0,IF(B381&gt;=MONTH($N$5),F380+1,0))</f>
        <v>0</v>
      </c>
      <c r="G381" s="38">
        <f t="shared" si="210"/>
        <v>0</v>
      </c>
      <c r="H381" s="39">
        <f t="shared" si="211"/>
        <v>0</v>
      </c>
      <c r="I381" s="39">
        <f t="shared" si="174"/>
        <v>0</v>
      </c>
      <c r="J381" s="40">
        <f t="shared" si="178"/>
        <v>0</v>
      </c>
      <c r="K381" s="41"/>
      <c r="L381" s="42"/>
      <c r="M381" s="42"/>
      <c r="N381" s="42"/>
      <c r="O381" s="42"/>
      <c r="P381" s="46"/>
      <c r="Q381" s="23"/>
    </row>
    <row r="382" spans="1:17" hidden="1">
      <c r="A382" s="237">
        <v>50389</v>
      </c>
      <c r="B382" s="25">
        <v>108</v>
      </c>
      <c r="C382" s="35" t="s">
        <v>29</v>
      </c>
      <c r="D382" s="36" t="str">
        <f t="shared" ref="D382:E382" si="213">D381</f>
        <v>'</v>
      </c>
      <c r="E382" s="37">
        <f t="shared" si="213"/>
        <v>50145.25</v>
      </c>
      <c r="F382" s="6">
        <f>IF(MAX(F$9:F381)&gt;=L$5,0,IF(B382&gt;=MONTH($N$5),F381+1,0))</f>
        <v>0</v>
      </c>
      <c r="G382" s="45">
        <f t="shared" si="210"/>
        <v>0</v>
      </c>
      <c r="H382" s="42">
        <f t="shared" si="211"/>
        <v>0</v>
      </c>
      <c r="I382" s="42">
        <f t="shared" si="174"/>
        <v>0</v>
      </c>
      <c r="J382" s="46">
        <f t="shared" si="178"/>
        <v>0</v>
      </c>
      <c r="K382" s="41">
        <f>SUM(H371:H382)</f>
        <v>0</v>
      </c>
      <c r="L382" s="42">
        <f>SUM(I371:I382)</f>
        <v>0</v>
      </c>
      <c r="M382" s="42">
        <f>SUM(G371:G382)</f>
        <v>0</v>
      </c>
      <c r="N382" s="42">
        <f>K382+N358</f>
        <v>242605.73</v>
      </c>
      <c r="O382" s="42">
        <f>L382+O358</f>
        <v>185055.70606694923</v>
      </c>
      <c r="P382" s="46">
        <f>M382+P358</f>
        <v>427661.43606694922</v>
      </c>
      <c r="Q382" s="23"/>
    </row>
    <row r="383" spans="1:17" hidden="1">
      <c r="A383" s="237">
        <v>50420</v>
      </c>
      <c r="B383" s="25">
        <v>109</v>
      </c>
      <c r="C383" s="26" t="s">
        <v>17</v>
      </c>
      <c r="D383" s="47" t="str">
        <f>D371</f>
        <v>'</v>
      </c>
      <c r="E383" s="27">
        <f>E371+365.25</f>
        <v>50510.5</v>
      </c>
      <c r="F383" s="90">
        <f>IF(MAX(F$9:F382)&gt;=L$5,0,IF(B383&gt;=MONTH($N$5),F382+1,0))</f>
        <v>0</v>
      </c>
      <c r="G383" s="28">
        <f t="shared" si="210"/>
        <v>0</v>
      </c>
      <c r="H383" s="29">
        <f t="shared" si="211"/>
        <v>0</v>
      </c>
      <c r="I383" s="29">
        <f t="shared" si="174"/>
        <v>0</v>
      </c>
      <c r="J383" s="30">
        <f t="shared" si="178"/>
        <v>0</v>
      </c>
      <c r="K383" s="31"/>
      <c r="L383" s="32"/>
      <c r="M383" s="32"/>
      <c r="N383" s="32"/>
      <c r="O383" s="32"/>
      <c r="P383" s="48"/>
      <c r="Q383" s="23"/>
    </row>
    <row r="384" spans="1:17" hidden="1">
      <c r="A384" s="237">
        <v>50451</v>
      </c>
      <c r="B384" s="25">
        <v>110</v>
      </c>
      <c r="C384" s="35" t="s">
        <v>19</v>
      </c>
      <c r="D384" s="36" t="str">
        <f t="shared" ref="D384:E384" si="214">D383</f>
        <v>'</v>
      </c>
      <c r="E384" s="37">
        <f t="shared" si="214"/>
        <v>50510.5</v>
      </c>
      <c r="F384" s="6">
        <f>IF(MAX(F$9:F383)&gt;=L$5,0,IF(B384&gt;=MONTH($N$5),F383+1,0))</f>
        <v>0</v>
      </c>
      <c r="G384" s="38">
        <f t="shared" si="210"/>
        <v>0</v>
      </c>
      <c r="H384" s="39">
        <f t="shared" si="211"/>
        <v>0</v>
      </c>
      <c r="I384" s="39">
        <f t="shared" si="174"/>
        <v>0</v>
      </c>
      <c r="J384" s="40">
        <f t="shared" si="178"/>
        <v>0</v>
      </c>
      <c r="K384" s="41"/>
      <c r="L384" s="42"/>
      <c r="M384" s="42"/>
      <c r="N384" s="42"/>
      <c r="O384" s="42"/>
      <c r="P384" s="46"/>
      <c r="Q384" s="23"/>
    </row>
    <row r="385" spans="1:17" hidden="1">
      <c r="A385" s="237">
        <v>50479</v>
      </c>
      <c r="B385" s="25">
        <v>111</v>
      </c>
      <c r="C385" s="35" t="s">
        <v>20</v>
      </c>
      <c r="D385" s="36" t="str">
        <f t="shared" ref="D385:E385" si="215">D384</f>
        <v>'</v>
      </c>
      <c r="E385" s="37">
        <f t="shared" si="215"/>
        <v>50510.5</v>
      </c>
      <c r="F385" s="6">
        <f>IF(MAX(F$9:F384)&gt;=L$5,0,IF(B385&gt;=MONTH($N$5),F384+1,0))</f>
        <v>0</v>
      </c>
      <c r="G385" s="38">
        <f t="shared" si="210"/>
        <v>0</v>
      </c>
      <c r="H385" s="39">
        <f t="shared" si="211"/>
        <v>0</v>
      </c>
      <c r="I385" s="39">
        <f t="shared" si="174"/>
        <v>0</v>
      </c>
      <c r="J385" s="40">
        <f t="shared" si="178"/>
        <v>0</v>
      </c>
      <c r="K385" s="41"/>
      <c r="L385" s="42"/>
      <c r="M385" s="42"/>
      <c r="N385" s="42"/>
      <c r="O385" s="42"/>
      <c r="P385" s="46"/>
      <c r="Q385" s="23"/>
    </row>
    <row r="386" spans="1:17" hidden="1">
      <c r="A386" s="237">
        <v>50510</v>
      </c>
      <c r="B386" s="25">
        <v>112</v>
      </c>
      <c r="C386" s="35" t="s">
        <v>21</v>
      </c>
      <c r="D386" s="36" t="str">
        <f t="shared" ref="D386:E386" si="216">D385</f>
        <v>'</v>
      </c>
      <c r="E386" s="37">
        <f t="shared" si="216"/>
        <v>50510.5</v>
      </c>
      <c r="F386" s="6">
        <f>IF(MAX(F$9:F385)&gt;=L$5,0,IF(B386&gt;=MONTH($N$5),F385+1,0))</f>
        <v>0</v>
      </c>
      <c r="G386" s="38">
        <f t="shared" si="210"/>
        <v>0</v>
      </c>
      <c r="H386" s="39">
        <f t="shared" si="211"/>
        <v>0</v>
      </c>
      <c r="I386" s="39">
        <f t="shared" si="174"/>
        <v>0</v>
      </c>
      <c r="J386" s="40">
        <f t="shared" si="178"/>
        <v>0</v>
      </c>
      <c r="K386" s="41"/>
      <c r="L386" s="42"/>
      <c r="M386" s="42"/>
      <c r="N386" s="42"/>
      <c r="O386" s="42"/>
      <c r="P386" s="46"/>
      <c r="Q386" s="23"/>
    </row>
    <row r="387" spans="1:17" hidden="1">
      <c r="A387" s="237">
        <v>50540</v>
      </c>
      <c r="B387" s="25">
        <v>113</v>
      </c>
      <c r="C387" s="35" t="s">
        <v>22</v>
      </c>
      <c r="D387" s="36" t="str">
        <f t="shared" ref="D387:E387" si="217">D386</f>
        <v>'</v>
      </c>
      <c r="E387" s="37">
        <f t="shared" si="217"/>
        <v>50510.5</v>
      </c>
      <c r="F387" s="6">
        <f>IF(MAX(F$9:F386)&gt;=L$5,0,IF(B387&gt;=MONTH($N$5),F386+1,0))</f>
        <v>0</v>
      </c>
      <c r="G387" s="38">
        <f t="shared" si="210"/>
        <v>0</v>
      </c>
      <c r="H387" s="39">
        <f t="shared" si="211"/>
        <v>0</v>
      </c>
      <c r="I387" s="39">
        <f t="shared" si="174"/>
        <v>0</v>
      </c>
      <c r="J387" s="40">
        <f t="shared" si="178"/>
        <v>0</v>
      </c>
      <c r="K387" s="41"/>
      <c r="L387" s="42"/>
      <c r="M387" s="42"/>
      <c r="N387" s="42"/>
      <c r="O387" s="42"/>
      <c r="P387" s="46"/>
      <c r="Q387" s="23"/>
    </row>
    <row r="388" spans="1:17" hidden="1">
      <c r="A388" s="237">
        <v>50571</v>
      </c>
      <c r="B388" s="25">
        <v>114</v>
      </c>
      <c r="C388" s="35" t="s">
        <v>23</v>
      </c>
      <c r="D388" s="36" t="str">
        <f t="shared" ref="D388:E388" si="218">D387</f>
        <v>'</v>
      </c>
      <c r="E388" s="37">
        <f t="shared" si="218"/>
        <v>50510.5</v>
      </c>
      <c r="F388" s="6">
        <f>IF(MAX(F$9:F387)&gt;=L$5,0,IF(B388&gt;=MONTH($N$5),F387+1,0))</f>
        <v>0</v>
      </c>
      <c r="G388" s="38">
        <f t="shared" si="210"/>
        <v>0</v>
      </c>
      <c r="H388" s="39">
        <f t="shared" si="211"/>
        <v>0</v>
      </c>
      <c r="I388" s="39">
        <f t="shared" si="174"/>
        <v>0</v>
      </c>
      <c r="J388" s="40">
        <f t="shared" si="178"/>
        <v>0</v>
      </c>
      <c r="K388" s="41"/>
      <c r="L388" s="42"/>
      <c r="M388" s="42"/>
      <c r="N388" s="42"/>
      <c r="O388" s="42"/>
      <c r="P388" s="46"/>
      <c r="Q388" s="23"/>
    </row>
    <row r="389" spans="1:17" hidden="1">
      <c r="A389" s="237">
        <v>50601</v>
      </c>
      <c r="B389" s="25">
        <v>115</v>
      </c>
      <c r="C389" s="35" t="s">
        <v>24</v>
      </c>
      <c r="D389" s="36" t="str">
        <f t="shared" ref="D389:E389" si="219">D388</f>
        <v>'</v>
      </c>
      <c r="E389" s="37">
        <f t="shared" si="219"/>
        <v>50510.5</v>
      </c>
      <c r="F389" s="6">
        <f>IF(MAX(F$9:F388)&gt;=L$5,0,IF(B389&gt;=MONTH($N$5),F388+1,0))</f>
        <v>0</v>
      </c>
      <c r="G389" s="38">
        <f t="shared" si="210"/>
        <v>0</v>
      </c>
      <c r="H389" s="39">
        <f t="shared" si="211"/>
        <v>0</v>
      </c>
      <c r="I389" s="39">
        <f t="shared" si="174"/>
        <v>0</v>
      </c>
      <c r="J389" s="40">
        <f t="shared" si="178"/>
        <v>0</v>
      </c>
      <c r="K389" s="41"/>
      <c r="L389" s="42"/>
      <c r="M389" s="42"/>
      <c r="N389" s="42"/>
      <c r="O389" s="42"/>
      <c r="P389" s="46"/>
      <c r="Q389" s="23"/>
    </row>
    <row r="390" spans="1:17" hidden="1">
      <c r="A390" s="237">
        <v>50632</v>
      </c>
      <c r="B390" s="25">
        <v>116</v>
      </c>
      <c r="C390" s="35" t="s">
        <v>25</v>
      </c>
      <c r="D390" s="36" t="str">
        <f t="shared" ref="D390:E390" si="220">D389</f>
        <v>'</v>
      </c>
      <c r="E390" s="37">
        <f t="shared" si="220"/>
        <v>50510.5</v>
      </c>
      <c r="F390" s="6">
        <f>IF(MAX(F$9:F389)&gt;=L$5,0,IF(B390&gt;=MONTH($N$5),F389+1,0))</f>
        <v>0</v>
      </c>
      <c r="G390" s="38">
        <f t="shared" si="210"/>
        <v>0</v>
      </c>
      <c r="H390" s="39">
        <f t="shared" si="211"/>
        <v>0</v>
      </c>
      <c r="I390" s="39">
        <f t="shared" si="174"/>
        <v>0</v>
      </c>
      <c r="J390" s="40">
        <f t="shared" si="178"/>
        <v>0</v>
      </c>
      <c r="K390" s="41"/>
      <c r="L390" s="42"/>
      <c r="M390" s="42"/>
      <c r="N390" s="42"/>
      <c r="O390" s="42"/>
      <c r="P390" s="46"/>
      <c r="Q390" s="23"/>
    </row>
    <row r="391" spans="1:17" hidden="1">
      <c r="A391" s="237">
        <v>50663</v>
      </c>
      <c r="B391" s="25">
        <v>117</v>
      </c>
      <c r="C391" s="35" t="s">
        <v>26</v>
      </c>
      <c r="D391" s="36" t="str">
        <f t="shared" ref="D391:E391" si="221">D390</f>
        <v>'</v>
      </c>
      <c r="E391" s="37">
        <f t="shared" si="221"/>
        <v>50510.5</v>
      </c>
      <c r="F391" s="6">
        <f>IF(MAX(F$9:F390)&gt;=L$5,0,IF(B391&gt;=MONTH($N$5),F390+1,0))</f>
        <v>0</v>
      </c>
      <c r="G391" s="38">
        <f t="shared" si="210"/>
        <v>0</v>
      </c>
      <c r="H391" s="39">
        <f t="shared" si="211"/>
        <v>0</v>
      </c>
      <c r="I391" s="39">
        <f t="shared" si="174"/>
        <v>0</v>
      </c>
      <c r="J391" s="40">
        <f t="shared" si="178"/>
        <v>0</v>
      </c>
      <c r="K391" s="41"/>
      <c r="L391" s="42"/>
      <c r="M391" s="42"/>
      <c r="N391" s="42"/>
      <c r="O391" s="42"/>
      <c r="P391" s="46"/>
      <c r="Q391" s="23"/>
    </row>
    <row r="392" spans="1:17" hidden="1">
      <c r="A392" s="237">
        <v>50693</v>
      </c>
      <c r="B392" s="25">
        <v>118</v>
      </c>
      <c r="C392" s="35" t="s">
        <v>27</v>
      </c>
      <c r="D392" s="36" t="str">
        <f t="shared" ref="D392:E392" si="222">D391</f>
        <v>'</v>
      </c>
      <c r="E392" s="37">
        <f t="shared" si="222"/>
        <v>50510.5</v>
      </c>
      <c r="F392" s="6">
        <f>IF(MAX(F$9:F391)&gt;=L$5,0,IF(B392&gt;=MONTH($N$5),F391+1,0))</f>
        <v>0</v>
      </c>
      <c r="G392" s="38">
        <f t="shared" si="210"/>
        <v>0</v>
      </c>
      <c r="H392" s="39">
        <f t="shared" si="211"/>
        <v>0</v>
      </c>
      <c r="I392" s="39">
        <f t="shared" si="174"/>
        <v>0</v>
      </c>
      <c r="J392" s="40">
        <f t="shared" si="178"/>
        <v>0</v>
      </c>
      <c r="K392" s="41"/>
      <c r="L392" s="42"/>
      <c r="M392" s="42"/>
      <c r="N392" s="42"/>
      <c r="O392" s="42"/>
      <c r="P392" s="46"/>
      <c r="Q392" s="23"/>
    </row>
    <row r="393" spans="1:17" hidden="1">
      <c r="A393" s="237">
        <v>50724</v>
      </c>
      <c r="B393" s="25">
        <v>119</v>
      </c>
      <c r="C393" s="35" t="s">
        <v>28</v>
      </c>
      <c r="D393" s="36" t="str">
        <f t="shared" ref="D393:E393" si="223">D392</f>
        <v>'</v>
      </c>
      <c r="E393" s="37">
        <f t="shared" si="223"/>
        <v>50510.5</v>
      </c>
      <c r="F393" s="6">
        <f>IF(MAX(F$9:F392)&gt;=L$5,0,IF(B393&gt;=MONTH($N$5),F392+1,0))</f>
        <v>0</v>
      </c>
      <c r="G393" s="38">
        <f t="shared" si="210"/>
        <v>0</v>
      </c>
      <c r="H393" s="39">
        <f t="shared" si="211"/>
        <v>0</v>
      </c>
      <c r="I393" s="39">
        <f t="shared" si="174"/>
        <v>0</v>
      </c>
      <c r="J393" s="40">
        <f t="shared" si="178"/>
        <v>0</v>
      </c>
      <c r="K393" s="41"/>
      <c r="L393" s="42"/>
      <c r="M393" s="42"/>
      <c r="N393" s="42"/>
      <c r="O393" s="42"/>
      <c r="P393" s="46"/>
      <c r="Q393" s="23"/>
    </row>
    <row r="394" spans="1:17" hidden="1">
      <c r="A394" s="237">
        <v>50754</v>
      </c>
      <c r="B394" s="25">
        <v>120</v>
      </c>
      <c r="C394" s="35" t="s">
        <v>29</v>
      </c>
      <c r="D394" s="36" t="str">
        <f t="shared" ref="D394:E394" si="224">D393</f>
        <v>'</v>
      </c>
      <c r="E394" s="37">
        <f t="shared" si="224"/>
        <v>50510.5</v>
      </c>
      <c r="F394" s="6">
        <f>IF(MAX(F$9:F393)&gt;=L$5,0,IF(B394&gt;=MONTH($N$5),F393+1,0))</f>
        <v>0</v>
      </c>
      <c r="G394" s="45">
        <f t="shared" si="210"/>
        <v>0</v>
      </c>
      <c r="H394" s="42">
        <f t="shared" si="211"/>
        <v>0</v>
      </c>
      <c r="I394" s="42">
        <f t="shared" si="174"/>
        <v>0</v>
      </c>
      <c r="J394" s="46">
        <f t="shared" si="178"/>
        <v>0</v>
      </c>
      <c r="K394" s="41">
        <f>SUM(H383:H394)</f>
        <v>0</v>
      </c>
      <c r="L394" s="42">
        <f>SUM(I383:I394)</f>
        <v>0</v>
      </c>
      <c r="M394" s="42">
        <f>SUM(G383:G394)</f>
        <v>0</v>
      </c>
      <c r="N394" s="42">
        <f>K394+N382</f>
        <v>242605.73</v>
      </c>
      <c r="O394" s="42">
        <f>L394+O382</f>
        <v>185055.70606694923</v>
      </c>
      <c r="P394" s="46">
        <f>M394+P382</f>
        <v>427661.43606694922</v>
      </c>
      <c r="Q394" s="23"/>
    </row>
    <row r="395" spans="1:17" hidden="1">
      <c r="A395" s="237">
        <v>50785</v>
      </c>
      <c r="B395" s="25">
        <v>73</v>
      </c>
      <c r="C395" s="26" t="s">
        <v>17</v>
      </c>
      <c r="D395" s="47" t="str">
        <f>D383</f>
        <v>'</v>
      </c>
      <c r="E395" s="27">
        <f>E383+365.25</f>
        <v>50875.75</v>
      </c>
      <c r="F395" s="90">
        <f>IF(MAX(F$9:F394)&gt;=L$5,0,IF(B395&gt;=MONTH($N$5),F394+1,0))</f>
        <v>0</v>
      </c>
      <c r="G395" s="28">
        <f t="shared" si="210"/>
        <v>0</v>
      </c>
      <c r="H395" s="29">
        <f t="shared" si="211"/>
        <v>0</v>
      </c>
      <c r="I395" s="29">
        <f t="shared" si="174"/>
        <v>0</v>
      </c>
      <c r="J395" s="30">
        <f t="shared" si="178"/>
        <v>0</v>
      </c>
      <c r="K395" s="31"/>
      <c r="L395" s="32"/>
      <c r="M395" s="32"/>
      <c r="N395" s="32"/>
      <c r="O395" s="32"/>
      <c r="P395" s="48"/>
      <c r="Q395" s="23"/>
    </row>
    <row r="396" spans="1:17" hidden="1">
      <c r="A396" s="237">
        <v>50816</v>
      </c>
      <c r="B396" s="25">
        <v>74</v>
      </c>
      <c r="C396" s="35" t="s">
        <v>19</v>
      </c>
      <c r="D396" s="36" t="str">
        <f t="shared" ref="D396:E396" si="225">D395</f>
        <v>'</v>
      </c>
      <c r="E396" s="37">
        <f t="shared" si="225"/>
        <v>50875.75</v>
      </c>
      <c r="F396" s="6">
        <f>IF(MAX(F$9:F395)&gt;=L$5,0,IF(B396&gt;=MONTH($N$5),F395+1,0))</f>
        <v>0</v>
      </c>
      <c r="G396" s="38">
        <f t="shared" si="210"/>
        <v>0</v>
      </c>
      <c r="H396" s="39">
        <f t="shared" si="211"/>
        <v>0</v>
      </c>
      <c r="I396" s="39">
        <f t="shared" si="174"/>
        <v>0</v>
      </c>
      <c r="J396" s="40">
        <f t="shared" si="178"/>
        <v>0</v>
      </c>
      <c r="K396" s="41"/>
      <c r="L396" s="42"/>
      <c r="M396" s="42"/>
      <c r="N396" s="42"/>
      <c r="O396" s="42"/>
      <c r="P396" s="46"/>
      <c r="Q396" s="23"/>
    </row>
    <row r="397" spans="1:17" hidden="1">
      <c r="A397" s="237">
        <v>50844</v>
      </c>
      <c r="B397" s="25">
        <v>75</v>
      </c>
      <c r="C397" s="35" t="s">
        <v>20</v>
      </c>
      <c r="D397" s="36" t="str">
        <f t="shared" ref="D397:E397" si="226">D396</f>
        <v>'</v>
      </c>
      <c r="E397" s="37">
        <f t="shared" si="226"/>
        <v>50875.75</v>
      </c>
      <c r="F397" s="6">
        <f>IF(MAX(F$9:F396)&gt;=L$5,0,IF(B397&gt;=MONTH($N$5),F396+1,0))</f>
        <v>0</v>
      </c>
      <c r="G397" s="38">
        <f t="shared" si="210"/>
        <v>0</v>
      </c>
      <c r="H397" s="39">
        <f t="shared" si="211"/>
        <v>0</v>
      </c>
      <c r="I397" s="39">
        <f t="shared" si="174"/>
        <v>0</v>
      </c>
      <c r="J397" s="40">
        <f t="shared" si="178"/>
        <v>0</v>
      </c>
      <c r="K397" s="41"/>
      <c r="L397" s="42"/>
      <c r="M397" s="42"/>
      <c r="N397" s="42"/>
      <c r="O397" s="42"/>
      <c r="P397" s="46"/>
      <c r="Q397" s="23"/>
    </row>
    <row r="398" spans="1:17" hidden="1">
      <c r="A398" s="237">
        <v>50875</v>
      </c>
      <c r="B398" s="25">
        <v>76</v>
      </c>
      <c r="C398" s="35" t="s">
        <v>21</v>
      </c>
      <c r="D398" s="36" t="str">
        <f t="shared" ref="D398:E398" si="227">D397</f>
        <v>'</v>
      </c>
      <c r="E398" s="37">
        <f t="shared" si="227"/>
        <v>50875.75</v>
      </c>
      <c r="F398" s="6">
        <f>IF(MAX(F$9:F397)&gt;=L$5,0,IF(B398&gt;=MONTH($N$5),F397+1,0))</f>
        <v>0</v>
      </c>
      <c r="G398" s="38">
        <f t="shared" si="210"/>
        <v>0</v>
      </c>
      <c r="H398" s="39">
        <f t="shared" si="211"/>
        <v>0</v>
      </c>
      <c r="I398" s="39">
        <f t="shared" si="174"/>
        <v>0</v>
      </c>
      <c r="J398" s="40">
        <f t="shared" si="178"/>
        <v>0</v>
      </c>
      <c r="K398" s="41"/>
      <c r="L398" s="42"/>
      <c r="M398" s="42"/>
      <c r="N398" s="42"/>
      <c r="O398" s="42"/>
      <c r="P398" s="46"/>
      <c r="Q398" s="23"/>
    </row>
    <row r="399" spans="1:17" hidden="1">
      <c r="A399" s="237">
        <v>50905</v>
      </c>
      <c r="B399" s="25">
        <v>77</v>
      </c>
      <c r="C399" s="35" t="s">
        <v>22</v>
      </c>
      <c r="D399" s="36" t="str">
        <f t="shared" ref="D399:E399" si="228">D398</f>
        <v>'</v>
      </c>
      <c r="E399" s="37">
        <f t="shared" si="228"/>
        <v>50875.75</v>
      </c>
      <c r="F399" s="6">
        <f>IF(MAX(F$9:F398)&gt;=L$5,0,IF(B399&gt;=MONTH($N$5),F398+1,0))</f>
        <v>0</v>
      </c>
      <c r="G399" s="38">
        <f t="shared" si="210"/>
        <v>0</v>
      </c>
      <c r="H399" s="39">
        <f t="shared" si="211"/>
        <v>0</v>
      </c>
      <c r="I399" s="39">
        <f t="shared" si="174"/>
        <v>0</v>
      </c>
      <c r="J399" s="40">
        <f t="shared" si="178"/>
        <v>0</v>
      </c>
      <c r="K399" s="41"/>
      <c r="L399" s="42"/>
      <c r="M399" s="42"/>
      <c r="N399" s="42"/>
      <c r="O399" s="42"/>
      <c r="P399" s="46"/>
      <c r="Q399" s="23"/>
    </row>
    <row r="400" spans="1:17" hidden="1">
      <c r="A400" s="237">
        <v>50936</v>
      </c>
      <c r="B400" s="25">
        <v>78</v>
      </c>
      <c r="C400" s="35" t="s">
        <v>23</v>
      </c>
      <c r="D400" s="36" t="str">
        <f t="shared" ref="D400:E400" si="229">D399</f>
        <v>'</v>
      </c>
      <c r="E400" s="37">
        <f t="shared" si="229"/>
        <v>50875.75</v>
      </c>
      <c r="F400" s="6">
        <f>IF(MAX(F$9:F399)&gt;=L$5,0,IF(B400&gt;=MONTH($N$5),F399+1,0))</f>
        <v>0</v>
      </c>
      <c r="G400" s="38">
        <f t="shared" si="210"/>
        <v>0</v>
      </c>
      <c r="H400" s="39">
        <f t="shared" si="211"/>
        <v>0</v>
      </c>
      <c r="I400" s="39">
        <f t="shared" si="174"/>
        <v>0</v>
      </c>
      <c r="J400" s="40">
        <f t="shared" si="178"/>
        <v>0</v>
      </c>
      <c r="K400" s="41"/>
      <c r="L400" s="42"/>
      <c r="M400" s="42"/>
      <c r="N400" s="42"/>
      <c r="O400" s="42"/>
      <c r="P400" s="46"/>
      <c r="Q400" s="23"/>
    </row>
    <row r="401" spans="1:17" hidden="1">
      <c r="A401" s="237">
        <v>50966</v>
      </c>
      <c r="B401" s="25">
        <v>79</v>
      </c>
      <c r="C401" s="35" t="s">
        <v>24</v>
      </c>
      <c r="D401" s="36" t="str">
        <f t="shared" ref="D401:E401" si="230">D400</f>
        <v>'</v>
      </c>
      <c r="E401" s="37">
        <f t="shared" si="230"/>
        <v>50875.75</v>
      </c>
      <c r="F401" s="6">
        <f>IF(MAX(F$9:F400)&gt;=L$5,0,IF(B401&gt;=MONTH($N$5),F400+1,0))</f>
        <v>0</v>
      </c>
      <c r="G401" s="38">
        <f t="shared" si="210"/>
        <v>0</v>
      </c>
      <c r="H401" s="39">
        <f t="shared" si="211"/>
        <v>0</v>
      </c>
      <c r="I401" s="39">
        <f t="shared" si="174"/>
        <v>0</v>
      </c>
      <c r="J401" s="40">
        <f t="shared" si="178"/>
        <v>0</v>
      </c>
      <c r="K401" s="41"/>
      <c r="L401" s="42"/>
      <c r="M401" s="42"/>
      <c r="N401" s="42"/>
      <c r="O401" s="42"/>
      <c r="P401" s="46"/>
      <c r="Q401" s="23"/>
    </row>
    <row r="402" spans="1:17" hidden="1">
      <c r="A402" s="237">
        <v>50997</v>
      </c>
      <c r="B402" s="25">
        <v>80</v>
      </c>
      <c r="C402" s="35" t="s">
        <v>25</v>
      </c>
      <c r="D402" s="36" t="str">
        <f t="shared" ref="D402:E402" si="231">D401</f>
        <v>'</v>
      </c>
      <c r="E402" s="37">
        <f t="shared" si="231"/>
        <v>50875.75</v>
      </c>
      <c r="F402" s="6">
        <f>IF(MAX(F$9:F401)&gt;=L$5,0,IF(B402&gt;=MONTH($N$5),F401+1,0))</f>
        <v>0</v>
      </c>
      <c r="G402" s="38">
        <f t="shared" si="210"/>
        <v>0</v>
      </c>
      <c r="H402" s="39">
        <f t="shared" si="211"/>
        <v>0</v>
      </c>
      <c r="I402" s="39">
        <f t="shared" si="174"/>
        <v>0</v>
      </c>
      <c r="J402" s="40">
        <f t="shared" si="178"/>
        <v>0</v>
      </c>
      <c r="K402" s="41"/>
      <c r="L402" s="42"/>
      <c r="M402" s="42"/>
      <c r="N402" s="42"/>
      <c r="O402" s="42"/>
      <c r="P402" s="46"/>
      <c r="Q402" s="23"/>
    </row>
    <row r="403" spans="1:17" hidden="1">
      <c r="A403" s="237">
        <v>51028</v>
      </c>
      <c r="B403" s="25">
        <v>81</v>
      </c>
      <c r="C403" s="35" t="s">
        <v>26</v>
      </c>
      <c r="D403" s="36" t="str">
        <f t="shared" ref="D403:E403" si="232">D402</f>
        <v>'</v>
      </c>
      <c r="E403" s="37">
        <f t="shared" si="232"/>
        <v>50875.75</v>
      </c>
      <c r="F403" s="6">
        <f>IF(MAX(F$9:F402)&gt;=L$5,0,IF(B403&gt;=MONTH($N$5),F402+1,0))</f>
        <v>0</v>
      </c>
      <c r="G403" s="38">
        <f t="shared" si="210"/>
        <v>0</v>
      </c>
      <c r="H403" s="39">
        <f t="shared" si="211"/>
        <v>0</v>
      </c>
      <c r="I403" s="39">
        <f t="shared" si="174"/>
        <v>0</v>
      </c>
      <c r="J403" s="40">
        <f t="shared" si="178"/>
        <v>0</v>
      </c>
      <c r="K403" s="41"/>
      <c r="L403" s="42"/>
      <c r="M403" s="42"/>
      <c r="N403" s="42"/>
      <c r="O403" s="42"/>
      <c r="P403" s="46"/>
      <c r="Q403" s="23"/>
    </row>
    <row r="404" spans="1:17" hidden="1">
      <c r="A404" s="237">
        <v>51058</v>
      </c>
      <c r="B404" s="25">
        <v>82</v>
      </c>
      <c r="C404" s="35" t="s">
        <v>27</v>
      </c>
      <c r="D404" s="36" t="str">
        <f t="shared" ref="D404:E404" si="233">D403</f>
        <v>'</v>
      </c>
      <c r="E404" s="37">
        <f t="shared" si="233"/>
        <v>50875.75</v>
      </c>
      <c r="F404" s="6">
        <f>IF(MAX(F$9:F403)&gt;=L$5,0,IF(B404&gt;=MONTH($N$5),F403+1,0))</f>
        <v>0</v>
      </c>
      <c r="G404" s="38">
        <f t="shared" si="210"/>
        <v>0</v>
      </c>
      <c r="H404" s="39">
        <f t="shared" si="211"/>
        <v>0</v>
      </c>
      <c r="I404" s="39">
        <f t="shared" si="174"/>
        <v>0</v>
      </c>
      <c r="J404" s="40">
        <f t="shared" si="178"/>
        <v>0</v>
      </c>
      <c r="K404" s="41"/>
      <c r="L404" s="42"/>
      <c r="M404" s="42"/>
      <c r="N404" s="42"/>
      <c r="O404" s="42"/>
      <c r="P404" s="46"/>
      <c r="Q404" s="23"/>
    </row>
    <row r="405" spans="1:17" hidden="1">
      <c r="A405" s="237">
        <v>51089</v>
      </c>
      <c r="B405" s="25">
        <v>83</v>
      </c>
      <c r="C405" s="35" t="s">
        <v>28</v>
      </c>
      <c r="D405" s="36" t="str">
        <f t="shared" ref="D405:E405" si="234">D404</f>
        <v>'</v>
      </c>
      <c r="E405" s="37">
        <f t="shared" si="234"/>
        <v>50875.75</v>
      </c>
      <c r="F405" s="6">
        <f>IF(MAX(F$9:F404)&gt;=L$5,0,IF(B405&gt;=MONTH($N$5),F404+1,0))</f>
        <v>0</v>
      </c>
      <c r="G405" s="38">
        <f t="shared" si="210"/>
        <v>0</v>
      </c>
      <c r="H405" s="39">
        <f t="shared" si="211"/>
        <v>0</v>
      </c>
      <c r="I405" s="39">
        <f t="shared" si="174"/>
        <v>0</v>
      </c>
      <c r="J405" s="40">
        <f t="shared" si="178"/>
        <v>0</v>
      </c>
      <c r="K405" s="41"/>
      <c r="L405" s="42"/>
      <c r="M405" s="42"/>
      <c r="N405" s="42"/>
      <c r="O405" s="42"/>
      <c r="P405" s="46"/>
      <c r="Q405" s="23"/>
    </row>
    <row r="406" spans="1:17" hidden="1">
      <c r="A406" s="237">
        <v>51119</v>
      </c>
      <c r="B406" s="25">
        <v>84</v>
      </c>
      <c r="C406" s="35" t="s">
        <v>29</v>
      </c>
      <c r="D406" s="36" t="str">
        <f t="shared" ref="D406:E406" si="235">D405</f>
        <v>'</v>
      </c>
      <c r="E406" s="37">
        <f t="shared" si="235"/>
        <v>50875.75</v>
      </c>
      <c r="F406" s="6">
        <f>IF(MAX(F$9:F405)&gt;=L$5,0,IF(B406&gt;=MONTH($N$5),F405+1,0))</f>
        <v>0</v>
      </c>
      <c r="G406" s="45">
        <f t="shared" si="210"/>
        <v>0</v>
      </c>
      <c r="H406" s="42">
        <f t="shared" si="211"/>
        <v>0</v>
      </c>
      <c r="I406" s="42">
        <f t="shared" si="174"/>
        <v>0</v>
      </c>
      <c r="J406" s="46">
        <f t="shared" si="178"/>
        <v>0</v>
      </c>
      <c r="K406" s="41">
        <f>SUM(H395:H406)</f>
        <v>0</v>
      </c>
      <c r="L406" s="42">
        <f>SUM(I395:I406)</f>
        <v>0</v>
      </c>
      <c r="M406" s="42">
        <f>SUM(G395:G406)</f>
        <v>0</v>
      </c>
      <c r="N406" s="42">
        <f>K406+N394</f>
        <v>242605.73</v>
      </c>
      <c r="O406" s="42">
        <f>L406+O394</f>
        <v>185055.70606694923</v>
      </c>
      <c r="P406" s="46">
        <f>M406+P394</f>
        <v>427661.43606694922</v>
      </c>
      <c r="Q406" s="23"/>
    </row>
    <row r="407" spans="1:17" hidden="1">
      <c r="A407" s="237">
        <v>51150</v>
      </c>
      <c r="B407" s="25">
        <v>85</v>
      </c>
      <c r="C407" s="26" t="s">
        <v>17</v>
      </c>
      <c r="D407" s="47" t="str">
        <f>D395</f>
        <v>'</v>
      </c>
      <c r="E407" s="27">
        <f>E395+365.25</f>
        <v>51241</v>
      </c>
      <c r="F407" s="90">
        <f>IF(MAX(F$9:F406)&gt;=L$5,0,IF(B407&gt;=MONTH($N$5),F406+1,0))</f>
        <v>0</v>
      </c>
      <c r="G407" s="28">
        <f t="shared" si="210"/>
        <v>0</v>
      </c>
      <c r="H407" s="29">
        <f t="shared" si="211"/>
        <v>0</v>
      </c>
      <c r="I407" s="29">
        <f t="shared" ref="I407:I454" si="236">G407-H407</f>
        <v>0</v>
      </c>
      <c r="J407" s="30">
        <f t="shared" si="178"/>
        <v>0</v>
      </c>
      <c r="K407" s="31"/>
      <c r="L407" s="32"/>
      <c r="M407" s="32"/>
      <c r="N407" s="32"/>
      <c r="O407" s="32"/>
      <c r="P407" s="48"/>
      <c r="Q407" s="23"/>
    </row>
    <row r="408" spans="1:17" hidden="1">
      <c r="A408" s="237">
        <v>51181</v>
      </c>
      <c r="B408" s="25">
        <v>86</v>
      </c>
      <c r="C408" s="35" t="s">
        <v>19</v>
      </c>
      <c r="D408" s="36" t="str">
        <f t="shared" ref="D408:E408" si="237">D407</f>
        <v>'</v>
      </c>
      <c r="E408" s="37">
        <f t="shared" si="237"/>
        <v>51241</v>
      </c>
      <c r="F408" s="6">
        <f>IF(MAX(F$9:F407)&gt;=L$5,0,IF(B408&gt;=MONTH($N$5),F407+1,0))</f>
        <v>0</v>
      </c>
      <c r="G408" s="38">
        <f t="shared" si="210"/>
        <v>0</v>
      </c>
      <c r="H408" s="39">
        <f t="shared" si="211"/>
        <v>0</v>
      </c>
      <c r="I408" s="39">
        <f t="shared" si="236"/>
        <v>0</v>
      </c>
      <c r="J408" s="40">
        <f t="shared" si="178"/>
        <v>0</v>
      </c>
      <c r="K408" s="41"/>
      <c r="L408" s="42"/>
      <c r="M408" s="42"/>
      <c r="N408" s="42"/>
      <c r="O408" s="42"/>
      <c r="P408" s="46"/>
      <c r="Q408" s="23"/>
    </row>
    <row r="409" spans="1:17" hidden="1">
      <c r="A409" s="237">
        <v>51210</v>
      </c>
      <c r="B409" s="25">
        <v>87</v>
      </c>
      <c r="C409" s="35" t="s">
        <v>20</v>
      </c>
      <c r="D409" s="36" t="str">
        <f t="shared" ref="D409:E409" si="238">D408</f>
        <v>'</v>
      </c>
      <c r="E409" s="37">
        <f t="shared" si="238"/>
        <v>51241</v>
      </c>
      <c r="F409" s="6">
        <f>IF(MAX(F$9:F408)&gt;=L$5,0,IF(B409&gt;=MONTH($N$5),F408+1,0))</f>
        <v>0</v>
      </c>
      <c r="G409" s="38">
        <f t="shared" si="210"/>
        <v>0</v>
      </c>
      <c r="H409" s="39">
        <f t="shared" si="211"/>
        <v>0</v>
      </c>
      <c r="I409" s="39">
        <f t="shared" si="236"/>
        <v>0</v>
      </c>
      <c r="J409" s="40">
        <f t="shared" si="178"/>
        <v>0</v>
      </c>
      <c r="K409" s="41"/>
      <c r="L409" s="42"/>
      <c r="M409" s="42"/>
      <c r="N409" s="42"/>
      <c r="O409" s="42"/>
      <c r="P409" s="46"/>
      <c r="Q409" s="23"/>
    </row>
    <row r="410" spans="1:17" hidden="1">
      <c r="A410" s="237">
        <v>51241</v>
      </c>
      <c r="B410" s="25">
        <v>88</v>
      </c>
      <c r="C410" s="35" t="s">
        <v>21</v>
      </c>
      <c r="D410" s="36" t="str">
        <f t="shared" ref="D410:E410" si="239">D409</f>
        <v>'</v>
      </c>
      <c r="E410" s="37">
        <f t="shared" si="239"/>
        <v>51241</v>
      </c>
      <c r="F410" s="6">
        <f>IF(MAX(F$9:F409)&gt;=L$5,0,IF(B410&gt;=MONTH($N$5),F409+1,0))</f>
        <v>0</v>
      </c>
      <c r="G410" s="38">
        <f t="shared" si="210"/>
        <v>0</v>
      </c>
      <c r="H410" s="39">
        <f t="shared" si="211"/>
        <v>0</v>
      </c>
      <c r="I410" s="39">
        <f t="shared" si="236"/>
        <v>0</v>
      </c>
      <c r="J410" s="40">
        <f t="shared" si="178"/>
        <v>0</v>
      </c>
      <c r="K410" s="41"/>
      <c r="L410" s="42"/>
      <c r="M410" s="42"/>
      <c r="N410" s="42"/>
      <c r="O410" s="42"/>
      <c r="P410" s="46"/>
      <c r="Q410" s="23"/>
    </row>
    <row r="411" spans="1:17" hidden="1">
      <c r="A411" s="237">
        <v>51271</v>
      </c>
      <c r="B411" s="25">
        <v>89</v>
      </c>
      <c r="C411" s="35" t="s">
        <v>22</v>
      </c>
      <c r="D411" s="36" t="str">
        <f t="shared" ref="D411:E411" si="240">D410</f>
        <v>'</v>
      </c>
      <c r="E411" s="37">
        <f t="shared" si="240"/>
        <v>51241</v>
      </c>
      <c r="F411" s="6">
        <f>IF(MAX(F$9:F410)&gt;=L$5,0,IF(B411&gt;=MONTH($N$5),F410+1,0))</f>
        <v>0</v>
      </c>
      <c r="G411" s="38">
        <f t="shared" si="210"/>
        <v>0</v>
      </c>
      <c r="H411" s="39">
        <f t="shared" si="211"/>
        <v>0</v>
      </c>
      <c r="I411" s="39">
        <f t="shared" si="236"/>
        <v>0</v>
      </c>
      <c r="J411" s="40">
        <f t="shared" ref="J411:J454" si="241">J410-I411</f>
        <v>0</v>
      </c>
      <c r="K411" s="41"/>
      <c r="L411" s="42"/>
      <c r="M411" s="42"/>
      <c r="N411" s="42"/>
      <c r="O411" s="42"/>
      <c r="P411" s="46"/>
      <c r="Q411" s="23"/>
    </row>
    <row r="412" spans="1:17" hidden="1">
      <c r="A412" s="237">
        <v>51302</v>
      </c>
      <c r="B412" s="25">
        <v>90</v>
      </c>
      <c r="C412" s="35" t="s">
        <v>23</v>
      </c>
      <c r="D412" s="36" t="str">
        <f t="shared" ref="D412:E412" si="242">D411</f>
        <v>'</v>
      </c>
      <c r="E412" s="37">
        <f t="shared" si="242"/>
        <v>51241</v>
      </c>
      <c r="F412" s="6">
        <f>IF(MAX(F$9:F411)&gt;=L$5,0,IF(B412&gt;=MONTH($N$5),F411+1,0))</f>
        <v>0</v>
      </c>
      <c r="G412" s="38">
        <f t="shared" si="210"/>
        <v>0</v>
      </c>
      <c r="H412" s="39">
        <f t="shared" si="211"/>
        <v>0</v>
      </c>
      <c r="I412" s="39">
        <f t="shared" si="236"/>
        <v>0</v>
      </c>
      <c r="J412" s="40">
        <f t="shared" si="241"/>
        <v>0</v>
      </c>
      <c r="K412" s="41"/>
      <c r="L412" s="42"/>
      <c r="M412" s="42"/>
      <c r="N412" s="42"/>
      <c r="O412" s="42"/>
      <c r="P412" s="46"/>
      <c r="Q412" s="23"/>
    </row>
    <row r="413" spans="1:17" hidden="1">
      <c r="A413" s="237">
        <v>51332</v>
      </c>
      <c r="B413" s="25">
        <v>91</v>
      </c>
      <c r="C413" s="35" t="s">
        <v>24</v>
      </c>
      <c r="D413" s="36" t="str">
        <f t="shared" ref="D413:E413" si="243">D412</f>
        <v>'</v>
      </c>
      <c r="E413" s="37">
        <f t="shared" si="243"/>
        <v>51241</v>
      </c>
      <c r="F413" s="6">
        <f>IF(MAX(F$9:F412)&gt;=L$5,0,IF(B413&gt;=MONTH($N$5),F412+1,0))</f>
        <v>0</v>
      </c>
      <c r="G413" s="38">
        <f t="shared" si="210"/>
        <v>0</v>
      </c>
      <c r="H413" s="39">
        <f t="shared" si="211"/>
        <v>0</v>
      </c>
      <c r="I413" s="39">
        <f t="shared" si="236"/>
        <v>0</v>
      </c>
      <c r="J413" s="40">
        <f t="shared" si="241"/>
        <v>0</v>
      </c>
      <c r="K413" s="41"/>
      <c r="L413" s="42"/>
      <c r="M413" s="42"/>
      <c r="N413" s="42"/>
      <c r="O413" s="42"/>
      <c r="P413" s="46"/>
      <c r="Q413" s="23"/>
    </row>
    <row r="414" spans="1:17" hidden="1">
      <c r="A414" s="237">
        <v>51363</v>
      </c>
      <c r="B414" s="25">
        <v>92</v>
      </c>
      <c r="C414" s="35" t="s">
        <v>25</v>
      </c>
      <c r="D414" s="36" t="str">
        <f t="shared" ref="D414:E414" si="244">D413</f>
        <v>'</v>
      </c>
      <c r="E414" s="37">
        <f t="shared" si="244"/>
        <v>51241</v>
      </c>
      <c r="F414" s="6">
        <f>IF(MAX(F$9:F413)&gt;=L$5,0,IF(B414&gt;=MONTH($N$5),F413+1,0))</f>
        <v>0</v>
      </c>
      <c r="G414" s="38">
        <f t="shared" si="210"/>
        <v>0</v>
      </c>
      <c r="H414" s="39">
        <f t="shared" si="211"/>
        <v>0</v>
      </c>
      <c r="I414" s="39">
        <f t="shared" si="236"/>
        <v>0</v>
      </c>
      <c r="J414" s="40">
        <f t="shared" si="241"/>
        <v>0</v>
      </c>
      <c r="K414" s="41"/>
      <c r="L414" s="42"/>
      <c r="M414" s="42"/>
      <c r="N414" s="42"/>
      <c r="O414" s="42"/>
      <c r="P414" s="46"/>
      <c r="Q414" s="23"/>
    </row>
    <row r="415" spans="1:17" hidden="1">
      <c r="A415" s="237">
        <v>51394</v>
      </c>
      <c r="B415" s="25">
        <v>93</v>
      </c>
      <c r="C415" s="35" t="s">
        <v>26</v>
      </c>
      <c r="D415" s="36" t="str">
        <f t="shared" ref="D415:E415" si="245">D414</f>
        <v>'</v>
      </c>
      <c r="E415" s="37">
        <f t="shared" si="245"/>
        <v>51241</v>
      </c>
      <c r="F415" s="6">
        <f>IF(MAX(F$9:F414)&gt;=L$5,0,IF(B415&gt;=MONTH($N$5),F414+1,0))</f>
        <v>0</v>
      </c>
      <c r="G415" s="38">
        <f t="shared" si="210"/>
        <v>0</v>
      </c>
      <c r="H415" s="39">
        <f t="shared" si="211"/>
        <v>0</v>
      </c>
      <c r="I415" s="39">
        <f t="shared" si="236"/>
        <v>0</v>
      </c>
      <c r="J415" s="40">
        <f t="shared" si="241"/>
        <v>0</v>
      </c>
      <c r="K415" s="41"/>
      <c r="L415" s="42"/>
      <c r="M415" s="42"/>
      <c r="N415" s="42"/>
      <c r="O415" s="42"/>
      <c r="P415" s="46"/>
      <c r="Q415" s="23"/>
    </row>
    <row r="416" spans="1:17" hidden="1">
      <c r="A416" s="237">
        <v>51424</v>
      </c>
      <c r="B416" s="25">
        <v>94</v>
      </c>
      <c r="C416" s="35" t="s">
        <v>27</v>
      </c>
      <c r="D416" s="36" t="str">
        <f t="shared" ref="D416:E416" si="246">D415</f>
        <v>'</v>
      </c>
      <c r="E416" s="37">
        <f t="shared" si="246"/>
        <v>51241</v>
      </c>
      <c r="F416" s="6">
        <f>IF(MAX(F$9:F415)&gt;=L$5,0,IF(B416&gt;=MONTH($N$5),F415+1,0))</f>
        <v>0</v>
      </c>
      <c r="G416" s="38">
        <f t="shared" si="210"/>
        <v>0</v>
      </c>
      <c r="H416" s="39">
        <f t="shared" si="211"/>
        <v>0</v>
      </c>
      <c r="I416" s="39">
        <f t="shared" si="236"/>
        <v>0</v>
      </c>
      <c r="J416" s="40">
        <f t="shared" si="241"/>
        <v>0</v>
      </c>
      <c r="K416" s="41"/>
      <c r="L416" s="42"/>
      <c r="M416" s="42"/>
      <c r="N416" s="42"/>
      <c r="O416" s="42"/>
      <c r="P416" s="46"/>
      <c r="Q416" s="23"/>
    </row>
    <row r="417" spans="1:17" hidden="1">
      <c r="A417" s="237">
        <v>51455</v>
      </c>
      <c r="B417" s="25">
        <v>95</v>
      </c>
      <c r="C417" s="35" t="s">
        <v>28</v>
      </c>
      <c r="D417" s="36" t="str">
        <f t="shared" ref="D417:E417" si="247">D416</f>
        <v>'</v>
      </c>
      <c r="E417" s="37">
        <f t="shared" si="247"/>
        <v>51241</v>
      </c>
      <c r="F417" s="6">
        <f>IF(MAX(F$9:F416)&gt;=L$5,0,IF(B417&gt;=MONTH($N$5),F416+1,0))</f>
        <v>0</v>
      </c>
      <c r="G417" s="38">
        <f t="shared" si="210"/>
        <v>0</v>
      </c>
      <c r="H417" s="39">
        <f t="shared" si="211"/>
        <v>0</v>
      </c>
      <c r="I417" s="39">
        <f t="shared" si="236"/>
        <v>0</v>
      </c>
      <c r="J417" s="40">
        <f t="shared" si="241"/>
        <v>0</v>
      </c>
      <c r="K417" s="41"/>
      <c r="L417" s="42"/>
      <c r="M417" s="42"/>
      <c r="N417" s="42"/>
      <c r="O417" s="42"/>
      <c r="P417" s="46"/>
      <c r="Q417" s="23"/>
    </row>
    <row r="418" spans="1:17" hidden="1">
      <c r="A418" s="237">
        <v>51485</v>
      </c>
      <c r="B418" s="25">
        <v>96</v>
      </c>
      <c r="C418" s="35" t="s">
        <v>29</v>
      </c>
      <c r="D418" s="36" t="str">
        <f t="shared" ref="D418:E418" si="248">D417</f>
        <v>'</v>
      </c>
      <c r="E418" s="37">
        <f t="shared" si="248"/>
        <v>51241</v>
      </c>
      <c r="F418" s="6">
        <f>IF(MAX(F$9:F417)&gt;=L$5,0,IF(B418&gt;=MONTH($N$5),F417+1,0))</f>
        <v>0</v>
      </c>
      <c r="G418" s="45">
        <f t="shared" si="210"/>
        <v>0</v>
      </c>
      <c r="H418" s="42">
        <f t="shared" si="211"/>
        <v>0</v>
      </c>
      <c r="I418" s="42">
        <f t="shared" si="236"/>
        <v>0</v>
      </c>
      <c r="J418" s="46">
        <f t="shared" si="241"/>
        <v>0</v>
      </c>
      <c r="K418" s="41">
        <f>SUM(H407:H418)</f>
        <v>0</v>
      </c>
      <c r="L418" s="42">
        <f>SUM(I407:I418)</f>
        <v>0</v>
      </c>
      <c r="M418" s="42">
        <f>SUM(G407:G418)</f>
        <v>0</v>
      </c>
      <c r="N418" s="42">
        <f>K418+N406</f>
        <v>242605.73</v>
      </c>
      <c r="O418" s="42">
        <f>L418+O406</f>
        <v>185055.70606694923</v>
      </c>
      <c r="P418" s="46">
        <f>M418+P406</f>
        <v>427661.43606694922</v>
      </c>
      <c r="Q418" s="23"/>
    </row>
    <row r="419" spans="1:17" hidden="1">
      <c r="A419" s="237">
        <v>51516</v>
      </c>
      <c r="B419" s="25">
        <v>85</v>
      </c>
      <c r="C419" s="26" t="s">
        <v>17</v>
      </c>
      <c r="D419" s="47" t="str">
        <f>D407</f>
        <v>'</v>
      </c>
      <c r="E419" s="27">
        <f>E407+365.25</f>
        <v>51606.25</v>
      </c>
      <c r="F419" s="90">
        <f>IF(MAX(F$9:F418)&gt;=L$5,0,IF(B419&gt;=MONTH($N$5),F418+1,0))</f>
        <v>0</v>
      </c>
      <c r="G419" s="28">
        <f t="shared" si="210"/>
        <v>0</v>
      </c>
      <c r="H419" s="29">
        <f t="shared" si="211"/>
        <v>0</v>
      </c>
      <c r="I419" s="29">
        <f t="shared" si="236"/>
        <v>0</v>
      </c>
      <c r="J419" s="30">
        <f t="shared" si="241"/>
        <v>0</v>
      </c>
      <c r="K419" s="31"/>
      <c r="L419" s="32"/>
      <c r="M419" s="32"/>
      <c r="N419" s="32"/>
      <c r="O419" s="32"/>
      <c r="P419" s="48"/>
      <c r="Q419" s="23"/>
    </row>
    <row r="420" spans="1:17" hidden="1">
      <c r="A420" s="237">
        <v>51547</v>
      </c>
      <c r="B420" s="25">
        <v>86</v>
      </c>
      <c r="C420" s="35" t="s">
        <v>19</v>
      </c>
      <c r="D420" s="36" t="str">
        <f t="shared" ref="D420:E420" si="249">D419</f>
        <v>'</v>
      </c>
      <c r="E420" s="37">
        <f t="shared" si="249"/>
        <v>51606.25</v>
      </c>
      <c r="F420" s="6">
        <f>IF(MAX(F$9:F419)&gt;=L$5,0,IF(B420&gt;=MONTH($N$5),F419+1,0))</f>
        <v>0</v>
      </c>
      <c r="G420" s="38">
        <f t="shared" si="210"/>
        <v>0</v>
      </c>
      <c r="H420" s="39">
        <f t="shared" si="211"/>
        <v>0</v>
      </c>
      <c r="I420" s="39">
        <f t="shared" si="236"/>
        <v>0</v>
      </c>
      <c r="J420" s="40">
        <f t="shared" si="241"/>
        <v>0</v>
      </c>
      <c r="K420" s="41"/>
      <c r="L420" s="42"/>
      <c r="M420" s="42"/>
      <c r="N420" s="42"/>
      <c r="O420" s="42"/>
      <c r="P420" s="46"/>
      <c r="Q420" s="23"/>
    </row>
    <row r="421" spans="1:17" hidden="1">
      <c r="A421" s="237">
        <v>51575</v>
      </c>
      <c r="B421" s="25">
        <v>87</v>
      </c>
      <c r="C421" s="35" t="s">
        <v>20</v>
      </c>
      <c r="D421" s="36" t="str">
        <f t="shared" ref="D421:E421" si="250">D420</f>
        <v>'</v>
      </c>
      <c r="E421" s="37">
        <f t="shared" si="250"/>
        <v>51606.25</v>
      </c>
      <c r="F421" s="6">
        <f>IF(MAX(F$9:F420)&gt;=L$5,0,IF(B421&gt;=MONTH($N$5),F420+1,0))</f>
        <v>0</v>
      </c>
      <c r="G421" s="38">
        <f t="shared" si="210"/>
        <v>0</v>
      </c>
      <c r="H421" s="39">
        <f t="shared" si="211"/>
        <v>0</v>
      </c>
      <c r="I421" s="39">
        <f t="shared" si="236"/>
        <v>0</v>
      </c>
      <c r="J421" s="40">
        <f t="shared" si="241"/>
        <v>0</v>
      </c>
      <c r="K421" s="41"/>
      <c r="L421" s="42"/>
      <c r="M421" s="42"/>
      <c r="N421" s="42"/>
      <c r="O421" s="42"/>
      <c r="P421" s="46"/>
      <c r="Q421" s="23"/>
    </row>
    <row r="422" spans="1:17" hidden="1">
      <c r="A422" s="237">
        <v>51606</v>
      </c>
      <c r="B422" s="25">
        <v>88</v>
      </c>
      <c r="C422" s="35" t="s">
        <v>21</v>
      </c>
      <c r="D422" s="36" t="str">
        <f t="shared" ref="D422:E422" si="251">D421</f>
        <v>'</v>
      </c>
      <c r="E422" s="37">
        <f t="shared" si="251"/>
        <v>51606.25</v>
      </c>
      <c r="F422" s="6">
        <f>IF(MAX(F$9:F421)&gt;=L$5,0,IF(B422&gt;=MONTH($N$5),F421+1,0))</f>
        <v>0</v>
      </c>
      <c r="G422" s="38">
        <f t="shared" si="210"/>
        <v>0</v>
      </c>
      <c r="H422" s="39">
        <f t="shared" si="211"/>
        <v>0</v>
      </c>
      <c r="I422" s="39">
        <f t="shared" si="236"/>
        <v>0</v>
      </c>
      <c r="J422" s="40">
        <f t="shared" si="241"/>
        <v>0</v>
      </c>
      <c r="K422" s="41"/>
      <c r="L422" s="42"/>
      <c r="M422" s="42"/>
      <c r="N422" s="42"/>
      <c r="O422" s="42"/>
      <c r="P422" s="46"/>
      <c r="Q422" s="23"/>
    </row>
    <row r="423" spans="1:17" hidden="1">
      <c r="A423" s="237">
        <v>51636</v>
      </c>
      <c r="B423" s="25">
        <v>89</v>
      </c>
      <c r="C423" s="35" t="s">
        <v>22</v>
      </c>
      <c r="D423" s="36" t="str">
        <f t="shared" ref="D423:E423" si="252">D422</f>
        <v>'</v>
      </c>
      <c r="E423" s="37">
        <f t="shared" si="252"/>
        <v>51606.25</v>
      </c>
      <c r="F423" s="6">
        <f>IF(MAX(F$9:F422)&gt;=L$5,0,IF(B423&gt;=MONTH($N$5),F422+1,0))</f>
        <v>0</v>
      </c>
      <c r="G423" s="38">
        <f t="shared" si="210"/>
        <v>0</v>
      </c>
      <c r="H423" s="39">
        <f t="shared" si="211"/>
        <v>0</v>
      </c>
      <c r="I423" s="39">
        <f t="shared" si="236"/>
        <v>0</v>
      </c>
      <c r="J423" s="40">
        <f t="shared" si="241"/>
        <v>0</v>
      </c>
      <c r="K423" s="41"/>
      <c r="L423" s="42"/>
      <c r="M423" s="42"/>
      <c r="N423" s="42"/>
      <c r="O423" s="42"/>
      <c r="P423" s="46"/>
      <c r="Q423" s="23"/>
    </row>
    <row r="424" spans="1:17" hidden="1">
      <c r="A424" s="237">
        <v>51667</v>
      </c>
      <c r="B424" s="25">
        <v>90</v>
      </c>
      <c r="C424" s="35" t="s">
        <v>23</v>
      </c>
      <c r="D424" s="36" t="str">
        <f t="shared" ref="D424:E424" si="253">D423</f>
        <v>'</v>
      </c>
      <c r="E424" s="37">
        <f t="shared" si="253"/>
        <v>51606.25</v>
      </c>
      <c r="F424" s="6">
        <f>IF(MAX(F$9:F423)&gt;=L$5,0,IF(B424&gt;=MONTH($N$5),F423+1,0))</f>
        <v>0</v>
      </c>
      <c r="G424" s="38">
        <f t="shared" si="210"/>
        <v>0</v>
      </c>
      <c r="H424" s="39">
        <f t="shared" si="211"/>
        <v>0</v>
      </c>
      <c r="I424" s="39">
        <f t="shared" si="236"/>
        <v>0</v>
      </c>
      <c r="J424" s="40">
        <f t="shared" si="241"/>
        <v>0</v>
      </c>
      <c r="K424" s="41"/>
      <c r="L424" s="42"/>
      <c r="M424" s="42"/>
      <c r="N424" s="42"/>
      <c r="O424" s="42"/>
      <c r="P424" s="46"/>
      <c r="Q424" s="23"/>
    </row>
    <row r="425" spans="1:17" hidden="1">
      <c r="A425" s="237">
        <v>51697</v>
      </c>
      <c r="B425" s="25">
        <v>91</v>
      </c>
      <c r="C425" s="35" t="s">
        <v>24</v>
      </c>
      <c r="D425" s="36" t="str">
        <f t="shared" ref="D425:E425" si="254">D424</f>
        <v>'</v>
      </c>
      <c r="E425" s="37">
        <f t="shared" si="254"/>
        <v>51606.25</v>
      </c>
      <c r="F425" s="6">
        <f>IF(MAX(F$9:F424)&gt;=L$5,0,IF(B425&gt;=MONTH($N$5),F424+1,0))</f>
        <v>0</v>
      </c>
      <c r="G425" s="38">
        <f t="shared" si="210"/>
        <v>0</v>
      </c>
      <c r="H425" s="39">
        <f t="shared" si="211"/>
        <v>0</v>
      </c>
      <c r="I425" s="39">
        <f t="shared" si="236"/>
        <v>0</v>
      </c>
      <c r="J425" s="40">
        <f t="shared" si="241"/>
        <v>0</v>
      </c>
      <c r="K425" s="41"/>
      <c r="L425" s="42"/>
      <c r="M425" s="42"/>
      <c r="N425" s="42"/>
      <c r="O425" s="42"/>
      <c r="P425" s="46"/>
      <c r="Q425" s="23"/>
    </row>
    <row r="426" spans="1:17" hidden="1">
      <c r="A426" s="237">
        <v>51728</v>
      </c>
      <c r="B426" s="25">
        <v>92</v>
      </c>
      <c r="C426" s="35" t="s">
        <v>25</v>
      </c>
      <c r="D426" s="36" t="str">
        <f t="shared" ref="D426:E426" si="255">D425</f>
        <v>'</v>
      </c>
      <c r="E426" s="37">
        <f t="shared" si="255"/>
        <v>51606.25</v>
      </c>
      <c r="F426" s="6">
        <f>IF(MAX(F$9:F425)&gt;=L$5,0,IF(B426&gt;=MONTH($N$5),F425+1,0))</f>
        <v>0</v>
      </c>
      <c r="G426" s="38">
        <f t="shared" si="210"/>
        <v>0</v>
      </c>
      <c r="H426" s="39">
        <f t="shared" si="211"/>
        <v>0</v>
      </c>
      <c r="I426" s="39">
        <f t="shared" si="236"/>
        <v>0</v>
      </c>
      <c r="J426" s="40">
        <f t="shared" si="241"/>
        <v>0</v>
      </c>
      <c r="K426" s="41"/>
      <c r="L426" s="42"/>
      <c r="M426" s="42"/>
      <c r="N426" s="42"/>
      <c r="O426" s="42"/>
      <c r="P426" s="46"/>
      <c r="Q426" s="23"/>
    </row>
    <row r="427" spans="1:17" hidden="1">
      <c r="A427" s="237">
        <v>51759</v>
      </c>
      <c r="B427" s="25">
        <v>93</v>
      </c>
      <c r="C427" s="35" t="s">
        <v>26</v>
      </c>
      <c r="D427" s="36" t="str">
        <f t="shared" ref="D427:E427" si="256">D426</f>
        <v>'</v>
      </c>
      <c r="E427" s="37">
        <f t="shared" si="256"/>
        <v>51606.25</v>
      </c>
      <c r="F427" s="6">
        <f>IF(MAX(F$9:F426)&gt;=L$5,0,IF(B427&gt;=MONTH($N$5),F426+1,0))</f>
        <v>0</v>
      </c>
      <c r="G427" s="38">
        <f t="shared" si="210"/>
        <v>0</v>
      </c>
      <c r="H427" s="39">
        <f t="shared" si="211"/>
        <v>0</v>
      </c>
      <c r="I427" s="39">
        <f t="shared" si="236"/>
        <v>0</v>
      </c>
      <c r="J427" s="40">
        <f t="shared" si="241"/>
        <v>0</v>
      </c>
      <c r="K427" s="41"/>
      <c r="L427" s="42"/>
      <c r="M427" s="42"/>
      <c r="N427" s="42"/>
      <c r="O427" s="42"/>
      <c r="P427" s="46"/>
      <c r="Q427" s="23"/>
    </row>
    <row r="428" spans="1:17" hidden="1">
      <c r="A428" s="237">
        <v>51789</v>
      </c>
      <c r="B428" s="25">
        <v>94</v>
      </c>
      <c r="C428" s="35" t="s">
        <v>27</v>
      </c>
      <c r="D428" s="36" t="str">
        <f t="shared" ref="D428:E428" si="257">D427</f>
        <v>'</v>
      </c>
      <c r="E428" s="37">
        <f t="shared" si="257"/>
        <v>51606.25</v>
      </c>
      <c r="F428" s="6">
        <f>IF(MAX(F$9:F427)&gt;=L$5,0,IF(B428&gt;=MONTH($N$5),F427+1,0))</f>
        <v>0</v>
      </c>
      <c r="G428" s="38">
        <f t="shared" si="210"/>
        <v>0</v>
      </c>
      <c r="H428" s="39">
        <f t="shared" si="211"/>
        <v>0</v>
      </c>
      <c r="I428" s="39">
        <f t="shared" si="236"/>
        <v>0</v>
      </c>
      <c r="J428" s="40">
        <f t="shared" si="241"/>
        <v>0</v>
      </c>
      <c r="K428" s="41"/>
      <c r="L428" s="42"/>
      <c r="M428" s="42"/>
      <c r="N428" s="42"/>
      <c r="O428" s="42"/>
      <c r="P428" s="46"/>
      <c r="Q428" s="23"/>
    </row>
    <row r="429" spans="1:17" hidden="1">
      <c r="A429" s="237">
        <v>51820</v>
      </c>
      <c r="B429" s="25">
        <v>95</v>
      </c>
      <c r="C429" s="35" t="s">
        <v>28</v>
      </c>
      <c r="D429" s="36" t="str">
        <f t="shared" ref="D429:E429" si="258">D428</f>
        <v>'</v>
      </c>
      <c r="E429" s="37">
        <f t="shared" si="258"/>
        <v>51606.25</v>
      </c>
      <c r="F429" s="6">
        <f>IF(MAX(F$9:F428)&gt;=L$5,0,IF(B429&gt;=MONTH($N$5),F428+1,0))</f>
        <v>0</v>
      </c>
      <c r="G429" s="38">
        <f t="shared" si="210"/>
        <v>0</v>
      </c>
      <c r="H429" s="39">
        <f t="shared" si="211"/>
        <v>0</v>
      </c>
      <c r="I429" s="39">
        <f t="shared" si="236"/>
        <v>0</v>
      </c>
      <c r="J429" s="40">
        <f t="shared" si="241"/>
        <v>0</v>
      </c>
      <c r="K429" s="41"/>
      <c r="L429" s="42"/>
      <c r="M429" s="42"/>
      <c r="N429" s="42"/>
      <c r="O429" s="42"/>
      <c r="P429" s="46"/>
      <c r="Q429" s="23"/>
    </row>
    <row r="430" spans="1:17" hidden="1">
      <c r="A430" s="237">
        <v>51850</v>
      </c>
      <c r="B430" s="25">
        <v>96</v>
      </c>
      <c r="C430" s="35" t="s">
        <v>29</v>
      </c>
      <c r="D430" s="36" t="str">
        <f t="shared" ref="D430:E430" si="259">D429</f>
        <v>'</v>
      </c>
      <c r="E430" s="37">
        <f t="shared" si="259"/>
        <v>51606.25</v>
      </c>
      <c r="F430" s="6">
        <f>IF(MAX(F$9:F429)&gt;=L$5,0,IF(B430&gt;=MONTH($N$5),F429+1,0))</f>
        <v>0</v>
      </c>
      <c r="G430" s="45">
        <f t="shared" si="210"/>
        <v>0</v>
      </c>
      <c r="H430" s="42">
        <f t="shared" si="211"/>
        <v>0</v>
      </c>
      <c r="I430" s="42">
        <f t="shared" si="236"/>
        <v>0</v>
      </c>
      <c r="J430" s="46">
        <f t="shared" si="241"/>
        <v>0</v>
      </c>
      <c r="K430" s="41">
        <f>SUM(H419:H430)</f>
        <v>0</v>
      </c>
      <c r="L430" s="42">
        <f>SUM(I419:I430)</f>
        <v>0</v>
      </c>
      <c r="M430" s="42">
        <f>SUM(G419:G430)</f>
        <v>0</v>
      </c>
      <c r="N430" s="42">
        <f>K430+N418</f>
        <v>242605.73</v>
      </c>
      <c r="O430" s="42">
        <f>L430+O418</f>
        <v>185055.70606694923</v>
      </c>
      <c r="P430" s="46">
        <f>M430+P418</f>
        <v>427661.43606694922</v>
      </c>
      <c r="Q430" s="23"/>
    </row>
    <row r="431" spans="1:17" hidden="1">
      <c r="A431" s="237">
        <v>51881</v>
      </c>
      <c r="B431" s="25">
        <v>85</v>
      </c>
      <c r="C431" s="26" t="s">
        <v>17</v>
      </c>
      <c r="D431" s="47" t="str">
        <f>D419</f>
        <v>'</v>
      </c>
      <c r="E431" s="27">
        <f>E419+365.25</f>
        <v>51971.5</v>
      </c>
      <c r="F431" s="90">
        <f>IF(MAX(F$9:F430)&gt;=L$5,0,IF(B431&gt;=MONTH($N$5),F430+1,0))</f>
        <v>0</v>
      </c>
      <c r="G431" s="28">
        <f t="shared" si="210"/>
        <v>0</v>
      </c>
      <c r="H431" s="29">
        <f t="shared" si="211"/>
        <v>0</v>
      </c>
      <c r="I431" s="29">
        <f t="shared" si="236"/>
        <v>0</v>
      </c>
      <c r="J431" s="30">
        <f t="shared" si="241"/>
        <v>0</v>
      </c>
      <c r="K431" s="31"/>
      <c r="L431" s="32"/>
      <c r="M431" s="32"/>
      <c r="N431" s="32"/>
      <c r="O431" s="32"/>
      <c r="P431" s="48"/>
      <c r="Q431" s="23"/>
    </row>
    <row r="432" spans="1:17" hidden="1">
      <c r="A432" s="237">
        <v>51912</v>
      </c>
      <c r="B432" s="25">
        <v>98</v>
      </c>
      <c r="C432" s="35" t="s">
        <v>19</v>
      </c>
      <c r="D432" s="36" t="str">
        <f t="shared" ref="D432:E432" si="260">D431</f>
        <v>'</v>
      </c>
      <c r="E432" s="37">
        <f t="shared" si="260"/>
        <v>51971.5</v>
      </c>
      <c r="F432" s="6">
        <f>IF(MAX(F$9:F431)&gt;=L$5,0,IF(B432&gt;=MONTH($N$5),F431+1,0))</f>
        <v>0</v>
      </c>
      <c r="G432" s="38">
        <f t="shared" si="210"/>
        <v>0</v>
      </c>
      <c r="H432" s="39">
        <f t="shared" si="211"/>
        <v>0</v>
      </c>
      <c r="I432" s="39">
        <f t="shared" si="236"/>
        <v>0</v>
      </c>
      <c r="J432" s="40">
        <f t="shared" si="241"/>
        <v>0</v>
      </c>
      <c r="K432" s="41"/>
      <c r="L432" s="42"/>
      <c r="M432" s="42"/>
      <c r="N432" s="42"/>
      <c r="O432" s="42"/>
      <c r="P432" s="46"/>
      <c r="Q432" s="23"/>
    </row>
    <row r="433" spans="1:17" hidden="1">
      <c r="A433" s="237">
        <v>51940</v>
      </c>
      <c r="B433" s="25">
        <v>99</v>
      </c>
      <c r="C433" s="35" t="s">
        <v>20</v>
      </c>
      <c r="D433" s="36" t="str">
        <f t="shared" ref="D433:E433" si="261">D432</f>
        <v>'</v>
      </c>
      <c r="E433" s="37">
        <f t="shared" si="261"/>
        <v>51971.5</v>
      </c>
      <c r="F433" s="6">
        <f>IF(MAX(F$9:F432)&gt;=L$5,0,IF(B433&gt;=MONTH($N$5),F432+1,0))</f>
        <v>0</v>
      </c>
      <c r="G433" s="38">
        <f t="shared" si="210"/>
        <v>0</v>
      </c>
      <c r="H433" s="39">
        <f t="shared" si="211"/>
        <v>0</v>
      </c>
      <c r="I433" s="39">
        <f t="shared" si="236"/>
        <v>0</v>
      </c>
      <c r="J433" s="40">
        <f t="shared" si="241"/>
        <v>0</v>
      </c>
      <c r="K433" s="41"/>
      <c r="L433" s="42"/>
      <c r="M433" s="42"/>
      <c r="N433" s="42"/>
      <c r="O433" s="42"/>
      <c r="P433" s="46"/>
      <c r="Q433" s="23"/>
    </row>
    <row r="434" spans="1:17" hidden="1">
      <c r="A434" s="237">
        <v>51971</v>
      </c>
      <c r="B434" s="25">
        <v>100</v>
      </c>
      <c r="C434" s="35" t="s">
        <v>21</v>
      </c>
      <c r="D434" s="36" t="str">
        <f t="shared" ref="D434:E434" si="262">D433</f>
        <v>'</v>
      </c>
      <c r="E434" s="37">
        <f t="shared" si="262"/>
        <v>51971.5</v>
      </c>
      <c r="F434" s="6">
        <f>IF(MAX(F$9:F433)&gt;=L$5,0,IF(B434&gt;=MONTH($N$5),F433+1,0))</f>
        <v>0</v>
      </c>
      <c r="G434" s="38">
        <f t="shared" si="210"/>
        <v>0</v>
      </c>
      <c r="H434" s="39">
        <f t="shared" si="211"/>
        <v>0</v>
      </c>
      <c r="I434" s="39">
        <f t="shared" si="236"/>
        <v>0</v>
      </c>
      <c r="J434" s="40">
        <f t="shared" si="241"/>
        <v>0</v>
      </c>
      <c r="K434" s="41"/>
      <c r="L434" s="42"/>
      <c r="M434" s="42"/>
      <c r="N434" s="42"/>
      <c r="O434" s="42"/>
      <c r="P434" s="46"/>
      <c r="Q434" s="23"/>
    </row>
    <row r="435" spans="1:17" hidden="1">
      <c r="A435" s="237">
        <v>52001</v>
      </c>
      <c r="B435" s="25">
        <v>101</v>
      </c>
      <c r="C435" s="35" t="s">
        <v>22</v>
      </c>
      <c r="D435" s="36" t="str">
        <f t="shared" ref="D435:E435" si="263">D434</f>
        <v>'</v>
      </c>
      <c r="E435" s="37">
        <f t="shared" si="263"/>
        <v>51971.5</v>
      </c>
      <c r="F435" s="6">
        <f>IF(MAX(F$9:F434)&gt;=L$5,0,IF(B435&gt;=MONTH($N$5),F434+1,0))</f>
        <v>0</v>
      </c>
      <c r="G435" s="38">
        <f t="shared" si="210"/>
        <v>0</v>
      </c>
      <c r="H435" s="39">
        <f t="shared" si="211"/>
        <v>0</v>
      </c>
      <c r="I435" s="39">
        <f t="shared" si="236"/>
        <v>0</v>
      </c>
      <c r="J435" s="40">
        <f t="shared" si="241"/>
        <v>0</v>
      </c>
      <c r="K435" s="41"/>
      <c r="L435" s="42"/>
      <c r="M435" s="42"/>
      <c r="N435" s="42"/>
      <c r="O435" s="42"/>
      <c r="P435" s="46"/>
      <c r="Q435" s="23"/>
    </row>
    <row r="436" spans="1:17" hidden="1">
      <c r="A436" s="237">
        <v>52032</v>
      </c>
      <c r="B436" s="25">
        <v>102</v>
      </c>
      <c r="C436" s="35" t="s">
        <v>23</v>
      </c>
      <c r="D436" s="36" t="str">
        <f t="shared" ref="D436:E436" si="264">D435</f>
        <v>'</v>
      </c>
      <c r="E436" s="37">
        <f t="shared" si="264"/>
        <v>51971.5</v>
      </c>
      <c r="F436" s="6">
        <f>IF(MAX(F$9:F435)&gt;=L$5,0,IF(B436&gt;=MONTH($N$5),F435+1,0))</f>
        <v>0</v>
      </c>
      <c r="G436" s="38">
        <f t="shared" si="210"/>
        <v>0</v>
      </c>
      <c r="H436" s="39">
        <f t="shared" si="211"/>
        <v>0</v>
      </c>
      <c r="I436" s="39">
        <f t="shared" si="236"/>
        <v>0</v>
      </c>
      <c r="J436" s="40">
        <f t="shared" si="241"/>
        <v>0</v>
      </c>
      <c r="K436" s="41"/>
      <c r="L436" s="42"/>
      <c r="M436" s="42"/>
      <c r="N436" s="42"/>
      <c r="O436" s="42"/>
      <c r="P436" s="46"/>
      <c r="Q436" s="23"/>
    </row>
    <row r="437" spans="1:17" hidden="1">
      <c r="A437" s="237">
        <v>52062</v>
      </c>
      <c r="B437" s="25">
        <v>103</v>
      </c>
      <c r="C437" s="35" t="s">
        <v>24</v>
      </c>
      <c r="D437" s="36" t="str">
        <f t="shared" ref="D437:E437" si="265">D436</f>
        <v>'</v>
      </c>
      <c r="E437" s="37">
        <f t="shared" si="265"/>
        <v>51971.5</v>
      </c>
      <c r="F437" s="6">
        <f>IF(MAX(F$9:F436)&gt;=L$5,0,IF(B437&gt;=MONTH($N$5),F436+1,0))</f>
        <v>0</v>
      </c>
      <c r="G437" s="38">
        <f t="shared" si="210"/>
        <v>0</v>
      </c>
      <c r="H437" s="39">
        <f t="shared" si="211"/>
        <v>0</v>
      </c>
      <c r="I437" s="39">
        <f t="shared" si="236"/>
        <v>0</v>
      </c>
      <c r="J437" s="40">
        <f t="shared" si="241"/>
        <v>0</v>
      </c>
      <c r="K437" s="41"/>
      <c r="L437" s="42"/>
      <c r="M437" s="42"/>
      <c r="N437" s="42"/>
      <c r="O437" s="42"/>
      <c r="P437" s="46"/>
      <c r="Q437" s="23"/>
    </row>
    <row r="438" spans="1:17" hidden="1">
      <c r="A438" s="237">
        <v>52093</v>
      </c>
      <c r="B438" s="25">
        <v>104</v>
      </c>
      <c r="C438" s="35" t="s">
        <v>25</v>
      </c>
      <c r="D438" s="36" t="str">
        <f t="shared" ref="D438:E438" si="266">D437</f>
        <v>'</v>
      </c>
      <c r="E438" s="37">
        <f t="shared" si="266"/>
        <v>51971.5</v>
      </c>
      <c r="F438" s="6">
        <f>IF(MAX(F$9:F437)&gt;=L$5,0,IF(B438&gt;=MONTH($N$5),F437+1,0))</f>
        <v>0</v>
      </c>
      <c r="G438" s="38">
        <f t="shared" si="210"/>
        <v>0</v>
      </c>
      <c r="H438" s="39">
        <f t="shared" si="211"/>
        <v>0</v>
      </c>
      <c r="I438" s="39">
        <f t="shared" si="236"/>
        <v>0</v>
      </c>
      <c r="J438" s="40">
        <f t="shared" si="241"/>
        <v>0</v>
      </c>
      <c r="K438" s="41"/>
      <c r="L438" s="42"/>
      <c r="M438" s="42"/>
      <c r="N438" s="42"/>
      <c r="O438" s="42"/>
      <c r="P438" s="46"/>
      <c r="Q438" s="23"/>
    </row>
    <row r="439" spans="1:17" hidden="1">
      <c r="A439" s="237">
        <v>52124</v>
      </c>
      <c r="B439" s="25">
        <v>105</v>
      </c>
      <c r="C439" s="35" t="s">
        <v>26</v>
      </c>
      <c r="D439" s="36" t="str">
        <f t="shared" ref="D439:E439" si="267">D438</f>
        <v>'</v>
      </c>
      <c r="E439" s="37">
        <f t="shared" si="267"/>
        <v>51971.5</v>
      </c>
      <c r="F439" s="6">
        <f>IF(MAX(F$9:F438)&gt;=L$5,0,IF(B439&gt;=MONTH($N$5),F438+1,0))</f>
        <v>0</v>
      </c>
      <c r="G439" s="38">
        <f t="shared" si="210"/>
        <v>0</v>
      </c>
      <c r="H439" s="39">
        <f t="shared" si="211"/>
        <v>0</v>
      </c>
      <c r="I439" s="39">
        <f t="shared" si="236"/>
        <v>0</v>
      </c>
      <c r="J439" s="40">
        <f t="shared" si="241"/>
        <v>0</v>
      </c>
      <c r="K439" s="41"/>
      <c r="L439" s="42"/>
      <c r="M439" s="42"/>
      <c r="N439" s="42"/>
      <c r="O439" s="42"/>
      <c r="P439" s="46"/>
      <c r="Q439" s="23"/>
    </row>
    <row r="440" spans="1:17" hidden="1">
      <c r="A440" s="237">
        <v>52154</v>
      </c>
      <c r="B440" s="25">
        <v>106</v>
      </c>
      <c r="C440" s="35" t="s">
        <v>27</v>
      </c>
      <c r="D440" s="36" t="str">
        <f t="shared" ref="D440:E440" si="268">D439</f>
        <v>'</v>
      </c>
      <c r="E440" s="37">
        <f t="shared" si="268"/>
        <v>51971.5</v>
      </c>
      <c r="F440" s="6">
        <f>IF(MAX(F$9:F439)&gt;=L$5,0,IF(B440&gt;=MONTH($N$5),F439+1,0))</f>
        <v>0</v>
      </c>
      <c r="G440" s="38">
        <f t="shared" si="210"/>
        <v>0</v>
      </c>
      <c r="H440" s="39">
        <f t="shared" si="211"/>
        <v>0</v>
      </c>
      <c r="I440" s="39">
        <f t="shared" si="236"/>
        <v>0</v>
      </c>
      <c r="J440" s="40">
        <f t="shared" si="241"/>
        <v>0</v>
      </c>
      <c r="K440" s="41"/>
      <c r="L440" s="42"/>
      <c r="M440" s="42"/>
      <c r="N440" s="42"/>
      <c r="O440" s="42"/>
      <c r="P440" s="46"/>
      <c r="Q440" s="23"/>
    </row>
    <row r="441" spans="1:17" hidden="1">
      <c r="A441" s="237">
        <v>52185</v>
      </c>
      <c r="B441" s="25">
        <v>107</v>
      </c>
      <c r="C441" s="35" t="s">
        <v>28</v>
      </c>
      <c r="D441" s="36" t="str">
        <f t="shared" ref="D441:E441" si="269">D440</f>
        <v>'</v>
      </c>
      <c r="E441" s="37">
        <f t="shared" si="269"/>
        <v>51971.5</v>
      </c>
      <c r="F441" s="6">
        <f>IF(MAX(F$9:F440)&gt;=L$5,0,IF(B441&gt;=MONTH($N$5),F440+1,0))</f>
        <v>0</v>
      </c>
      <c r="G441" s="38">
        <f t="shared" si="210"/>
        <v>0</v>
      </c>
      <c r="H441" s="39">
        <f t="shared" si="211"/>
        <v>0</v>
      </c>
      <c r="I441" s="39">
        <f t="shared" si="236"/>
        <v>0</v>
      </c>
      <c r="J441" s="40">
        <f t="shared" si="241"/>
        <v>0</v>
      </c>
      <c r="K441" s="41"/>
      <c r="L441" s="42"/>
      <c r="M441" s="42"/>
      <c r="N441" s="42"/>
      <c r="O441" s="42"/>
      <c r="P441" s="46"/>
      <c r="Q441" s="23"/>
    </row>
    <row r="442" spans="1:17" hidden="1">
      <c r="A442" s="237">
        <v>52215</v>
      </c>
      <c r="B442" s="25">
        <v>108</v>
      </c>
      <c r="C442" s="35" t="s">
        <v>29</v>
      </c>
      <c r="D442" s="36" t="str">
        <f t="shared" ref="D442:E442" si="270">D441</f>
        <v>'</v>
      </c>
      <c r="E442" s="37">
        <f t="shared" si="270"/>
        <v>51971.5</v>
      </c>
      <c r="F442" s="6">
        <f>IF(MAX(F$9:F441)&gt;=L$5,0,IF(B442&gt;=MONTH($N$5),F441+1,0))</f>
        <v>0</v>
      </c>
      <c r="G442" s="45">
        <f t="shared" si="210"/>
        <v>0</v>
      </c>
      <c r="H442" s="42">
        <f t="shared" si="211"/>
        <v>0</v>
      </c>
      <c r="I442" s="42">
        <f t="shared" si="236"/>
        <v>0</v>
      </c>
      <c r="J442" s="46">
        <f t="shared" si="241"/>
        <v>0</v>
      </c>
      <c r="K442" s="41">
        <f>SUM(H431:H442)</f>
        <v>0</v>
      </c>
      <c r="L442" s="42">
        <f>SUM(I431:I442)</f>
        <v>0</v>
      </c>
      <c r="M442" s="42">
        <f>SUM(G431:G442)</f>
        <v>0</v>
      </c>
      <c r="N442" s="42">
        <f>K442+N418</f>
        <v>242605.73</v>
      </c>
      <c r="O442" s="42">
        <f>L442+O418</f>
        <v>185055.70606694923</v>
      </c>
      <c r="P442" s="46">
        <f>M442+P418</f>
        <v>427661.43606694922</v>
      </c>
      <c r="Q442" s="23"/>
    </row>
    <row r="443" spans="1:17" hidden="1">
      <c r="A443" s="237">
        <v>52246</v>
      </c>
      <c r="B443" s="25">
        <v>109</v>
      </c>
      <c r="C443" s="26" t="s">
        <v>17</v>
      </c>
      <c r="D443" s="47" t="str">
        <f>D431</f>
        <v>'</v>
      </c>
      <c r="E443" s="27">
        <f>E431+365.25</f>
        <v>52336.75</v>
      </c>
      <c r="F443" s="90">
        <f>IF(MAX(F$9:F442)&gt;=L$5,0,IF(B443&gt;=MONTH($N$5),F442+1,0))</f>
        <v>0</v>
      </c>
      <c r="G443" s="28">
        <f t="shared" si="210"/>
        <v>0</v>
      </c>
      <c r="H443" s="29">
        <f t="shared" si="211"/>
        <v>0</v>
      </c>
      <c r="I443" s="29">
        <f t="shared" si="236"/>
        <v>0</v>
      </c>
      <c r="J443" s="30">
        <f t="shared" si="241"/>
        <v>0</v>
      </c>
      <c r="K443" s="31"/>
      <c r="L443" s="32"/>
      <c r="M443" s="32"/>
      <c r="N443" s="32"/>
      <c r="O443" s="32"/>
      <c r="P443" s="48"/>
      <c r="Q443" s="23"/>
    </row>
    <row r="444" spans="1:17" hidden="1">
      <c r="A444" s="237">
        <v>52277</v>
      </c>
      <c r="B444" s="25">
        <v>110</v>
      </c>
      <c r="C444" s="35" t="s">
        <v>19</v>
      </c>
      <c r="D444" s="36" t="str">
        <f t="shared" ref="D444:E444" si="271">D443</f>
        <v>'</v>
      </c>
      <c r="E444" s="37">
        <f t="shared" si="271"/>
        <v>52336.75</v>
      </c>
      <c r="F444" s="6">
        <f>IF(MAX(F$9:F443)&gt;=L$5,0,IF(B444&gt;=MONTH($N$5),F443+1,0))</f>
        <v>0</v>
      </c>
      <c r="G444" s="38">
        <f t="shared" ref="G444:G455" si="272">IF((J443+H444)&lt;(M$5+H444),J443+H444,M$5)</f>
        <v>0</v>
      </c>
      <c r="H444" s="39">
        <f t="shared" ref="H444:H455" si="273">IF(F444&gt;0,IF(J443&gt;0,ROUND(-IPMT(K$5/12,F444,L$5,J$5,,),2),0),0)</f>
        <v>0</v>
      </c>
      <c r="I444" s="39">
        <f t="shared" si="236"/>
        <v>0</v>
      </c>
      <c r="J444" s="40">
        <f t="shared" si="241"/>
        <v>0</v>
      </c>
      <c r="K444" s="41"/>
      <c r="L444" s="42"/>
      <c r="M444" s="42"/>
      <c r="N444" s="42"/>
      <c r="O444" s="42"/>
      <c r="P444" s="46"/>
      <c r="Q444" s="23"/>
    </row>
    <row r="445" spans="1:17" hidden="1">
      <c r="A445" s="237">
        <v>52305</v>
      </c>
      <c r="B445" s="25">
        <v>111</v>
      </c>
      <c r="C445" s="35" t="s">
        <v>20</v>
      </c>
      <c r="D445" s="36" t="str">
        <f t="shared" ref="D445:E445" si="274">D444</f>
        <v>'</v>
      </c>
      <c r="E445" s="37">
        <f t="shared" si="274"/>
        <v>52336.75</v>
      </c>
      <c r="F445" s="6">
        <f>IF(MAX(F$9:F444)&gt;=L$5,0,IF(B445&gt;=MONTH($N$5),F444+1,0))</f>
        <v>0</v>
      </c>
      <c r="G445" s="38">
        <f t="shared" si="272"/>
        <v>0</v>
      </c>
      <c r="H445" s="39">
        <f t="shared" si="273"/>
        <v>0</v>
      </c>
      <c r="I445" s="39">
        <f t="shared" si="236"/>
        <v>0</v>
      </c>
      <c r="J445" s="40">
        <f t="shared" si="241"/>
        <v>0</v>
      </c>
      <c r="K445" s="41"/>
      <c r="L445" s="42"/>
      <c r="M445" s="42"/>
      <c r="N445" s="42"/>
      <c r="O445" s="42"/>
      <c r="P445" s="46"/>
      <c r="Q445" s="23"/>
    </row>
    <row r="446" spans="1:17" hidden="1">
      <c r="A446" s="237">
        <v>52336</v>
      </c>
      <c r="B446" s="25">
        <v>112</v>
      </c>
      <c r="C446" s="35" t="s">
        <v>21</v>
      </c>
      <c r="D446" s="36" t="str">
        <f t="shared" ref="D446:E446" si="275">D445</f>
        <v>'</v>
      </c>
      <c r="E446" s="37">
        <f t="shared" si="275"/>
        <v>52336.75</v>
      </c>
      <c r="F446" s="6">
        <f>IF(MAX(F$9:F445)&gt;=L$5,0,IF(B446&gt;=MONTH($N$5),F445+1,0))</f>
        <v>0</v>
      </c>
      <c r="G446" s="38">
        <f t="shared" si="272"/>
        <v>0</v>
      </c>
      <c r="H446" s="39">
        <f t="shared" si="273"/>
        <v>0</v>
      </c>
      <c r="I446" s="39">
        <f t="shared" si="236"/>
        <v>0</v>
      </c>
      <c r="J446" s="40">
        <f t="shared" si="241"/>
        <v>0</v>
      </c>
      <c r="K446" s="41"/>
      <c r="L446" s="42"/>
      <c r="M446" s="42"/>
      <c r="N446" s="42"/>
      <c r="O446" s="42"/>
      <c r="P446" s="46"/>
      <c r="Q446" s="23"/>
    </row>
    <row r="447" spans="1:17" hidden="1">
      <c r="A447" s="237">
        <v>52366</v>
      </c>
      <c r="B447" s="25">
        <v>113</v>
      </c>
      <c r="C447" s="35" t="s">
        <v>22</v>
      </c>
      <c r="D447" s="36" t="str">
        <f t="shared" ref="D447:E447" si="276">D446</f>
        <v>'</v>
      </c>
      <c r="E447" s="37">
        <f t="shared" si="276"/>
        <v>52336.75</v>
      </c>
      <c r="F447" s="6">
        <f>IF(MAX(F$9:F446)&gt;=L$5,0,IF(B447&gt;=MONTH($N$5),F446+1,0))</f>
        <v>0</v>
      </c>
      <c r="G447" s="38">
        <f t="shared" si="272"/>
        <v>0</v>
      </c>
      <c r="H447" s="39">
        <f t="shared" si="273"/>
        <v>0</v>
      </c>
      <c r="I447" s="39">
        <f t="shared" si="236"/>
        <v>0</v>
      </c>
      <c r="J447" s="40">
        <f t="shared" si="241"/>
        <v>0</v>
      </c>
      <c r="K447" s="41"/>
      <c r="L447" s="42"/>
      <c r="M447" s="42"/>
      <c r="N447" s="42"/>
      <c r="O447" s="42"/>
      <c r="P447" s="46"/>
      <c r="Q447" s="23"/>
    </row>
    <row r="448" spans="1:17" hidden="1">
      <c r="A448" s="237">
        <v>52397</v>
      </c>
      <c r="B448" s="25">
        <v>114</v>
      </c>
      <c r="C448" s="35" t="s">
        <v>23</v>
      </c>
      <c r="D448" s="36" t="str">
        <f t="shared" ref="D448:E448" si="277">D447</f>
        <v>'</v>
      </c>
      <c r="E448" s="37">
        <f t="shared" si="277"/>
        <v>52336.75</v>
      </c>
      <c r="F448" s="6">
        <f>IF(MAX(F$9:F447)&gt;=L$5,0,IF(B448&gt;=MONTH($N$5),F447+1,0))</f>
        <v>0</v>
      </c>
      <c r="G448" s="38">
        <f t="shared" si="272"/>
        <v>0</v>
      </c>
      <c r="H448" s="39">
        <f t="shared" si="273"/>
        <v>0</v>
      </c>
      <c r="I448" s="39">
        <f t="shared" si="236"/>
        <v>0</v>
      </c>
      <c r="J448" s="40">
        <f t="shared" si="241"/>
        <v>0</v>
      </c>
      <c r="K448" s="41"/>
      <c r="L448" s="42"/>
      <c r="M448" s="42"/>
      <c r="N448" s="42"/>
      <c r="O448" s="42"/>
      <c r="P448" s="46"/>
      <c r="Q448" s="23"/>
    </row>
    <row r="449" spans="1:17" hidden="1">
      <c r="A449" s="237">
        <v>52427</v>
      </c>
      <c r="B449" s="25">
        <v>115</v>
      </c>
      <c r="C449" s="35" t="s">
        <v>24</v>
      </c>
      <c r="D449" s="36" t="str">
        <f t="shared" ref="D449:E449" si="278">D448</f>
        <v>'</v>
      </c>
      <c r="E449" s="37">
        <f t="shared" si="278"/>
        <v>52336.75</v>
      </c>
      <c r="F449" s="6">
        <f>IF(MAX(F$9:F448)&gt;=L$5,0,IF(B449&gt;=MONTH($N$5),F448+1,0))</f>
        <v>0</v>
      </c>
      <c r="G449" s="38">
        <f t="shared" si="272"/>
        <v>0</v>
      </c>
      <c r="H449" s="39">
        <f t="shared" si="273"/>
        <v>0</v>
      </c>
      <c r="I449" s="39">
        <f t="shared" si="236"/>
        <v>0</v>
      </c>
      <c r="J449" s="40">
        <f t="shared" si="241"/>
        <v>0</v>
      </c>
      <c r="K449" s="41"/>
      <c r="L449" s="42"/>
      <c r="M449" s="42"/>
      <c r="N449" s="42"/>
      <c r="O449" s="42"/>
      <c r="P449" s="46"/>
      <c r="Q449" s="23"/>
    </row>
    <row r="450" spans="1:17" hidden="1">
      <c r="A450" s="237">
        <v>52458</v>
      </c>
      <c r="B450" s="25">
        <v>116</v>
      </c>
      <c r="C450" s="35" t="s">
        <v>25</v>
      </c>
      <c r="D450" s="36" t="str">
        <f t="shared" ref="D450:E450" si="279">D449</f>
        <v>'</v>
      </c>
      <c r="E450" s="37">
        <f t="shared" si="279"/>
        <v>52336.75</v>
      </c>
      <c r="F450" s="6">
        <f>IF(MAX(F$9:F449)&gt;=L$5,0,IF(B450&gt;=MONTH($N$5),F449+1,0))</f>
        <v>0</v>
      </c>
      <c r="G450" s="38">
        <f t="shared" si="272"/>
        <v>0</v>
      </c>
      <c r="H450" s="39">
        <f t="shared" si="273"/>
        <v>0</v>
      </c>
      <c r="I450" s="39">
        <f t="shared" si="236"/>
        <v>0</v>
      </c>
      <c r="J450" s="40">
        <f t="shared" si="241"/>
        <v>0</v>
      </c>
      <c r="K450" s="41"/>
      <c r="L450" s="42"/>
      <c r="M450" s="42"/>
      <c r="N450" s="42"/>
      <c r="O450" s="42"/>
      <c r="P450" s="46"/>
      <c r="Q450" s="23"/>
    </row>
    <row r="451" spans="1:17" hidden="1">
      <c r="A451" s="237">
        <v>52489</v>
      </c>
      <c r="B451" s="25">
        <v>117</v>
      </c>
      <c r="C451" s="35" t="s">
        <v>26</v>
      </c>
      <c r="D451" s="36" t="str">
        <f t="shared" ref="D451:E451" si="280">D450</f>
        <v>'</v>
      </c>
      <c r="E451" s="37">
        <f t="shared" si="280"/>
        <v>52336.75</v>
      </c>
      <c r="F451" s="6">
        <f>IF(MAX(F$9:F450)&gt;=L$5,0,IF(B451&gt;=MONTH($N$5),F450+1,0))</f>
        <v>0</v>
      </c>
      <c r="G451" s="38">
        <f t="shared" si="272"/>
        <v>0</v>
      </c>
      <c r="H451" s="39">
        <f t="shared" si="273"/>
        <v>0</v>
      </c>
      <c r="I451" s="39">
        <f t="shared" si="236"/>
        <v>0</v>
      </c>
      <c r="J451" s="40">
        <f t="shared" si="241"/>
        <v>0</v>
      </c>
      <c r="K451" s="41"/>
      <c r="L451" s="42"/>
      <c r="M451" s="42"/>
      <c r="N451" s="42"/>
      <c r="O451" s="42"/>
      <c r="P451" s="46"/>
      <c r="Q451" s="23"/>
    </row>
    <row r="452" spans="1:17" hidden="1">
      <c r="A452" s="237">
        <v>52519</v>
      </c>
      <c r="B452" s="25">
        <v>118</v>
      </c>
      <c r="C452" s="35" t="s">
        <v>27</v>
      </c>
      <c r="D452" s="36" t="str">
        <f t="shared" ref="D452:E452" si="281">D451</f>
        <v>'</v>
      </c>
      <c r="E452" s="37">
        <f t="shared" si="281"/>
        <v>52336.75</v>
      </c>
      <c r="F452" s="6">
        <f>IF(MAX(F$9:F451)&gt;=L$5,0,IF(B452&gt;=MONTH($N$5),F451+1,0))</f>
        <v>0</v>
      </c>
      <c r="G452" s="38">
        <f t="shared" si="272"/>
        <v>0</v>
      </c>
      <c r="H452" s="39">
        <f t="shared" si="273"/>
        <v>0</v>
      </c>
      <c r="I452" s="39">
        <f t="shared" si="236"/>
        <v>0</v>
      </c>
      <c r="J452" s="40">
        <f t="shared" si="241"/>
        <v>0</v>
      </c>
      <c r="K452" s="41"/>
      <c r="L452" s="42"/>
      <c r="M452" s="42"/>
      <c r="N452" s="42"/>
      <c r="O452" s="42"/>
      <c r="P452" s="46"/>
      <c r="Q452" s="23"/>
    </row>
    <row r="453" spans="1:17" hidden="1">
      <c r="A453" s="237">
        <v>52550</v>
      </c>
      <c r="B453" s="25">
        <v>119</v>
      </c>
      <c r="C453" s="35" t="s">
        <v>28</v>
      </c>
      <c r="D453" s="36" t="str">
        <f t="shared" ref="D453:E453" si="282">D452</f>
        <v>'</v>
      </c>
      <c r="E453" s="37">
        <f t="shared" si="282"/>
        <v>52336.75</v>
      </c>
      <c r="F453" s="6">
        <f>IF(MAX(F$9:F452)&gt;=L$5,0,IF(B453&gt;=MONTH($N$5),F452+1,0))</f>
        <v>0</v>
      </c>
      <c r="G453" s="38">
        <f t="shared" si="272"/>
        <v>0</v>
      </c>
      <c r="H453" s="39">
        <f t="shared" si="273"/>
        <v>0</v>
      </c>
      <c r="I453" s="39">
        <f t="shared" si="236"/>
        <v>0</v>
      </c>
      <c r="J453" s="40">
        <f t="shared" si="241"/>
        <v>0</v>
      </c>
      <c r="K453" s="41"/>
      <c r="L453" s="42"/>
      <c r="M453" s="42"/>
      <c r="N453" s="42"/>
      <c r="O453" s="42"/>
      <c r="P453" s="46"/>
      <c r="Q453" s="23"/>
    </row>
    <row r="454" spans="1:17" hidden="1">
      <c r="A454" s="237">
        <v>52580</v>
      </c>
      <c r="B454" s="25">
        <v>120</v>
      </c>
      <c r="C454" s="35" t="s">
        <v>29</v>
      </c>
      <c r="D454" s="36" t="str">
        <f t="shared" ref="D454:E454" si="283">D453</f>
        <v>'</v>
      </c>
      <c r="E454" s="37">
        <f t="shared" si="283"/>
        <v>52336.75</v>
      </c>
      <c r="F454" s="6">
        <f>IF(MAX(F$9:F453)&gt;=L$5,0,IF(B454&gt;=MONTH($N$5),F453+1,0))</f>
        <v>0</v>
      </c>
      <c r="G454" s="45">
        <f t="shared" si="272"/>
        <v>0</v>
      </c>
      <c r="H454" s="42">
        <f t="shared" si="273"/>
        <v>0</v>
      </c>
      <c r="I454" s="42">
        <f t="shared" si="236"/>
        <v>0</v>
      </c>
      <c r="J454" s="46">
        <f t="shared" si="241"/>
        <v>0</v>
      </c>
      <c r="K454" s="41">
        <f>SUM(H443:H454)</f>
        <v>0</v>
      </c>
      <c r="L454" s="42">
        <f>SUM(I443:I454)</f>
        <v>0</v>
      </c>
      <c r="M454" s="42">
        <f>SUM(G443:G454)</f>
        <v>0</v>
      </c>
      <c r="N454" s="42">
        <f>K454+N442</f>
        <v>242605.73</v>
      </c>
      <c r="O454" s="42">
        <f>L454+O442</f>
        <v>185055.70606694923</v>
      </c>
      <c r="P454" s="46">
        <f>M454+P442</f>
        <v>427661.43606694922</v>
      </c>
      <c r="Q454" s="23"/>
    </row>
    <row r="455" spans="1:17" hidden="1">
      <c r="A455" s="237">
        <v>52611</v>
      </c>
      <c r="B455" s="25">
        <v>109</v>
      </c>
      <c r="C455" s="26" t="s">
        <v>17</v>
      </c>
      <c r="D455" s="47" t="str">
        <f>D443</f>
        <v>'</v>
      </c>
      <c r="E455" s="27">
        <f>E443+365.25</f>
        <v>52702</v>
      </c>
      <c r="F455" s="90">
        <f>IF(MAX(F$9:F454)&gt;=L$5,0,IF(B455&gt;=MONTH($N$5),F454+1,0))</f>
        <v>0</v>
      </c>
      <c r="G455" s="28">
        <f t="shared" si="272"/>
        <v>0</v>
      </c>
      <c r="H455" s="29">
        <f t="shared" si="273"/>
        <v>0</v>
      </c>
      <c r="I455" s="29">
        <f t="shared" ref="I455:I466" si="284">G455-H455</f>
        <v>0</v>
      </c>
      <c r="J455" s="30">
        <f t="shared" ref="J455:J466" si="285">J454-I455</f>
        <v>0</v>
      </c>
      <c r="K455" s="31"/>
      <c r="L455" s="32"/>
      <c r="M455" s="32"/>
      <c r="N455" s="32"/>
      <c r="O455" s="32"/>
      <c r="P455" s="48"/>
      <c r="Q455" s="23"/>
    </row>
    <row r="456" spans="1:17" hidden="1">
      <c r="A456" s="237">
        <v>52642</v>
      </c>
      <c r="B456" s="25">
        <v>110</v>
      </c>
      <c r="C456" s="35" t="s">
        <v>19</v>
      </c>
      <c r="D456" s="36" t="str">
        <f t="shared" ref="D456:E456" si="286">D455</f>
        <v>'</v>
      </c>
      <c r="E456" s="37">
        <f t="shared" si="286"/>
        <v>52702</v>
      </c>
      <c r="F456" s="6">
        <f>IF(MAX(F$9:F455)&gt;=L$5,0,IF(B456&gt;=MONTH($N$5),F455+1,0))</f>
        <v>0</v>
      </c>
      <c r="G456" s="38">
        <f t="shared" ref="G456:G466" si="287">IF((J455+H456)&lt;(M$5+H456),J455+H456,M$5)</f>
        <v>0</v>
      </c>
      <c r="H456" s="39">
        <f t="shared" ref="H456:H466" si="288">IF(F456&gt;0,IF(J455&gt;0,ROUND(-IPMT(K$5/12,F456,L$5,J$5,,),2),0),0)</f>
        <v>0</v>
      </c>
      <c r="I456" s="39">
        <f t="shared" si="284"/>
        <v>0</v>
      </c>
      <c r="J456" s="40">
        <f t="shared" si="285"/>
        <v>0</v>
      </c>
      <c r="K456" s="41"/>
      <c r="L456" s="42"/>
      <c r="M456" s="42"/>
      <c r="N456" s="42"/>
      <c r="O456" s="42"/>
      <c r="P456" s="46"/>
      <c r="Q456" s="23"/>
    </row>
    <row r="457" spans="1:17" hidden="1">
      <c r="A457" s="237">
        <v>52671</v>
      </c>
      <c r="B457" s="25">
        <v>111</v>
      </c>
      <c r="C457" s="35" t="s">
        <v>20</v>
      </c>
      <c r="D457" s="36" t="str">
        <f t="shared" ref="D457:E457" si="289">D456</f>
        <v>'</v>
      </c>
      <c r="E457" s="37">
        <f t="shared" si="289"/>
        <v>52702</v>
      </c>
      <c r="F457" s="6">
        <f>IF(MAX(F$9:F456)&gt;=L$5,0,IF(B457&gt;=MONTH($N$5),F456+1,0))</f>
        <v>0</v>
      </c>
      <c r="G457" s="38">
        <f t="shared" si="287"/>
        <v>0</v>
      </c>
      <c r="H457" s="39">
        <f t="shared" si="288"/>
        <v>0</v>
      </c>
      <c r="I457" s="39">
        <f t="shared" si="284"/>
        <v>0</v>
      </c>
      <c r="J457" s="40">
        <f t="shared" si="285"/>
        <v>0</v>
      </c>
      <c r="K457" s="41"/>
      <c r="L457" s="42"/>
      <c r="M457" s="42"/>
      <c r="N457" s="42"/>
      <c r="O457" s="42"/>
      <c r="P457" s="46"/>
      <c r="Q457" s="23"/>
    </row>
    <row r="458" spans="1:17" hidden="1">
      <c r="A458" s="237">
        <v>52702</v>
      </c>
      <c r="B458" s="25">
        <v>112</v>
      </c>
      <c r="C458" s="35" t="s">
        <v>21</v>
      </c>
      <c r="D458" s="36" t="str">
        <f t="shared" ref="D458:E458" si="290">D457</f>
        <v>'</v>
      </c>
      <c r="E458" s="37">
        <f t="shared" si="290"/>
        <v>52702</v>
      </c>
      <c r="F458" s="6">
        <f>IF(MAX(F$9:F457)&gt;=L$5,0,IF(B458&gt;=MONTH($N$5),F457+1,0))</f>
        <v>0</v>
      </c>
      <c r="G458" s="38">
        <f t="shared" si="287"/>
        <v>0</v>
      </c>
      <c r="H458" s="39">
        <f t="shared" si="288"/>
        <v>0</v>
      </c>
      <c r="I458" s="39">
        <f t="shared" si="284"/>
        <v>0</v>
      </c>
      <c r="J458" s="40">
        <f t="shared" si="285"/>
        <v>0</v>
      </c>
      <c r="K458" s="41"/>
      <c r="L458" s="42"/>
      <c r="M458" s="42"/>
      <c r="N458" s="42"/>
      <c r="O458" s="42"/>
      <c r="P458" s="46"/>
      <c r="Q458" s="23"/>
    </row>
    <row r="459" spans="1:17" hidden="1">
      <c r="A459" s="237">
        <v>52732</v>
      </c>
      <c r="B459" s="25">
        <v>113</v>
      </c>
      <c r="C459" s="35" t="s">
        <v>22</v>
      </c>
      <c r="D459" s="36" t="str">
        <f t="shared" ref="D459:E459" si="291">D458</f>
        <v>'</v>
      </c>
      <c r="E459" s="37">
        <f t="shared" si="291"/>
        <v>52702</v>
      </c>
      <c r="F459" s="6">
        <f>IF(MAX(F$9:F458)&gt;=L$5,0,IF(B459&gt;=MONTH($N$5),F458+1,0))</f>
        <v>0</v>
      </c>
      <c r="G459" s="38">
        <f t="shared" si="287"/>
        <v>0</v>
      </c>
      <c r="H459" s="39">
        <f t="shared" si="288"/>
        <v>0</v>
      </c>
      <c r="I459" s="39">
        <f t="shared" si="284"/>
        <v>0</v>
      </c>
      <c r="J459" s="40">
        <f t="shared" si="285"/>
        <v>0</v>
      </c>
      <c r="K459" s="41"/>
      <c r="L459" s="42"/>
      <c r="M459" s="42"/>
      <c r="N459" s="42"/>
      <c r="O459" s="42"/>
      <c r="P459" s="46"/>
      <c r="Q459" s="23"/>
    </row>
    <row r="460" spans="1:17" hidden="1">
      <c r="A460" s="237">
        <v>52763</v>
      </c>
      <c r="B460" s="25">
        <v>114</v>
      </c>
      <c r="C460" s="35" t="s">
        <v>23</v>
      </c>
      <c r="D460" s="36" t="str">
        <f t="shared" ref="D460:E460" si="292">D459</f>
        <v>'</v>
      </c>
      <c r="E460" s="37">
        <f t="shared" si="292"/>
        <v>52702</v>
      </c>
      <c r="F460" s="6">
        <f>IF(MAX(F$9:F459)&gt;=L$5,0,IF(B460&gt;=MONTH($N$5),F459+1,0))</f>
        <v>0</v>
      </c>
      <c r="G460" s="38">
        <f t="shared" si="287"/>
        <v>0</v>
      </c>
      <c r="H460" s="39">
        <f t="shared" si="288"/>
        <v>0</v>
      </c>
      <c r="I460" s="39">
        <f t="shared" si="284"/>
        <v>0</v>
      </c>
      <c r="J460" s="40">
        <f t="shared" si="285"/>
        <v>0</v>
      </c>
      <c r="K460" s="41"/>
      <c r="L460" s="42"/>
      <c r="M460" s="42"/>
      <c r="N460" s="42"/>
      <c r="O460" s="42"/>
      <c r="P460" s="46"/>
      <c r="Q460" s="23"/>
    </row>
    <row r="461" spans="1:17" hidden="1">
      <c r="A461" s="237">
        <v>52793</v>
      </c>
      <c r="B461" s="25">
        <v>115</v>
      </c>
      <c r="C461" s="35" t="s">
        <v>24</v>
      </c>
      <c r="D461" s="36" t="str">
        <f t="shared" ref="D461:E461" si="293">D460</f>
        <v>'</v>
      </c>
      <c r="E461" s="37">
        <f t="shared" si="293"/>
        <v>52702</v>
      </c>
      <c r="F461" s="6">
        <f>IF(MAX(F$9:F460)&gt;=L$5,0,IF(B461&gt;=MONTH($N$5),F460+1,0))</f>
        <v>0</v>
      </c>
      <c r="G461" s="38">
        <f t="shared" si="287"/>
        <v>0</v>
      </c>
      <c r="H461" s="39">
        <f t="shared" si="288"/>
        <v>0</v>
      </c>
      <c r="I461" s="39">
        <f t="shared" si="284"/>
        <v>0</v>
      </c>
      <c r="J461" s="40">
        <f t="shared" si="285"/>
        <v>0</v>
      </c>
      <c r="K461" s="41"/>
      <c r="L461" s="42"/>
      <c r="M461" s="42"/>
      <c r="N461" s="42"/>
      <c r="O461" s="42"/>
      <c r="P461" s="46"/>
      <c r="Q461" s="23"/>
    </row>
    <row r="462" spans="1:17" hidden="1">
      <c r="A462" s="237">
        <v>52824</v>
      </c>
      <c r="B462" s="25">
        <v>116</v>
      </c>
      <c r="C462" s="35" t="s">
        <v>25</v>
      </c>
      <c r="D462" s="36" t="str">
        <f t="shared" ref="D462:E462" si="294">D461</f>
        <v>'</v>
      </c>
      <c r="E462" s="37">
        <f t="shared" si="294"/>
        <v>52702</v>
      </c>
      <c r="F462" s="6">
        <f>IF(MAX(F$9:F461)&gt;=L$5,0,IF(B462&gt;=MONTH($N$5),F461+1,0))</f>
        <v>0</v>
      </c>
      <c r="G462" s="38">
        <f t="shared" si="287"/>
        <v>0</v>
      </c>
      <c r="H462" s="39">
        <f t="shared" si="288"/>
        <v>0</v>
      </c>
      <c r="I462" s="39">
        <f t="shared" si="284"/>
        <v>0</v>
      </c>
      <c r="J462" s="40">
        <f t="shared" si="285"/>
        <v>0</v>
      </c>
      <c r="K462" s="41"/>
      <c r="L462" s="42"/>
      <c r="M462" s="42"/>
      <c r="N462" s="42"/>
      <c r="O462" s="42"/>
      <c r="P462" s="46"/>
      <c r="Q462" s="23"/>
    </row>
    <row r="463" spans="1:17" hidden="1">
      <c r="A463" s="237">
        <v>52855</v>
      </c>
      <c r="B463" s="25">
        <v>117</v>
      </c>
      <c r="C463" s="35" t="s">
        <v>26</v>
      </c>
      <c r="D463" s="36" t="str">
        <f t="shared" ref="D463:E463" si="295">D462</f>
        <v>'</v>
      </c>
      <c r="E463" s="37">
        <f t="shared" si="295"/>
        <v>52702</v>
      </c>
      <c r="F463" s="6">
        <f>IF(MAX(F$9:F462)&gt;=L$5,0,IF(B463&gt;=MONTH($N$5),F462+1,0))</f>
        <v>0</v>
      </c>
      <c r="G463" s="38">
        <f t="shared" si="287"/>
        <v>0</v>
      </c>
      <c r="H463" s="39">
        <f t="shared" si="288"/>
        <v>0</v>
      </c>
      <c r="I463" s="39">
        <f t="shared" si="284"/>
        <v>0</v>
      </c>
      <c r="J463" s="40">
        <f t="shared" si="285"/>
        <v>0</v>
      </c>
      <c r="K463" s="41"/>
      <c r="L463" s="42"/>
      <c r="M463" s="42"/>
      <c r="N463" s="42"/>
      <c r="O463" s="42"/>
      <c r="P463" s="46"/>
      <c r="Q463" s="23"/>
    </row>
    <row r="464" spans="1:17" hidden="1">
      <c r="A464" s="237">
        <v>52885</v>
      </c>
      <c r="B464" s="25">
        <v>118</v>
      </c>
      <c r="C464" s="35" t="s">
        <v>27</v>
      </c>
      <c r="D464" s="36" t="str">
        <f t="shared" ref="D464:E464" si="296">D463</f>
        <v>'</v>
      </c>
      <c r="E464" s="37">
        <f t="shared" si="296"/>
        <v>52702</v>
      </c>
      <c r="F464" s="6">
        <f>IF(MAX(F$9:F463)&gt;=L$5,0,IF(B464&gt;=MONTH($N$5),F463+1,0))</f>
        <v>0</v>
      </c>
      <c r="G464" s="38">
        <f t="shared" si="287"/>
        <v>0</v>
      </c>
      <c r="H464" s="39">
        <f t="shared" si="288"/>
        <v>0</v>
      </c>
      <c r="I464" s="39">
        <f t="shared" si="284"/>
        <v>0</v>
      </c>
      <c r="J464" s="40">
        <f t="shared" si="285"/>
        <v>0</v>
      </c>
      <c r="K464" s="41"/>
      <c r="L464" s="42"/>
      <c r="M464" s="42"/>
      <c r="N464" s="42"/>
      <c r="O464" s="42"/>
      <c r="P464" s="46"/>
      <c r="Q464" s="23"/>
    </row>
    <row r="465" spans="1:17" hidden="1">
      <c r="A465" s="237">
        <v>52916</v>
      </c>
      <c r="B465" s="25">
        <v>119</v>
      </c>
      <c r="C465" s="35" t="s">
        <v>28</v>
      </c>
      <c r="D465" s="36" t="str">
        <f t="shared" ref="D465:E465" si="297">D464</f>
        <v>'</v>
      </c>
      <c r="E465" s="37">
        <f t="shared" si="297"/>
        <v>52702</v>
      </c>
      <c r="F465" s="6">
        <f>IF(MAX(F$9:F464)&gt;=L$5,0,IF(B465&gt;=MONTH($N$5),F464+1,0))</f>
        <v>0</v>
      </c>
      <c r="G465" s="38">
        <f t="shared" si="287"/>
        <v>0</v>
      </c>
      <c r="H465" s="39">
        <f t="shared" si="288"/>
        <v>0</v>
      </c>
      <c r="I465" s="39">
        <f t="shared" si="284"/>
        <v>0</v>
      </c>
      <c r="J465" s="40">
        <f t="shared" si="285"/>
        <v>0</v>
      </c>
      <c r="K465" s="41"/>
      <c r="L465" s="42"/>
      <c r="M465" s="42"/>
      <c r="N465" s="42"/>
      <c r="O465" s="42"/>
      <c r="P465" s="46"/>
      <c r="Q465" s="23"/>
    </row>
    <row r="466" spans="1:17" ht="9" hidden="1" thickBot="1">
      <c r="A466" s="237">
        <v>52946</v>
      </c>
      <c r="B466" s="25">
        <v>120</v>
      </c>
      <c r="C466" s="35" t="s">
        <v>29</v>
      </c>
      <c r="D466" s="36" t="str">
        <f t="shared" ref="D466:E466" si="298">D465</f>
        <v>'</v>
      </c>
      <c r="E466" s="37">
        <f t="shared" si="298"/>
        <v>52702</v>
      </c>
      <c r="F466" s="6">
        <f>IF(MAX(F$9:F465)&gt;=L$5,0,IF(B466&gt;=MONTH($N$5),F465+1,0))</f>
        <v>0</v>
      </c>
      <c r="G466" s="45">
        <f t="shared" si="287"/>
        <v>0</v>
      </c>
      <c r="H466" s="42">
        <f t="shared" si="288"/>
        <v>0</v>
      </c>
      <c r="I466" s="42">
        <f t="shared" si="284"/>
        <v>0</v>
      </c>
      <c r="J466" s="46">
        <f t="shared" si="285"/>
        <v>0</v>
      </c>
      <c r="K466" s="41">
        <f>SUM(H455:H466)</f>
        <v>0</v>
      </c>
      <c r="L466" s="42">
        <f>SUM(I455:I466)</f>
        <v>0</v>
      </c>
      <c r="M466" s="42">
        <f>SUM(G455:G466)</f>
        <v>0</v>
      </c>
      <c r="N466" s="42">
        <f>K466+N454</f>
        <v>242605.73</v>
      </c>
      <c r="O466" s="42">
        <f>L466+O454</f>
        <v>185055.70606694923</v>
      </c>
      <c r="P466" s="46">
        <f>M466+P454</f>
        <v>427661.43606694922</v>
      </c>
      <c r="Q466" s="23"/>
    </row>
    <row r="467" spans="1:17" ht="9.75" thickTop="1" thickBot="1">
      <c r="A467" s="237"/>
      <c r="C467" s="58" t="s">
        <v>30</v>
      </c>
      <c r="D467" s="59"/>
      <c r="E467" s="60"/>
      <c r="F467" s="60"/>
      <c r="G467" s="61">
        <f>SUM(G11:G466)</f>
        <v>712769.02000000176</v>
      </c>
      <c r="H467" s="61">
        <f>SUM(H11:H466)</f>
        <v>415300.01999999984</v>
      </c>
      <c r="I467" s="61">
        <f>SUM(I11:I466)</f>
        <v>297469.00000000012</v>
      </c>
      <c r="J467" s="62">
        <f>J466</f>
        <v>0</v>
      </c>
      <c r="K467" s="63">
        <f>SUM(K11:K466)</f>
        <v>415300.02</v>
      </c>
      <c r="L467" s="64">
        <f>SUM(L11:L466)</f>
        <v>297469.00000000006</v>
      </c>
      <c r="M467" s="64">
        <f t="shared" ref="M467" si="299">SUM(M11:M214)</f>
        <v>596944.00385982508</v>
      </c>
      <c r="N467" s="64">
        <f>N214</f>
        <v>227369.22999999998</v>
      </c>
      <c r="O467" s="64">
        <f>O214</f>
        <v>120105.63791840563</v>
      </c>
      <c r="P467" s="65">
        <f>P214</f>
        <v>347474.86791840562</v>
      </c>
      <c r="Q467" s="23"/>
    </row>
    <row r="468" spans="1:17" ht="9" thickTop="1">
      <c r="C468" s="66"/>
      <c r="D468" s="66"/>
      <c r="E468" s="66"/>
      <c r="F468" s="67"/>
      <c r="G468" s="68"/>
      <c r="H468" s="68"/>
      <c r="I468" s="68"/>
      <c r="J468" s="68"/>
      <c r="K468" s="68"/>
      <c r="L468" s="68"/>
      <c r="M468" s="68"/>
      <c r="N468" s="68"/>
      <c r="O468" s="66"/>
      <c r="P468" s="66"/>
    </row>
    <row r="469" spans="1:17">
      <c r="F469" s="69"/>
      <c r="G469" s="70"/>
      <c r="H469" s="70"/>
      <c r="I469" s="70"/>
      <c r="J469" s="70"/>
      <c r="K469" s="70"/>
      <c r="L469" s="70"/>
      <c r="M469" s="70"/>
      <c r="N469" s="70"/>
    </row>
    <row r="470" spans="1:17">
      <c r="F470" s="69"/>
      <c r="G470" s="70"/>
      <c r="H470" s="70"/>
      <c r="I470" s="70"/>
      <c r="J470" s="70"/>
      <c r="K470" s="70"/>
      <c r="L470" s="70"/>
      <c r="M470" s="70"/>
      <c r="N470" s="70"/>
    </row>
    <row r="471" spans="1:17">
      <c r="F471" s="69"/>
      <c r="G471" s="70"/>
      <c r="H471" s="70"/>
      <c r="I471" s="70"/>
      <c r="J471" s="70"/>
      <c r="K471" s="70"/>
      <c r="L471" s="70"/>
      <c r="M471" s="70"/>
      <c r="N471" s="70"/>
    </row>
    <row r="472" spans="1:17">
      <c r="F472" s="69"/>
      <c r="G472" s="70"/>
      <c r="H472" s="70"/>
      <c r="I472" s="70"/>
      <c r="J472" s="70"/>
      <c r="K472" s="70"/>
      <c r="L472" s="70"/>
      <c r="M472" s="70"/>
      <c r="N472" s="70"/>
    </row>
    <row r="473" spans="1:17">
      <c r="F473" s="69"/>
      <c r="G473" s="70"/>
      <c r="H473" s="70"/>
      <c r="I473" s="70"/>
      <c r="J473" s="70"/>
      <c r="K473" s="70"/>
      <c r="L473" s="70"/>
      <c r="M473" s="70"/>
      <c r="N473" s="70"/>
    </row>
    <row r="474" spans="1:17">
      <c r="F474" s="69"/>
      <c r="G474" s="70"/>
      <c r="H474" s="70"/>
      <c r="I474" s="70"/>
      <c r="J474" s="70"/>
      <c r="K474" s="70"/>
      <c r="L474" s="70"/>
      <c r="M474" s="70"/>
      <c r="N474" s="70"/>
    </row>
    <row r="475" spans="1:17">
      <c r="F475" s="69"/>
      <c r="G475" s="70"/>
      <c r="H475" s="70"/>
      <c r="I475" s="70"/>
      <c r="J475" s="70"/>
      <c r="K475" s="70"/>
      <c r="L475" s="70"/>
      <c r="M475" s="70"/>
      <c r="N475" s="70"/>
    </row>
    <row r="476" spans="1:17">
      <c r="F476" s="69"/>
      <c r="G476" s="70"/>
      <c r="H476" s="70"/>
      <c r="I476" s="70"/>
      <c r="J476" s="70"/>
      <c r="K476" s="70"/>
      <c r="L476" s="70"/>
      <c r="M476" s="70"/>
      <c r="N476" s="70"/>
    </row>
  </sheetData>
  <conditionalFormatting sqref="J23:J466 G11:I466 G179:P191 G95:J97 G215:P466 G121:P123 G134:P136 G145:J145 G140:P140 K11:P466 G132:J134 G127:P129">
    <cfRule type="cellIs" dxfId="58" priority="30" stopIfTrue="1" operator="equal">
      <formula>0</formula>
    </cfRule>
  </conditionalFormatting>
  <conditionalFormatting sqref="C9:E22">
    <cfRule type="expression" dxfId="57" priority="28" stopIfTrue="1">
      <formula>AND(YEAR($E9)=YEAR($I$5),$B9=MONTH($I$5))</formula>
    </cfRule>
    <cfRule type="expression" dxfId="56" priority="29" stopIfTrue="1">
      <formula>AND(YEAR($E9)=YEAR($N$5),$B9=MONTH($N$5))</formula>
    </cfRule>
  </conditionalFormatting>
  <conditionalFormatting sqref="J11:J22">
    <cfRule type="expression" dxfId="55" priority="26" stopIfTrue="1">
      <formula>AND($J$5&gt;0,$J$5&lt;=$J11)</formula>
    </cfRule>
    <cfRule type="cellIs" dxfId="54" priority="27" stopIfTrue="1" operator="equal">
      <formula>0</formula>
    </cfRule>
  </conditionalFormatting>
  <conditionalFormatting sqref="J9:J10">
    <cfRule type="expression" dxfId="53" priority="25" stopIfTrue="1">
      <formula>AND($J$5&gt;0,$J$5&lt;=$J9)</formula>
    </cfRule>
  </conditionalFormatting>
  <conditionalFormatting sqref="F11:F466">
    <cfRule type="cellIs" dxfId="52" priority="23" stopIfTrue="1" operator="equal">
      <formula>0</formula>
    </cfRule>
    <cfRule type="expression" dxfId="51" priority="24" stopIfTrue="1">
      <formula>($G11=$J$5)</formula>
    </cfRule>
  </conditionalFormatting>
  <conditionalFormatting sqref="T16">
    <cfRule type="cellIs" dxfId="50" priority="21" operator="greaterThan">
      <formula>$T$15</formula>
    </cfRule>
  </conditionalFormatting>
  <conditionalFormatting sqref="T16">
    <cfRule type="cellIs" dxfId="49" priority="20" operator="greaterThan">
      <formula>(NOW()&gt;=$T$15)</formula>
    </cfRule>
  </conditionalFormatting>
  <conditionalFormatting sqref="F140">
    <cfRule type="cellIs" dxfId="48" priority="14" stopIfTrue="1" operator="equal">
      <formula>0</formula>
    </cfRule>
    <cfRule type="expression" dxfId="47" priority="15" stopIfTrue="1">
      <formula>($G140=$J$5)</formula>
    </cfRule>
  </conditionalFormatting>
  <conditionalFormatting sqref="F140">
    <cfRule type="cellIs" dxfId="46" priority="11" stopIfTrue="1" operator="equal">
      <formula>0</formula>
    </cfRule>
    <cfRule type="expression" dxfId="45" priority="12" stopIfTrue="1">
      <formula>($G140=$J$5)</formula>
    </cfRule>
  </conditionalFormatting>
  <conditionalFormatting sqref="F145">
    <cfRule type="cellIs" dxfId="44" priority="3" stopIfTrue="1" operator="equal">
      <formula>0</formula>
    </cfRule>
    <cfRule type="expression" dxfId="43" priority="4" stopIfTrue="1">
      <formula>($G145=$J$5)</formula>
    </cfRule>
  </conditionalFormatting>
  <conditionalFormatting sqref="F145">
    <cfRule type="cellIs" dxfId="42" priority="1" stopIfTrue="1" operator="equal">
      <formula>0</formula>
    </cfRule>
    <cfRule type="expression" dxfId="41" priority="2" stopIfTrue="1">
      <formula>($G145=$J$5)</formula>
    </cfRule>
  </conditionalFormatting>
  <pageMargins left="0.7" right="0.7" top="0.75" bottom="0.75" header="0.3" footer="0.3"/>
  <pageSetup scale="87" orientation="portrait" verticalDpi="0" r:id="rId1"/>
  <rowBreaks count="1" manualBreakCount="1">
    <brk id="142" min="2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2:X476"/>
  <sheetViews>
    <sheetView topLeftCell="C2" zoomScale="140" zoomScaleNormal="140" zoomScaleSheetLayoutView="140" workbookViewId="0">
      <pane xSplit="4" ySplit="9" topLeftCell="G11" activePane="bottomRight" state="frozen"/>
      <selection pane="topRight"/>
      <selection pane="bottomLeft"/>
      <selection pane="bottomRight"/>
    </sheetView>
  </sheetViews>
  <sheetFormatPr defaultRowHeight="8.25"/>
  <cols>
    <col min="1" max="1" width="10" style="1" customWidth="1"/>
    <col min="2" max="2" width="2.3984375" style="25" customWidth="1"/>
    <col min="3" max="3" width="4.796875" style="1" customWidth="1"/>
    <col min="4" max="4" width="1" style="1" customWidth="1"/>
    <col min="5" max="5" width="4.796875" style="1" customWidth="1"/>
    <col min="6" max="6" width="9.3984375" style="1" customWidth="1"/>
    <col min="7" max="12" width="12.59765625" style="1" customWidth="1"/>
    <col min="13" max="16" width="12.59765625" style="1" hidden="1" customWidth="1"/>
    <col min="17" max="17" width="1.796875" style="1" customWidth="1"/>
    <col min="18" max="20" width="12.59765625" style="1" customWidth="1"/>
    <col min="21" max="21" width="1.796875" style="1" customWidth="1"/>
    <col min="22" max="22" width="12.3984375" style="1" customWidth="1"/>
    <col min="23" max="23" width="1.796875" style="1" customWidth="1"/>
    <col min="24" max="24" width="12.3984375" style="1" customWidth="1"/>
    <col min="25" max="25" width="1.796875" style="1" customWidth="1"/>
    <col min="26" max="16384" width="9.59765625" style="1"/>
  </cols>
  <sheetData>
    <row r="2" spans="1:24">
      <c r="G2" s="4" t="s">
        <v>49</v>
      </c>
      <c r="H2" s="140" t="s">
        <v>38</v>
      </c>
      <c r="I2" s="136" t="s">
        <v>75</v>
      </c>
      <c r="J2" s="149" t="s">
        <v>75</v>
      </c>
      <c r="K2" s="136" t="s">
        <v>75</v>
      </c>
      <c r="L2" s="136" t="s">
        <v>75</v>
      </c>
      <c r="M2" s="136" t="s">
        <v>75</v>
      </c>
      <c r="N2" s="136" t="s">
        <v>75</v>
      </c>
      <c r="O2" s="9"/>
      <c r="P2" s="7" t="s">
        <v>45</v>
      </c>
      <c r="R2" s="154" t="s">
        <v>78</v>
      </c>
      <c r="S2" s="154" t="s">
        <v>81</v>
      </c>
      <c r="T2" s="154" t="s">
        <v>84</v>
      </c>
    </row>
    <row r="3" spans="1:24" ht="8.25" customHeight="1">
      <c r="G3" s="4" t="s">
        <v>55</v>
      </c>
      <c r="H3" s="141" t="s">
        <v>54</v>
      </c>
      <c r="I3" s="136" t="s">
        <v>50</v>
      </c>
      <c r="J3" s="149" t="s">
        <v>3</v>
      </c>
      <c r="K3" s="136" t="s">
        <v>4</v>
      </c>
      <c r="L3" s="136" t="s">
        <v>5</v>
      </c>
      <c r="M3" s="136" t="s">
        <v>6</v>
      </c>
      <c r="N3" s="136" t="s">
        <v>51</v>
      </c>
      <c r="O3" s="9"/>
      <c r="P3" s="7" t="s">
        <v>46</v>
      </c>
      <c r="R3" s="155" t="s">
        <v>77</v>
      </c>
      <c r="S3" s="155" t="s">
        <v>57</v>
      </c>
      <c r="T3" s="155" t="s">
        <v>58</v>
      </c>
      <c r="U3" s="126"/>
      <c r="V3" s="126"/>
      <c r="W3" s="126"/>
      <c r="X3" s="126"/>
    </row>
    <row r="4" spans="1:24" ht="8.25" customHeight="1">
      <c r="C4" s="98" t="s">
        <v>63</v>
      </c>
      <c r="D4" s="99"/>
      <c r="E4" s="99"/>
      <c r="F4" s="99"/>
      <c r="G4" s="4" t="s">
        <v>47</v>
      </c>
      <c r="H4" s="140" t="s">
        <v>37</v>
      </c>
      <c r="I4" s="136" t="s">
        <v>113</v>
      </c>
      <c r="J4" s="149" t="s">
        <v>7</v>
      </c>
      <c r="K4" s="136" t="s">
        <v>8</v>
      </c>
      <c r="L4" s="136" t="s">
        <v>9</v>
      </c>
      <c r="M4" s="136" t="s">
        <v>10</v>
      </c>
      <c r="N4" s="136" t="s">
        <v>52</v>
      </c>
      <c r="O4" s="9"/>
      <c r="P4" s="8">
        <f ca="1">VALUE(CONCATENATE(YEAR(NOW()),"/",1,"/",1))</f>
        <v>42736</v>
      </c>
      <c r="R4" s="154" t="s">
        <v>79</v>
      </c>
      <c r="S4" s="154" t="s">
        <v>82</v>
      </c>
      <c r="T4" s="154" t="s">
        <v>85</v>
      </c>
      <c r="U4" s="126"/>
      <c r="V4" s="126"/>
      <c r="W4" s="126"/>
      <c r="X4" s="126"/>
    </row>
    <row r="5" spans="1:24" ht="9" customHeight="1" thickBot="1">
      <c r="H5" s="142" t="s">
        <v>53</v>
      </c>
      <c r="I5" s="138">
        <v>39217</v>
      </c>
      <c r="J5" s="212">
        <v>310382</v>
      </c>
      <c r="K5" s="152">
        <v>0.105</v>
      </c>
      <c r="L5" s="213">
        <f>12*20</f>
        <v>240</v>
      </c>
      <c r="M5" s="137">
        <f>PMT(K5/12,L5,-J5)</f>
        <v>3098.7914607736498</v>
      </c>
      <c r="N5" s="143">
        <f>I5+31+IF(DAY(I5)&gt;15,28,0)-IF((MONTH(I5+31+IF(DAY(I5)&gt;15,28,0))-MONTH(I5))&gt;1,10,0)-DAY(I5+31+IF(DAY(I5)&gt;15,28,0)-IF((MONTH(I5+31+IF(DAY(I5)&gt;15,28,0))-MONTH(I5))&gt;1,10,0))+15</f>
        <v>39248</v>
      </c>
      <c r="O5" s="139"/>
      <c r="R5" s="155" t="s">
        <v>59</v>
      </c>
      <c r="S5" s="155" t="s">
        <v>60</v>
      </c>
      <c r="T5" s="155" t="s">
        <v>61</v>
      </c>
      <c r="U5" s="126"/>
      <c r="V5" s="126"/>
      <c r="W5" s="126"/>
      <c r="X5" s="126"/>
    </row>
    <row r="6" spans="1:24" ht="9.75" thickTop="1" thickBot="1">
      <c r="G6" s="13" t="s">
        <v>36</v>
      </c>
      <c r="H6" s="14"/>
      <c r="I6" s="14"/>
      <c r="J6" s="14"/>
      <c r="K6" s="14"/>
      <c r="L6" s="15"/>
      <c r="M6" s="15"/>
      <c r="N6" s="15"/>
      <c r="O6" s="15"/>
      <c r="R6" s="154" t="s">
        <v>80</v>
      </c>
      <c r="S6" s="158" t="s">
        <v>83</v>
      </c>
      <c r="T6" s="154" t="s">
        <v>86</v>
      </c>
      <c r="U6" s="126"/>
      <c r="V6" s="126"/>
      <c r="W6" s="126"/>
      <c r="X6" s="126"/>
    </row>
    <row r="7" spans="1:24" ht="9" thickTop="1">
      <c r="C7" s="17" t="s">
        <v>10</v>
      </c>
      <c r="D7" s="18"/>
      <c r="E7" s="19"/>
      <c r="F7" s="20" t="s">
        <v>10</v>
      </c>
      <c r="G7" s="20" t="s">
        <v>10</v>
      </c>
      <c r="H7" s="20" t="s">
        <v>4</v>
      </c>
      <c r="I7" s="20" t="s">
        <v>12</v>
      </c>
      <c r="J7" s="21" t="s">
        <v>42</v>
      </c>
      <c r="K7" s="22" t="s">
        <v>4</v>
      </c>
      <c r="L7" s="20" t="s">
        <v>12</v>
      </c>
      <c r="M7" s="20" t="s">
        <v>10</v>
      </c>
      <c r="N7" s="20" t="s">
        <v>13</v>
      </c>
      <c r="O7" s="20" t="s">
        <v>13</v>
      </c>
      <c r="P7" s="21" t="s">
        <v>13</v>
      </c>
      <c r="Q7" s="23"/>
      <c r="R7" s="155" t="s">
        <v>62</v>
      </c>
      <c r="S7" s="159" t="s">
        <v>63</v>
      </c>
      <c r="T7" s="155" t="s">
        <v>64</v>
      </c>
      <c r="U7" s="126"/>
      <c r="V7" s="126"/>
      <c r="W7" s="126"/>
      <c r="X7" s="126"/>
    </row>
    <row r="8" spans="1:24">
      <c r="C8" s="71" t="s">
        <v>14</v>
      </c>
      <c r="D8" s="72"/>
      <c r="E8" s="73"/>
      <c r="F8" s="53" t="s">
        <v>15</v>
      </c>
      <c r="G8" s="74" t="s">
        <v>7</v>
      </c>
      <c r="H8" s="74" t="s">
        <v>10</v>
      </c>
      <c r="I8" s="74" t="s">
        <v>10</v>
      </c>
      <c r="J8" s="75" t="s">
        <v>12</v>
      </c>
      <c r="K8" s="76" t="s">
        <v>16</v>
      </c>
      <c r="L8" s="74" t="s">
        <v>16</v>
      </c>
      <c r="M8" s="74" t="s">
        <v>16</v>
      </c>
      <c r="N8" s="74" t="s">
        <v>4</v>
      </c>
      <c r="O8" s="53" t="s">
        <v>12</v>
      </c>
      <c r="P8" s="77" t="s">
        <v>10</v>
      </c>
      <c r="Q8" s="23"/>
    </row>
    <row r="9" spans="1:24" hidden="1">
      <c r="A9" s="237">
        <v>39036</v>
      </c>
      <c r="B9" s="25">
        <v>11</v>
      </c>
      <c r="C9" s="26" t="s">
        <v>28</v>
      </c>
      <c r="D9" s="78" t="s">
        <v>18</v>
      </c>
      <c r="E9" s="80">
        <f>E10</f>
        <v>38882.75</v>
      </c>
      <c r="F9" s="92">
        <v>0</v>
      </c>
      <c r="G9" s="89">
        <v>0</v>
      </c>
      <c r="H9" s="89">
        <v>0</v>
      </c>
      <c r="I9" s="89">
        <v>0</v>
      </c>
      <c r="J9" s="91">
        <f>IF(F10&lt;1,0,IF(F10=1,J$5,J$5-I9))</f>
        <v>0</v>
      </c>
      <c r="K9" s="82"/>
      <c r="L9" s="83"/>
      <c r="M9" s="83"/>
      <c r="N9" s="83"/>
      <c r="O9" s="84"/>
      <c r="P9" s="85"/>
      <c r="Q9" s="23"/>
    </row>
    <row r="10" spans="1:24" hidden="1">
      <c r="A10" s="237">
        <v>39066</v>
      </c>
      <c r="B10" s="25">
        <v>12</v>
      </c>
      <c r="C10" s="50" t="s">
        <v>29</v>
      </c>
      <c r="D10" s="51" t="s">
        <v>18</v>
      </c>
      <c r="E10" s="81">
        <f>E11-365.25</f>
        <v>38882.75</v>
      </c>
      <c r="F10" s="92">
        <v>0</v>
      </c>
      <c r="G10" s="89">
        <v>0</v>
      </c>
      <c r="H10" s="89">
        <v>0</v>
      </c>
      <c r="I10" s="89">
        <v>0</v>
      </c>
      <c r="J10" s="91">
        <f>IF(F11&lt;1,0,IF(F11=1,J$5,J$5-I10))</f>
        <v>0</v>
      </c>
      <c r="K10" s="86"/>
      <c r="L10" s="87"/>
      <c r="M10" s="87"/>
      <c r="N10" s="87"/>
      <c r="O10" s="87"/>
      <c r="P10" s="88"/>
      <c r="Q10" s="23"/>
    </row>
    <row r="11" spans="1:24">
      <c r="A11" s="237">
        <v>39097</v>
      </c>
      <c r="B11" s="25">
        <v>1</v>
      </c>
      <c r="C11" s="26" t="s">
        <v>17</v>
      </c>
      <c r="D11" s="78" t="s">
        <v>18</v>
      </c>
      <c r="E11" s="79">
        <f>N5</f>
        <v>39248</v>
      </c>
      <c r="F11" s="90">
        <f>IF(MAX(F$9:F10)&gt;=L$5,0,IF(B11&gt;=MONTH($N$5),F10+1,0))</f>
        <v>0</v>
      </c>
      <c r="G11" s="28">
        <f>IF(F11&gt;0,$M$5,0)</f>
        <v>0</v>
      </c>
      <c r="H11" s="29">
        <f>IF(F11&gt;0,ROUND(-IPMT(K$5/12,F11,L$5,J$5,,),2),0)</f>
        <v>0</v>
      </c>
      <c r="I11" s="29">
        <f>G11-H11</f>
        <v>0</v>
      </c>
      <c r="J11" s="30">
        <f>IF(F12&lt;1,0,IF(F12=1,J$5,J$5-I11))</f>
        <v>0</v>
      </c>
      <c r="K11" s="31"/>
      <c r="L11" s="32"/>
      <c r="M11" s="32"/>
      <c r="N11" s="32"/>
      <c r="O11" s="33"/>
      <c r="P11" s="34"/>
      <c r="Q11" s="23"/>
    </row>
    <row r="12" spans="1:24">
      <c r="A12" s="237">
        <v>39128</v>
      </c>
      <c r="B12" s="25">
        <v>2</v>
      </c>
      <c r="C12" s="35" t="s">
        <v>19</v>
      </c>
      <c r="D12" s="36" t="str">
        <f t="shared" ref="D12:E22" si="0">D11</f>
        <v>'</v>
      </c>
      <c r="E12" s="37">
        <f t="shared" si="0"/>
        <v>39248</v>
      </c>
      <c r="F12" s="6">
        <f>IF(MAX(F$9:F11)&gt;=L$5,0,IF(B12&gt;=MONTH($N$5),F11+1,0))</f>
        <v>0</v>
      </c>
      <c r="G12" s="38">
        <f t="shared" ref="G12:G75" si="1">IF((J11+H12)&lt;(M$5+H12),J11+H12,M$5)</f>
        <v>0</v>
      </c>
      <c r="H12" s="39">
        <f t="shared" ref="H12:H75" si="2">IF(F12&gt;0,IF(J11&gt;0,ROUND(-IPMT(K$5/12,F12,L$5,J$5,,),2),0),0)</f>
        <v>0</v>
      </c>
      <c r="I12" s="39">
        <f t="shared" ref="I12:I147" si="3">G12-H12</f>
        <v>0</v>
      </c>
      <c r="J12" s="40">
        <f t="shared" ref="J12:J22" si="4">IF(F13&lt;1,0,IF(F13=1,J$5,J11-I12))</f>
        <v>0</v>
      </c>
      <c r="K12" s="41"/>
      <c r="L12" s="42"/>
      <c r="M12" s="42"/>
      <c r="N12" s="42"/>
      <c r="O12" s="43"/>
      <c r="P12" s="44"/>
      <c r="Q12" s="23"/>
    </row>
    <row r="13" spans="1:24">
      <c r="A13" s="237">
        <v>39156</v>
      </c>
      <c r="B13" s="25">
        <v>3</v>
      </c>
      <c r="C13" s="35" t="s">
        <v>20</v>
      </c>
      <c r="D13" s="36" t="str">
        <f t="shared" si="0"/>
        <v>'</v>
      </c>
      <c r="E13" s="37">
        <f t="shared" si="0"/>
        <v>39248</v>
      </c>
      <c r="F13" s="6">
        <f>IF(MAX(F$9:F12)&gt;=L$5,0,IF(B13&gt;=MONTH($N$5),F12+1,0))</f>
        <v>0</v>
      </c>
      <c r="G13" s="38">
        <f t="shared" si="1"/>
        <v>0</v>
      </c>
      <c r="H13" s="39">
        <f t="shared" si="2"/>
        <v>0</v>
      </c>
      <c r="I13" s="39">
        <f t="shared" si="3"/>
        <v>0</v>
      </c>
      <c r="J13" s="40">
        <f t="shared" si="4"/>
        <v>0</v>
      </c>
      <c r="K13" s="41"/>
      <c r="L13" s="42"/>
      <c r="M13" s="42"/>
      <c r="N13" s="42"/>
      <c r="O13" s="43"/>
      <c r="P13" s="44"/>
      <c r="Q13" s="23"/>
      <c r="T13" s="177" t="s">
        <v>127</v>
      </c>
    </row>
    <row r="14" spans="1:24">
      <c r="A14" s="237">
        <v>39187</v>
      </c>
      <c r="B14" s="25">
        <v>4</v>
      </c>
      <c r="C14" s="35" t="s">
        <v>21</v>
      </c>
      <c r="D14" s="36" t="str">
        <f t="shared" si="0"/>
        <v>'</v>
      </c>
      <c r="E14" s="37">
        <f t="shared" si="0"/>
        <v>39248</v>
      </c>
      <c r="F14" s="6">
        <f>IF(MAX(F$9:F13)&gt;=L$5,0,IF(B14&gt;=MONTH($N$5),F13+1,0))</f>
        <v>0</v>
      </c>
      <c r="G14" s="38">
        <f t="shared" si="1"/>
        <v>0</v>
      </c>
      <c r="H14" s="39">
        <f t="shared" si="2"/>
        <v>0</v>
      </c>
      <c r="I14" s="39">
        <f t="shared" si="3"/>
        <v>0</v>
      </c>
      <c r="J14" s="40">
        <f t="shared" si="4"/>
        <v>0</v>
      </c>
      <c r="K14" s="41"/>
      <c r="L14" s="42"/>
      <c r="M14" s="42"/>
      <c r="N14" s="42"/>
      <c r="O14" s="43"/>
      <c r="P14" s="44"/>
      <c r="Q14" s="23"/>
      <c r="T14" s="179" t="s">
        <v>126</v>
      </c>
    </row>
    <row r="15" spans="1:24">
      <c r="A15" s="237">
        <v>39217</v>
      </c>
      <c r="B15" s="25">
        <v>5</v>
      </c>
      <c r="C15" s="35" t="s">
        <v>22</v>
      </c>
      <c r="D15" s="36" t="str">
        <f t="shared" si="0"/>
        <v>'</v>
      </c>
      <c r="E15" s="37">
        <f t="shared" si="0"/>
        <v>39248</v>
      </c>
      <c r="F15" s="6">
        <f>IF(MAX(F$9:F14)&gt;=L$5,0,IF(B15&gt;=MONTH($N$5),F14+1,0))</f>
        <v>0</v>
      </c>
      <c r="G15" s="38">
        <f t="shared" si="1"/>
        <v>0</v>
      </c>
      <c r="H15" s="39">
        <f t="shared" si="2"/>
        <v>0</v>
      </c>
      <c r="I15" s="39">
        <f t="shared" si="3"/>
        <v>0</v>
      </c>
      <c r="J15" s="40">
        <f t="shared" si="4"/>
        <v>310382</v>
      </c>
      <c r="K15" s="41"/>
      <c r="L15" s="42"/>
      <c r="M15" s="42"/>
      <c r="N15" s="42"/>
      <c r="O15" s="43"/>
      <c r="P15" s="44"/>
      <c r="Q15" s="23"/>
      <c r="T15" s="225">
        <f>N5+(365.3*10)</f>
        <v>42901</v>
      </c>
    </row>
    <row r="16" spans="1:24">
      <c r="A16" s="237">
        <v>39248</v>
      </c>
      <c r="B16" s="25">
        <v>6</v>
      </c>
      <c r="C16" s="35" t="s">
        <v>23</v>
      </c>
      <c r="D16" s="36" t="str">
        <f t="shared" si="0"/>
        <v>'</v>
      </c>
      <c r="E16" s="37">
        <f t="shared" si="0"/>
        <v>39248</v>
      </c>
      <c r="F16" s="6">
        <f>IF(MAX(F$9:F15)&gt;=L$5,0,IF(B16&gt;=MONTH($N$5),F15+1,0))</f>
        <v>1</v>
      </c>
      <c r="G16" s="38">
        <f t="shared" si="1"/>
        <v>3098.7914607736498</v>
      </c>
      <c r="H16" s="39">
        <f t="shared" si="2"/>
        <v>2715.84</v>
      </c>
      <c r="I16" s="39">
        <f t="shared" si="3"/>
        <v>382.95146077364961</v>
      </c>
      <c r="J16" s="40">
        <f t="shared" si="4"/>
        <v>309999.04853922635</v>
      </c>
      <c r="K16" s="41"/>
      <c r="L16" s="42"/>
      <c r="M16" s="42"/>
      <c r="N16" s="42"/>
      <c r="O16" s="43"/>
      <c r="P16" s="44"/>
      <c r="Q16" s="23"/>
      <c r="T16" s="220" t="str">
        <f ca="1">IF(NOW()&gt;=T15,"ELIGIBLE","Not Eligible")</f>
        <v>Not Eligible</v>
      </c>
      <c r="U16" s="253" t="s">
        <v>120</v>
      </c>
    </row>
    <row r="17" spans="1:20">
      <c r="A17" s="237">
        <v>39278</v>
      </c>
      <c r="B17" s="25">
        <v>7</v>
      </c>
      <c r="C17" s="35" t="s">
        <v>24</v>
      </c>
      <c r="D17" s="36" t="str">
        <f t="shared" si="0"/>
        <v>'</v>
      </c>
      <c r="E17" s="37">
        <f t="shared" si="0"/>
        <v>39248</v>
      </c>
      <c r="F17" s="6">
        <f>IF(MAX(F$9:F16)&gt;=L$5,0,IF(B17&gt;=MONTH($N$5),F16+1,0))</f>
        <v>2</v>
      </c>
      <c r="G17" s="38">
        <f t="shared" si="1"/>
        <v>3098.7914607736498</v>
      </c>
      <c r="H17" s="39">
        <f t="shared" si="2"/>
        <v>2712.49</v>
      </c>
      <c r="I17" s="39">
        <f t="shared" si="3"/>
        <v>386.30146077364998</v>
      </c>
      <c r="J17" s="40">
        <f t="shared" si="4"/>
        <v>309612.74707845272</v>
      </c>
      <c r="K17" s="41"/>
      <c r="L17" s="42"/>
      <c r="M17" s="42"/>
      <c r="N17" s="42"/>
      <c r="O17" s="43"/>
      <c r="P17" s="44"/>
      <c r="Q17" s="23"/>
      <c r="T17" s="177" t="s">
        <v>105</v>
      </c>
    </row>
    <row r="18" spans="1:20">
      <c r="A18" s="237">
        <v>39309</v>
      </c>
      <c r="B18" s="25">
        <v>8</v>
      </c>
      <c r="C18" s="35" t="s">
        <v>25</v>
      </c>
      <c r="D18" s="36" t="str">
        <f t="shared" si="0"/>
        <v>'</v>
      </c>
      <c r="E18" s="37">
        <f t="shared" si="0"/>
        <v>39248</v>
      </c>
      <c r="F18" s="6">
        <f>IF(MAX(F$9:F17)&gt;=L$5,0,IF(B18&gt;=MONTH($N$5),F17+1,0))</f>
        <v>3</v>
      </c>
      <c r="G18" s="38">
        <f t="shared" si="1"/>
        <v>3098.7914607736498</v>
      </c>
      <c r="H18" s="39">
        <f t="shared" si="2"/>
        <v>2709.11</v>
      </c>
      <c r="I18" s="39">
        <f t="shared" si="3"/>
        <v>389.68146077364963</v>
      </c>
      <c r="J18" s="40">
        <f t="shared" si="4"/>
        <v>309223.06561767909</v>
      </c>
      <c r="K18" s="41"/>
      <c r="L18" s="42"/>
      <c r="M18" s="42"/>
      <c r="N18" s="42"/>
      <c r="O18" s="43"/>
      <c r="P18" s="44"/>
      <c r="Q18" s="23"/>
    </row>
    <row r="19" spans="1:20">
      <c r="A19" s="237">
        <v>39340</v>
      </c>
      <c r="B19" s="25">
        <v>9</v>
      </c>
      <c r="C19" s="35" t="s">
        <v>26</v>
      </c>
      <c r="D19" s="36" t="str">
        <f t="shared" si="0"/>
        <v>'</v>
      </c>
      <c r="E19" s="37">
        <f t="shared" si="0"/>
        <v>39248</v>
      </c>
      <c r="F19" s="6">
        <f>IF(MAX(F$9:F18)&gt;=L$5,0,IF(B19&gt;=MONTH($N$5),F18+1,0))</f>
        <v>4</v>
      </c>
      <c r="G19" s="38">
        <f t="shared" si="1"/>
        <v>3098.7914607736498</v>
      </c>
      <c r="H19" s="39">
        <f t="shared" si="2"/>
        <v>2705.7</v>
      </c>
      <c r="I19" s="39">
        <f t="shared" si="3"/>
        <v>393.09146077364994</v>
      </c>
      <c r="J19" s="40">
        <f t="shared" si="4"/>
        <v>308829.97415690543</v>
      </c>
      <c r="K19" s="41"/>
      <c r="L19" s="42"/>
      <c r="M19" s="42"/>
      <c r="N19" s="42"/>
      <c r="O19" s="43"/>
      <c r="P19" s="44"/>
      <c r="Q19" s="23"/>
    </row>
    <row r="20" spans="1:20">
      <c r="A20" s="237">
        <v>39370</v>
      </c>
      <c r="B20" s="25">
        <v>10</v>
      </c>
      <c r="C20" s="35" t="s">
        <v>27</v>
      </c>
      <c r="D20" s="36" t="str">
        <f t="shared" si="0"/>
        <v>'</v>
      </c>
      <c r="E20" s="37">
        <f t="shared" si="0"/>
        <v>39248</v>
      </c>
      <c r="F20" s="6">
        <f>IF(MAX(F$9:F19)&gt;=L$5,0,IF(B20&gt;=MONTH($N$5),F19+1,0))</f>
        <v>5</v>
      </c>
      <c r="G20" s="38">
        <f t="shared" si="1"/>
        <v>3098.7914607736498</v>
      </c>
      <c r="H20" s="39">
        <f t="shared" si="2"/>
        <v>2702.26</v>
      </c>
      <c r="I20" s="39">
        <f t="shared" si="3"/>
        <v>396.53146077364954</v>
      </c>
      <c r="J20" s="40">
        <f t="shared" si="4"/>
        <v>308433.44269613177</v>
      </c>
      <c r="K20" s="41"/>
      <c r="L20" s="42"/>
      <c r="M20" s="42"/>
      <c r="N20" s="42"/>
      <c r="O20" s="43"/>
      <c r="P20" s="44"/>
      <c r="Q20" s="23"/>
    </row>
    <row r="21" spans="1:20">
      <c r="A21" s="237">
        <v>39401</v>
      </c>
      <c r="B21" s="25">
        <v>11</v>
      </c>
      <c r="C21" s="35" t="s">
        <v>28</v>
      </c>
      <c r="D21" s="36" t="str">
        <f t="shared" si="0"/>
        <v>'</v>
      </c>
      <c r="E21" s="37">
        <f t="shared" si="0"/>
        <v>39248</v>
      </c>
      <c r="F21" s="6">
        <f>IF(MAX(F$9:F20)&gt;=L$5,0,IF(B21&gt;=MONTH($N$5),F20+1,0))</f>
        <v>6</v>
      </c>
      <c r="G21" s="38">
        <f t="shared" si="1"/>
        <v>3098.7914607736498</v>
      </c>
      <c r="H21" s="39">
        <f t="shared" si="2"/>
        <v>2698.79</v>
      </c>
      <c r="I21" s="39">
        <f t="shared" si="3"/>
        <v>400.0014607736498</v>
      </c>
      <c r="J21" s="40">
        <f t="shared" si="4"/>
        <v>308033.44123535813</v>
      </c>
      <c r="K21" s="41"/>
      <c r="L21" s="42"/>
      <c r="M21" s="42"/>
      <c r="N21" s="42"/>
      <c r="O21" s="43"/>
      <c r="P21" s="44"/>
      <c r="Q21" s="23"/>
    </row>
    <row r="22" spans="1:20">
      <c r="A22" s="237">
        <v>39431</v>
      </c>
      <c r="B22" s="25">
        <v>12</v>
      </c>
      <c r="C22" s="50" t="s">
        <v>29</v>
      </c>
      <c r="D22" s="51" t="str">
        <f t="shared" si="0"/>
        <v>'</v>
      </c>
      <c r="E22" s="52">
        <f t="shared" si="0"/>
        <v>39248</v>
      </c>
      <c r="F22" s="53">
        <f>IF(MAX(F$9:F21)&gt;=L$5,0,IF(B22&gt;=MONTH($N$5),F21+1,0))</f>
        <v>7</v>
      </c>
      <c r="G22" s="45">
        <f t="shared" si="1"/>
        <v>3098.7914607736498</v>
      </c>
      <c r="H22" s="42">
        <f t="shared" si="2"/>
        <v>2695.29</v>
      </c>
      <c r="I22" s="42">
        <f t="shared" si="3"/>
        <v>403.5014607736498</v>
      </c>
      <c r="J22" s="56">
        <f t="shared" si="4"/>
        <v>307629.93977458449</v>
      </c>
      <c r="K22" s="57">
        <f>SUM(H11:H22)</f>
        <v>18939.48</v>
      </c>
      <c r="L22" s="42">
        <f>SUM(I11:I22)</f>
        <v>2752.0602254155483</v>
      </c>
      <c r="M22" s="42">
        <f>SUM(G11:G22)</f>
        <v>21691.540225415549</v>
      </c>
      <c r="N22" s="42">
        <f>K22</f>
        <v>18939.48</v>
      </c>
      <c r="O22" s="42">
        <f>L22</f>
        <v>2752.0602254155483</v>
      </c>
      <c r="P22" s="46">
        <f>M22</f>
        <v>21691.540225415549</v>
      </c>
      <c r="Q22" s="23"/>
    </row>
    <row r="23" spans="1:20" hidden="1">
      <c r="A23" s="237">
        <v>39462</v>
      </c>
      <c r="B23" s="25">
        <v>13</v>
      </c>
      <c r="C23" s="26" t="s">
        <v>17</v>
      </c>
      <c r="D23" s="47" t="str">
        <f>D11</f>
        <v>'</v>
      </c>
      <c r="E23" s="27">
        <f>E11+366</f>
        <v>39614</v>
      </c>
      <c r="F23" s="90">
        <f>IF(MAX(F$9:F22)&gt;=L$5,0,IF(B23&gt;=MONTH($N$5),F22+1,0))</f>
        <v>8</v>
      </c>
      <c r="G23" s="28">
        <f t="shared" si="1"/>
        <v>3098.7914607736498</v>
      </c>
      <c r="H23" s="29">
        <f t="shared" si="2"/>
        <v>2691.76</v>
      </c>
      <c r="I23" s="29">
        <f t="shared" si="3"/>
        <v>407.03146077364954</v>
      </c>
      <c r="J23" s="30">
        <f t="shared" ref="J23:J29" si="5">J22-I23</f>
        <v>307222.90831381083</v>
      </c>
      <c r="K23" s="31"/>
      <c r="L23" s="32"/>
      <c r="M23" s="32"/>
      <c r="N23" s="32"/>
      <c r="O23" s="32"/>
      <c r="P23" s="48"/>
      <c r="Q23" s="23"/>
    </row>
    <row r="24" spans="1:20" hidden="1">
      <c r="A24" s="237">
        <v>39493</v>
      </c>
      <c r="B24" s="25">
        <v>14</v>
      </c>
      <c r="C24" s="35" t="s">
        <v>19</v>
      </c>
      <c r="D24" s="36" t="str">
        <f t="shared" ref="D24:E34" si="6">D23</f>
        <v>'</v>
      </c>
      <c r="E24" s="37">
        <f t="shared" si="6"/>
        <v>39614</v>
      </c>
      <c r="F24" s="6">
        <f>IF(MAX(F$9:F23)&gt;=L$5,0,IF(B24&gt;=MONTH($N$5),F23+1,0))</f>
        <v>9</v>
      </c>
      <c r="G24" s="38">
        <f t="shared" si="1"/>
        <v>3098.7914607736498</v>
      </c>
      <c r="H24" s="39">
        <f t="shared" si="2"/>
        <v>2688.2</v>
      </c>
      <c r="I24" s="39">
        <f t="shared" si="3"/>
        <v>410.59146077364994</v>
      </c>
      <c r="J24" s="40">
        <f t="shared" si="5"/>
        <v>306812.31685303716</v>
      </c>
      <c r="K24" s="41"/>
      <c r="L24" s="42"/>
      <c r="M24" s="42"/>
      <c r="N24" s="42"/>
      <c r="O24" s="42"/>
      <c r="P24" s="46"/>
      <c r="Q24" s="23"/>
    </row>
    <row r="25" spans="1:20" hidden="1">
      <c r="A25" s="237">
        <v>39522</v>
      </c>
      <c r="B25" s="25">
        <v>15</v>
      </c>
      <c r="C25" s="35" t="s">
        <v>20</v>
      </c>
      <c r="D25" s="36" t="str">
        <f t="shared" si="6"/>
        <v>'</v>
      </c>
      <c r="E25" s="37">
        <f t="shared" si="6"/>
        <v>39614</v>
      </c>
      <c r="F25" s="6">
        <f>IF(MAX(F$9:F24)&gt;=L$5,0,IF(B25&gt;=MONTH($N$5),F24+1,0))</f>
        <v>10</v>
      </c>
      <c r="G25" s="38">
        <f t="shared" si="1"/>
        <v>3098.7914607736498</v>
      </c>
      <c r="H25" s="39">
        <f t="shared" si="2"/>
        <v>2684.61</v>
      </c>
      <c r="I25" s="39">
        <f t="shared" si="3"/>
        <v>414.18146077364963</v>
      </c>
      <c r="J25" s="40">
        <f t="shared" si="5"/>
        <v>306398.13539226353</v>
      </c>
      <c r="K25" s="41"/>
      <c r="L25" s="42"/>
      <c r="M25" s="42"/>
      <c r="N25" s="42"/>
      <c r="O25" s="42"/>
      <c r="P25" s="46"/>
      <c r="Q25" s="23"/>
    </row>
    <row r="26" spans="1:20" hidden="1">
      <c r="A26" s="237">
        <v>39553</v>
      </c>
      <c r="B26" s="25">
        <v>16</v>
      </c>
      <c r="C26" s="35" t="s">
        <v>21</v>
      </c>
      <c r="D26" s="36" t="str">
        <f t="shared" si="6"/>
        <v>'</v>
      </c>
      <c r="E26" s="37">
        <f t="shared" si="6"/>
        <v>39614</v>
      </c>
      <c r="F26" s="6">
        <f>IF(MAX(F$9:F25)&gt;=L$5,0,IF(B26&gt;=MONTH($N$5),F25+1,0))</f>
        <v>11</v>
      </c>
      <c r="G26" s="38">
        <f t="shared" si="1"/>
        <v>3098.7914607736498</v>
      </c>
      <c r="H26" s="39">
        <f t="shared" si="2"/>
        <v>2680.98</v>
      </c>
      <c r="I26" s="39">
        <f t="shared" si="3"/>
        <v>417.81146077364974</v>
      </c>
      <c r="J26" s="40">
        <f t="shared" si="5"/>
        <v>305980.3239314899</v>
      </c>
      <c r="K26" s="41"/>
      <c r="L26" s="42"/>
      <c r="M26" s="42"/>
      <c r="N26" s="42"/>
      <c r="O26" s="42"/>
      <c r="P26" s="46"/>
      <c r="Q26" s="23"/>
    </row>
    <row r="27" spans="1:20" hidden="1">
      <c r="A27" s="237">
        <v>39583</v>
      </c>
      <c r="B27" s="25">
        <v>17</v>
      </c>
      <c r="C27" s="35" t="s">
        <v>22</v>
      </c>
      <c r="D27" s="36" t="str">
        <f t="shared" si="6"/>
        <v>'</v>
      </c>
      <c r="E27" s="37">
        <f t="shared" si="6"/>
        <v>39614</v>
      </c>
      <c r="F27" s="6">
        <f>IF(MAX(F$9:F26)&gt;=L$5,0,IF(B27&gt;=MONTH($N$5),F26+1,0))</f>
        <v>12</v>
      </c>
      <c r="G27" s="38">
        <f t="shared" si="1"/>
        <v>3098.7914607736498</v>
      </c>
      <c r="H27" s="39">
        <f t="shared" si="2"/>
        <v>2677.33</v>
      </c>
      <c r="I27" s="39">
        <f t="shared" si="3"/>
        <v>421.46146077364983</v>
      </c>
      <c r="J27" s="40">
        <f t="shared" si="5"/>
        <v>305558.86247071624</v>
      </c>
      <c r="K27" s="41"/>
      <c r="L27" s="42"/>
      <c r="M27" s="42"/>
      <c r="N27" s="42"/>
      <c r="O27" s="42"/>
      <c r="P27" s="46"/>
      <c r="Q27" s="23"/>
    </row>
    <row r="28" spans="1:20" hidden="1">
      <c r="A28" s="237">
        <v>39614</v>
      </c>
      <c r="B28" s="25">
        <v>18</v>
      </c>
      <c r="C28" s="35" t="s">
        <v>23</v>
      </c>
      <c r="D28" s="36" t="str">
        <f t="shared" si="6"/>
        <v>'</v>
      </c>
      <c r="E28" s="37">
        <f t="shared" si="6"/>
        <v>39614</v>
      </c>
      <c r="F28" s="6">
        <f>IF(MAX(F$9:F27)&gt;=L$5,0,IF(B28&gt;=MONTH($N$5),F27+1,0))</f>
        <v>13</v>
      </c>
      <c r="G28" s="38">
        <f t="shared" si="1"/>
        <v>3098.7914607736498</v>
      </c>
      <c r="H28" s="39">
        <f t="shared" si="2"/>
        <v>2673.64</v>
      </c>
      <c r="I28" s="39">
        <f t="shared" si="3"/>
        <v>425.15146077364989</v>
      </c>
      <c r="J28" s="40">
        <f t="shared" si="5"/>
        <v>305133.71100994258</v>
      </c>
      <c r="K28" s="41"/>
      <c r="L28" s="42"/>
      <c r="M28" s="42"/>
      <c r="N28" s="42"/>
      <c r="O28" s="42"/>
      <c r="P28" s="46"/>
      <c r="Q28" s="23"/>
    </row>
    <row r="29" spans="1:20" hidden="1">
      <c r="A29" s="237">
        <v>39644</v>
      </c>
      <c r="B29" s="25">
        <v>19</v>
      </c>
      <c r="C29" s="35" t="s">
        <v>24</v>
      </c>
      <c r="D29" s="36" t="str">
        <f t="shared" si="6"/>
        <v>'</v>
      </c>
      <c r="E29" s="37">
        <f t="shared" si="6"/>
        <v>39614</v>
      </c>
      <c r="F29" s="6">
        <f>IF(MAX(F$9:F28)&gt;=L$5,0,IF(B29&gt;=MONTH($N$5),F28+1,0))</f>
        <v>14</v>
      </c>
      <c r="G29" s="38">
        <f t="shared" si="1"/>
        <v>3098.7914607736498</v>
      </c>
      <c r="H29" s="39">
        <f t="shared" si="2"/>
        <v>2669.92</v>
      </c>
      <c r="I29" s="39">
        <f t="shared" si="3"/>
        <v>428.87146077364969</v>
      </c>
      <c r="J29" s="40">
        <f t="shared" si="5"/>
        <v>304704.83954916894</v>
      </c>
      <c r="K29" s="41"/>
      <c r="L29" s="42"/>
      <c r="M29" s="42"/>
      <c r="N29" s="42"/>
      <c r="O29" s="42"/>
      <c r="P29" s="46"/>
      <c r="Q29" s="23"/>
    </row>
    <row r="30" spans="1:20" hidden="1">
      <c r="A30" s="237">
        <v>39675</v>
      </c>
      <c r="B30" s="25">
        <v>20</v>
      </c>
      <c r="C30" s="35" t="s">
        <v>25</v>
      </c>
      <c r="D30" s="36" t="str">
        <f t="shared" si="6"/>
        <v>'</v>
      </c>
      <c r="E30" s="37">
        <f t="shared" si="6"/>
        <v>39614</v>
      </c>
      <c r="F30" s="6">
        <f>IF(MAX(F$9:F29)&gt;=L$5,0,IF(B30&gt;=MONTH($N$5),F29+1,0))</f>
        <v>15</v>
      </c>
      <c r="G30" s="38">
        <f t="shared" si="1"/>
        <v>3098.7914607736498</v>
      </c>
      <c r="H30" s="39">
        <f t="shared" si="2"/>
        <v>2666.17</v>
      </c>
      <c r="I30" s="39">
        <f t="shared" si="3"/>
        <v>432.62146077364969</v>
      </c>
      <c r="J30" s="40">
        <f>J29-I30</f>
        <v>304272.21808839531</v>
      </c>
      <c r="K30" s="41"/>
      <c r="L30" s="42"/>
      <c r="M30" s="42"/>
      <c r="N30" s="42"/>
      <c r="O30" s="42"/>
      <c r="P30" s="46"/>
      <c r="Q30" s="23"/>
    </row>
    <row r="31" spans="1:20" hidden="1">
      <c r="A31" s="237">
        <v>39706</v>
      </c>
      <c r="B31" s="25">
        <v>21</v>
      </c>
      <c r="C31" s="35" t="s">
        <v>26</v>
      </c>
      <c r="D31" s="36" t="str">
        <f t="shared" si="6"/>
        <v>'</v>
      </c>
      <c r="E31" s="37">
        <f t="shared" si="6"/>
        <v>39614</v>
      </c>
      <c r="F31" s="6">
        <f>IF(MAX(F$9:F30)&gt;=L$5,0,IF(B31&gt;=MONTH($N$5),F30+1,0))</f>
        <v>16</v>
      </c>
      <c r="G31" s="38">
        <f t="shared" si="1"/>
        <v>3098.7914607736498</v>
      </c>
      <c r="H31" s="39">
        <f t="shared" si="2"/>
        <v>2662.38</v>
      </c>
      <c r="I31" s="39">
        <f t="shared" si="3"/>
        <v>436.41146077364965</v>
      </c>
      <c r="J31" s="40">
        <f t="shared" ref="J31:J94" si="7">J30-I31</f>
        <v>303835.80662762164</v>
      </c>
      <c r="K31" s="41"/>
      <c r="L31" s="42"/>
      <c r="M31" s="42"/>
      <c r="N31" s="42"/>
      <c r="O31" s="42"/>
      <c r="P31" s="46"/>
      <c r="Q31" s="23"/>
    </row>
    <row r="32" spans="1:20" hidden="1">
      <c r="A32" s="237">
        <v>39736</v>
      </c>
      <c r="B32" s="25">
        <v>22</v>
      </c>
      <c r="C32" s="35" t="s">
        <v>27</v>
      </c>
      <c r="D32" s="36" t="str">
        <f t="shared" si="6"/>
        <v>'</v>
      </c>
      <c r="E32" s="37">
        <f t="shared" si="6"/>
        <v>39614</v>
      </c>
      <c r="F32" s="6">
        <f>IF(MAX(F$9:F31)&gt;=L$5,0,IF(B32&gt;=MONTH($N$5),F31+1,0))</f>
        <v>17</v>
      </c>
      <c r="G32" s="38">
        <f t="shared" si="1"/>
        <v>3098.7914607736498</v>
      </c>
      <c r="H32" s="39">
        <f t="shared" si="2"/>
        <v>2658.56</v>
      </c>
      <c r="I32" s="39">
        <f t="shared" si="3"/>
        <v>440.23146077364981</v>
      </c>
      <c r="J32" s="40">
        <f t="shared" si="7"/>
        <v>303395.57516684796</v>
      </c>
      <c r="K32" s="41"/>
      <c r="L32" s="42"/>
      <c r="M32" s="42"/>
      <c r="N32" s="42"/>
      <c r="O32" s="42"/>
      <c r="P32" s="46"/>
      <c r="Q32" s="23"/>
    </row>
    <row r="33" spans="1:17" hidden="1">
      <c r="A33" s="237">
        <v>39767</v>
      </c>
      <c r="B33" s="25">
        <v>23</v>
      </c>
      <c r="C33" s="35" t="s">
        <v>28</v>
      </c>
      <c r="D33" s="36" t="str">
        <f t="shared" si="6"/>
        <v>'</v>
      </c>
      <c r="E33" s="37">
        <f t="shared" si="6"/>
        <v>39614</v>
      </c>
      <c r="F33" s="6">
        <f>IF(MAX(F$9:F32)&gt;=L$5,0,IF(B33&gt;=MONTH($N$5),F32+1,0))</f>
        <v>18</v>
      </c>
      <c r="G33" s="38">
        <f t="shared" si="1"/>
        <v>3098.7914607736498</v>
      </c>
      <c r="H33" s="39">
        <f t="shared" si="2"/>
        <v>2654.71</v>
      </c>
      <c r="I33" s="39">
        <f t="shared" si="3"/>
        <v>444.08146077364972</v>
      </c>
      <c r="J33" s="40">
        <f t="shared" si="7"/>
        <v>302951.49370607431</v>
      </c>
      <c r="K33" s="41"/>
      <c r="L33" s="42"/>
      <c r="M33" s="42"/>
      <c r="N33" s="42"/>
      <c r="O33" s="42"/>
      <c r="P33" s="46"/>
      <c r="Q33" s="23"/>
    </row>
    <row r="34" spans="1:17" hidden="1">
      <c r="A34" s="237">
        <v>39797</v>
      </c>
      <c r="B34" s="25">
        <v>24</v>
      </c>
      <c r="C34" s="35" t="s">
        <v>29</v>
      </c>
      <c r="D34" s="36" t="str">
        <f t="shared" si="6"/>
        <v>'</v>
      </c>
      <c r="E34" s="37">
        <f t="shared" si="6"/>
        <v>39614</v>
      </c>
      <c r="F34" s="53">
        <f>IF(MAX(F$9:F33)&gt;=L$5,0,IF(B34&gt;=MONTH($N$5),F33+1,0))</f>
        <v>19</v>
      </c>
      <c r="G34" s="45">
        <f t="shared" si="1"/>
        <v>3098.7914607736498</v>
      </c>
      <c r="H34" s="42">
        <f t="shared" si="2"/>
        <v>2650.83</v>
      </c>
      <c r="I34" s="42">
        <f t="shared" si="3"/>
        <v>447.96146077364983</v>
      </c>
      <c r="J34" s="46">
        <f t="shared" si="7"/>
        <v>302503.53224530065</v>
      </c>
      <c r="K34" s="57">
        <f>SUM(H23:H34)</f>
        <v>32059.090000000004</v>
      </c>
      <c r="L34" s="42">
        <f>SUM(I23:I34)</f>
        <v>5126.407529283797</v>
      </c>
      <c r="M34" s="42">
        <f>SUM(G23:G34)</f>
        <v>37185.497529283799</v>
      </c>
      <c r="N34" s="42">
        <f>K34+N22</f>
        <v>50998.570000000007</v>
      </c>
      <c r="O34" s="42">
        <f>L34+O22</f>
        <v>7878.4677546993453</v>
      </c>
      <c r="P34" s="46">
        <f>M34+P22</f>
        <v>58877.037754699348</v>
      </c>
      <c r="Q34" s="23"/>
    </row>
    <row r="35" spans="1:17" hidden="1">
      <c r="A35" s="237">
        <v>39828</v>
      </c>
      <c r="B35" s="25">
        <v>25</v>
      </c>
      <c r="C35" s="26" t="s">
        <v>17</v>
      </c>
      <c r="D35" s="47" t="str">
        <f>D23</f>
        <v>'</v>
      </c>
      <c r="E35" s="27">
        <f>E23+365.25</f>
        <v>39979.25</v>
      </c>
      <c r="F35" s="90">
        <f>IF(MAX(F$9:F34)&gt;=L$5,0,IF(B35&gt;=MONTH($N$5),F34+1,0))</f>
        <v>20</v>
      </c>
      <c r="G35" s="28">
        <f t="shared" si="1"/>
        <v>3098.7914607736498</v>
      </c>
      <c r="H35" s="29">
        <f t="shared" si="2"/>
        <v>2646.91</v>
      </c>
      <c r="I35" s="29">
        <f t="shared" si="3"/>
        <v>451.88146077364991</v>
      </c>
      <c r="J35" s="30">
        <f t="shared" si="7"/>
        <v>302051.65078452701</v>
      </c>
      <c r="K35" s="31"/>
      <c r="L35" s="32"/>
      <c r="M35" s="32"/>
      <c r="N35" s="32"/>
      <c r="O35" s="32"/>
      <c r="P35" s="48"/>
      <c r="Q35" s="23"/>
    </row>
    <row r="36" spans="1:17" hidden="1">
      <c r="A36" s="237">
        <v>39859</v>
      </c>
      <c r="B36" s="25">
        <v>26</v>
      </c>
      <c r="C36" s="35" t="s">
        <v>19</v>
      </c>
      <c r="D36" s="36" t="str">
        <f t="shared" ref="D36:E46" si="8">D35</f>
        <v>'</v>
      </c>
      <c r="E36" s="37">
        <f t="shared" si="8"/>
        <v>39979.25</v>
      </c>
      <c r="F36" s="6">
        <f>IF(MAX(F$9:F35)&gt;=L$5,0,IF(B36&gt;=MONTH($N$5),F35+1,0))</f>
        <v>21</v>
      </c>
      <c r="G36" s="38">
        <f t="shared" si="1"/>
        <v>3098.7914607736498</v>
      </c>
      <c r="H36" s="39">
        <f t="shared" si="2"/>
        <v>2642.95</v>
      </c>
      <c r="I36" s="39">
        <f t="shared" si="3"/>
        <v>455.84146077364994</v>
      </c>
      <c r="J36" s="40">
        <f t="shared" si="7"/>
        <v>301595.80932375335</v>
      </c>
      <c r="K36" s="41"/>
      <c r="L36" s="42"/>
      <c r="M36" s="42"/>
      <c r="N36" s="42"/>
      <c r="O36" s="42"/>
      <c r="P36" s="46"/>
      <c r="Q36" s="23"/>
    </row>
    <row r="37" spans="1:17" hidden="1">
      <c r="A37" s="237">
        <v>39887</v>
      </c>
      <c r="B37" s="25">
        <v>27</v>
      </c>
      <c r="C37" s="35" t="s">
        <v>20</v>
      </c>
      <c r="D37" s="36" t="str">
        <f t="shared" si="8"/>
        <v>'</v>
      </c>
      <c r="E37" s="37">
        <f t="shared" si="8"/>
        <v>39979.25</v>
      </c>
      <c r="F37" s="6">
        <f>IF(MAX(F$9:F36)&gt;=L$5,0,IF(B37&gt;=MONTH($N$5),F36+1,0))</f>
        <v>22</v>
      </c>
      <c r="G37" s="38">
        <f t="shared" si="1"/>
        <v>3098.7914607736498</v>
      </c>
      <c r="H37" s="39">
        <f t="shared" si="2"/>
        <v>2638.96</v>
      </c>
      <c r="I37" s="39">
        <f t="shared" si="3"/>
        <v>459.83146077364972</v>
      </c>
      <c r="J37" s="40">
        <f t="shared" si="7"/>
        <v>301135.97786297969</v>
      </c>
      <c r="K37" s="41"/>
      <c r="L37" s="42"/>
      <c r="M37" s="42"/>
      <c r="N37" s="42"/>
      <c r="O37" s="42"/>
      <c r="P37" s="46"/>
      <c r="Q37" s="23"/>
    </row>
    <row r="38" spans="1:17" hidden="1">
      <c r="A38" s="237">
        <v>39918</v>
      </c>
      <c r="B38" s="25">
        <v>28</v>
      </c>
      <c r="C38" s="35" t="s">
        <v>21</v>
      </c>
      <c r="D38" s="36" t="str">
        <f t="shared" si="8"/>
        <v>'</v>
      </c>
      <c r="E38" s="37">
        <f t="shared" si="8"/>
        <v>39979.25</v>
      </c>
      <c r="F38" s="6">
        <f>IF(MAX(F$9:F37)&gt;=L$5,0,IF(B38&gt;=MONTH($N$5),F37+1,0))</f>
        <v>23</v>
      </c>
      <c r="G38" s="38">
        <f t="shared" si="1"/>
        <v>3098.7914607736498</v>
      </c>
      <c r="H38" s="39">
        <f t="shared" si="2"/>
        <v>2634.94</v>
      </c>
      <c r="I38" s="39">
        <f t="shared" si="3"/>
        <v>463.85146077364971</v>
      </c>
      <c r="J38" s="40">
        <f t="shared" si="7"/>
        <v>300672.12640220602</v>
      </c>
      <c r="K38" s="41"/>
      <c r="L38" s="42"/>
      <c r="M38" s="42"/>
      <c r="N38" s="42"/>
      <c r="O38" s="42"/>
      <c r="P38" s="46"/>
      <c r="Q38" s="23"/>
    </row>
    <row r="39" spans="1:17" hidden="1">
      <c r="A39" s="237">
        <v>39948</v>
      </c>
      <c r="B39" s="25">
        <v>29</v>
      </c>
      <c r="C39" s="35" t="s">
        <v>22</v>
      </c>
      <c r="D39" s="36" t="str">
        <f t="shared" si="8"/>
        <v>'</v>
      </c>
      <c r="E39" s="37">
        <f t="shared" si="8"/>
        <v>39979.25</v>
      </c>
      <c r="F39" s="6">
        <f>IF(MAX(F$9:F38)&gt;=L$5,0,IF(B39&gt;=MONTH($N$5),F38+1,0))</f>
        <v>24</v>
      </c>
      <c r="G39" s="38">
        <f t="shared" si="1"/>
        <v>3098.7914607736498</v>
      </c>
      <c r="H39" s="39">
        <f t="shared" si="2"/>
        <v>2630.88</v>
      </c>
      <c r="I39" s="39">
        <f t="shared" si="3"/>
        <v>467.91146077364965</v>
      </c>
      <c r="J39" s="40">
        <f t="shared" si="7"/>
        <v>300204.21494143235</v>
      </c>
      <c r="K39" s="41"/>
      <c r="L39" s="42"/>
      <c r="M39" s="42"/>
      <c r="N39" s="42"/>
      <c r="O39" s="42"/>
      <c r="P39" s="46"/>
      <c r="Q39" s="23"/>
    </row>
    <row r="40" spans="1:17" hidden="1">
      <c r="A40" s="237">
        <v>39979</v>
      </c>
      <c r="B40" s="25">
        <v>30</v>
      </c>
      <c r="C40" s="35" t="s">
        <v>23</v>
      </c>
      <c r="D40" s="36" t="str">
        <f t="shared" si="8"/>
        <v>'</v>
      </c>
      <c r="E40" s="37">
        <f t="shared" si="8"/>
        <v>39979.25</v>
      </c>
      <c r="F40" s="6">
        <f>IF(MAX(F$9:F39)&gt;=L$5,0,IF(B40&gt;=MONTH($N$5),F39+1,0))</f>
        <v>25</v>
      </c>
      <c r="G40" s="38">
        <f t="shared" si="1"/>
        <v>3098.7914607736498</v>
      </c>
      <c r="H40" s="39">
        <f t="shared" si="2"/>
        <v>2626.79</v>
      </c>
      <c r="I40" s="39">
        <f t="shared" si="3"/>
        <v>472.0014607736498</v>
      </c>
      <c r="J40" s="40">
        <f t="shared" si="7"/>
        <v>299732.21348065871</v>
      </c>
      <c r="K40" s="41"/>
      <c r="L40" s="42"/>
      <c r="M40" s="42"/>
      <c r="N40" s="42"/>
      <c r="O40" s="42"/>
      <c r="P40" s="46"/>
      <c r="Q40" s="23"/>
    </row>
    <row r="41" spans="1:17" hidden="1">
      <c r="A41" s="237">
        <v>40009</v>
      </c>
      <c r="B41" s="25">
        <v>31</v>
      </c>
      <c r="C41" s="35" t="s">
        <v>24</v>
      </c>
      <c r="D41" s="36" t="str">
        <f t="shared" si="8"/>
        <v>'</v>
      </c>
      <c r="E41" s="37">
        <f t="shared" si="8"/>
        <v>39979.25</v>
      </c>
      <c r="F41" s="6">
        <f>IF(MAX(F$9:F40)&gt;=L$5,0,IF(B41&gt;=MONTH($N$5),F40+1,0))</f>
        <v>26</v>
      </c>
      <c r="G41" s="38">
        <f t="shared" si="1"/>
        <v>3098.7914607736498</v>
      </c>
      <c r="H41" s="39">
        <f t="shared" si="2"/>
        <v>2622.66</v>
      </c>
      <c r="I41" s="39">
        <f t="shared" si="3"/>
        <v>476.13146077364991</v>
      </c>
      <c r="J41" s="40">
        <f t="shared" si="7"/>
        <v>299256.08201988507</v>
      </c>
      <c r="K41" s="41"/>
      <c r="L41" s="42"/>
      <c r="M41" s="42"/>
      <c r="N41" s="42"/>
      <c r="O41" s="42"/>
      <c r="P41" s="46"/>
      <c r="Q41" s="23"/>
    </row>
    <row r="42" spans="1:17" hidden="1">
      <c r="A42" s="237">
        <v>40040</v>
      </c>
      <c r="B42" s="25">
        <v>32</v>
      </c>
      <c r="C42" s="35" t="s">
        <v>25</v>
      </c>
      <c r="D42" s="36" t="str">
        <f t="shared" si="8"/>
        <v>'</v>
      </c>
      <c r="E42" s="37">
        <f t="shared" si="8"/>
        <v>39979.25</v>
      </c>
      <c r="F42" s="6">
        <f>IF(MAX(F$9:F41)&gt;=L$5,0,IF(B42&gt;=MONTH($N$5),F41+1,0))</f>
        <v>27</v>
      </c>
      <c r="G42" s="38">
        <f t="shared" si="1"/>
        <v>3098.7914607736498</v>
      </c>
      <c r="H42" s="39">
        <f t="shared" si="2"/>
        <v>2618.4899999999998</v>
      </c>
      <c r="I42" s="39">
        <f t="shared" si="3"/>
        <v>480.30146077364998</v>
      </c>
      <c r="J42" s="40">
        <f t="shared" si="7"/>
        <v>298775.78055911144</v>
      </c>
      <c r="K42" s="41"/>
      <c r="L42" s="42"/>
      <c r="M42" s="42"/>
      <c r="N42" s="42"/>
      <c r="O42" s="42"/>
      <c r="P42" s="46"/>
      <c r="Q42" s="23"/>
    </row>
    <row r="43" spans="1:17" hidden="1">
      <c r="A43" s="237">
        <v>40071</v>
      </c>
      <c r="B43" s="25">
        <v>33</v>
      </c>
      <c r="C43" s="35" t="s">
        <v>26</v>
      </c>
      <c r="D43" s="36" t="str">
        <f t="shared" si="8"/>
        <v>'</v>
      </c>
      <c r="E43" s="37">
        <f t="shared" si="8"/>
        <v>39979.25</v>
      </c>
      <c r="F43" s="6">
        <f>IF(MAX(F$9:F42)&gt;=L$5,0,IF(B43&gt;=MONTH($N$5),F42+1,0))</f>
        <v>28</v>
      </c>
      <c r="G43" s="38">
        <f t="shared" si="1"/>
        <v>3098.7914607736498</v>
      </c>
      <c r="H43" s="39">
        <f t="shared" si="2"/>
        <v>2614.29</v>
      </c>
      <c r="I43" s="39">
        <f t="shared" si="3"/>
        <v>484.5014607736498</v>
      </c>
      <c r="J43" s="40">
        <f t="shared" si="7"/>
        <v>298291.27909833781</v>
      </c>
      <c r="K43" s="41"/>
      <c r="L43" s="42"/>
      <c r="M43" s="42"/>
      <c r="N43" s="42"/>
      <c r="O43" s="42"/>
      <c r="P43" s="46"/>
      <c r="Q43" s="23"/>
    </row>
    <row r="44" spans="1:17" hidden="1">
      <c r="A44" s="237">
        <v>40101</v>
      </c>
      <c r="B44" s="25">
        <v>34</v>
      </c>
      <c r="C44" s="35" t="s">
        <v>27</v>
      </c>
      <c r="D44" s="36" t="str">
        <f t="shared" si="8"/>
        <v>'</v>
      </c>
      <c r="E44" s="37">
        <f t="shared" si="8"/>
        <v>39979.25</v>
      </c>
      <c r="F44" s="6">
        <f>IF(MAX(F$9:F43)&gt;=L$5,0,IF(B44&gt;=MONTH($N$5),F43+1,0))</f>
        <v>29</v>
      </c>
      <c r="G44" s="38">
        <f t="shared" si="1"/>
        <v>3098.7914607736498</v>
      </c>
      <c r="H44" s="39">
        <f t="shared" si="2"/>
        <v>2610.0500000000002</v>
      </c>
      <c r="I44" s="39">
        <f t="shared" si="3"/>
        <v>488.74146077364958</v>
      </c>
      <c r="J44" s="40">
        <f t="shared" si="7"/>
        <v>297802.53763756418</v>
      </c>
      <c r="K44" s="41"/>
      <c r="L44" s="42"/>
      <c r="M44" s="42"/>
      <c r="N44" s="42"/>
      <c r="O44" s="42"/>
      <c r="P44" s="46"/>
      <c r="Q44" s="23"/>
    </row>
    <row r="45" spans="1:17" hidden="1">
      <c r="A45" s="237">
        <v>40132</v>
      </c>
      <c r="B45" s="25">
        <v>35</v>
      </c>
      <c r="C45" s="35" t="s">
        <v>28</v>
      </c>
      <c r="D45" s="36" t="str">
        <f t="shared" si="8"/>
        <v>'</v>
      </c>
      <c r="E45" s="37">
        <f t="shared" si="8"/>
        <v>39979.25</v>
      </c>
      <c r="F45" s="6">
        <f>IF(MAX(F$9:F44)&gt;=L$5,0,IF(B45&gt;=MONTH($N$5),F44+1,0))</f>
        <v>30</v>
      </c>
      <c r="G45" s="38">
        <f t="shared" si="1"/>
        <v>3098.7914607736498</v>
      </c>
      <c r="H45" s="39">
        <f t="shared" si="2"/>
        <v>2605.77</v>
      </c>
      <c r="I45" s="39">
        <f t="shared" si="3"/>
        <v>493.02146077364978</v>
      </c>
      <c r="J45" s="40">
        <f t="shared" si="7"/>
        <v>297309.51617679052</v>
      </c>
      <c r="K45" s="41"/>
      <c r="L45" s="42"/>
      <c r="M45" s="42"/>
      <c r="N45" s="42"/>
      <c r="O45" s="42"/>
      <c r="P45" s="46"/>
      <c r="Q45" s="23"/>
    </row>
    <row r="46" spans="1:17" hidden="1">
      <c r="A46" s="237">
        <v>40162</v>
      </c>
      <c r="B46" s="25">
        <v>36</v>
      </c>
      <c r="C46" s="35" t="s">
        <v>29</v>
      </c>
      <c r="D46" s="36" t="str">
        <f t="shared" si="8"/>
        <v>'</v>
      </c>
      <c r="E46" s="37">
        <f t="shared" si="8"/>
        <v>39979.25</v>
      </c>
      <c r="F46" s="53">
        <f>IF(MAX(F$9:F45)&gt;=L$5,0,IF(B46&gt;=MONTH($N$5),F45+1,0))</f>
        <v>31</v>
      </c>
      <c r="G46" s="45">
        <f t="shared" si="1"/>
        <v>3098.7914607736498</v>
      </c>
      <c r="H46" s="42">
        <f t="shared" si="2"/>
        <v>2601.46</v>
      </c>
      <c r="I46" s="42">
        <f t="shared" si="3"/>
        <v>497.33146077364972</v>
      </c>
      <c r="J46" s="46">
        <f t="shared" si="7"/>
        <v>296812.18471601687</v>
      </c>
      <c r="K46" s="57">
        <f>SUM(H35:H46)</f>
        <v>31494.15</v>
      </c>
      <c r="L46" s="42">
        <f>SUM(I35:I46)</f>
        <v>5691.3475292837975</v>
      </c>
      <c r="M46" s="42">
        <f>SUM(G35:G46)</f>
        <v>37185.497529283799</v>
      </c>
      <c r="N46" s="42">
        <f>K46+N34</f>
        <v>82492.72</v>
      </c>
      <c r="O46" s="42">
        <f>L46+O34</f>
        <v>13569.815283983142</v>
      </c>
      <c r="P46" s="46">
        <f>M46+P34</f>
        <v>96062.535283983147</v>
      </c>
      <c r="Q46" s="23"/>
    </row>
    <row r="47" spans="1:17" hidden="1">
      <c r="A47" s="237">
        <v>40193</v>
      </c>
      <c r="B47" s="25">
        <v>37</v>
      </c>
      <c r="C47" s="26" t="s">
        <v>17</v>
      </c>
      <c r="D47" s="47" t="str">
        <f>D35</f>
        <v>'</v>
      </c>
      <c r="E47" s="27">
        <f>E35+365.25</f>
        <v>40344.5</v>
      </c>
      <c r="F47" s="90">
        <f>IF(MAX(F$9:F46)&gt;=L$5,0,IF(B47&gt;=MONTH($N$5),F46+1,0))</f>
        <v>32</v>
      </c>
      <c r="G47" s="28">
        <f t="shared" si="1"/>
        <v>3098.7914607736498</v>
      </c>
      <c r="H47" s="29">
        <f t="shared" si="2"/>
        <v>2597.11</v>
      </c>
      <c r="I47" s="29">
        <f t="shared" si="3"/>
        <v>501.68146077364963</v>
      </c>
      <c r="J47" s="30">
        <f t="shared" si="7"/>
        <v>296310.50325524324</v>
      </c>
      <c r="K47" s="31"/>
      <c r="L47" s="32"/>
      <c r="M47" s="32"/>
      <c r="N47" s="32"/>
      <c r="O47" s="32"/>
      <c r="P47" s="48"/>
      <c r="Q47" s="23"/>
    </row>
    <row r="48" spans="1:17" hidden="1">
      <c r="A48" s="237">
        <v>40224</v>
      </c>
      <c r="B48" s="25">
        <v>38</v>
      </c>
      <c r="C48" s="35" t="s">
        <v>19</v>
      </c>
      <c r="D48" s="36" t="str">
        <f t="shared" ref="D48:E58" si="9">D47</f>
        <v>'</v>
      </c>
      <c r="E48" s="37">
        <f t="shared" si="9"/>
        <v>40344.5</v>
      </c>
      <c r="F48" s="6">
        <f>IF(MAX(F$9:F47)&gt;=L$5,0,IF(B48&gt;=MONTH($N$5),F47+1,0))</f>
        <v>33</v>
      </c>
      <c r="G48" s="38">
        <f t="shared" si="1"/>
        <v>3098.7914607736498</v>
      </c>
      <c r="H48" s="39">
        <f t="shared" si="2"/>
        <v>2592.7199999999998</v>
      </c>
      <c r="I48" s="39">
        <f t="shared" si="3"/>
        <v>506.07146077364996</v>
      </c>
      <c r="J48" s="40">
        <f t="shared" si="7"/>
        <v>295804.43179446959</v>
      </c>
      <c r="K48" s="41"/>
      <c r="L48" s="42"/>
      <c r="M48" s="42"/>
      <c r="N48" s="42"/>
      <c r="O48" s="42"/>
      <c r="P48" s="46"/>
      <c r="Q48" s="23"/>
    </row>
    <row r="49" spans="1:17" hidden="1">
      <c r="A49" s="237">
        <v>40252</v>
      </c>
      <c r="B49" s="25">
        <v>39</v>
      </c>
      <c r="C49" s="35" t="s">
        <v>20</v>
      </c>
      <c r="D49" s="36" t="str">
        <f t="shared" si="9"/>
        <v>'</v>
      </c>
      <c r="E49" s="37">
        <f t="shared" si="9"/>
        <v>40344.5</v>
      </c>
      <c r="F49" s="6">
        <f>IF(MAX(F$9:F48)&gt;=L$5,0,IF(B49&gt;=MONTH($N$5),F48+1,0))</f>
        <v>34</v>
      </c>
      <c r="G49" s="38">
        <f t="shared" si="1"/>
        <v>3098.7914607736498</v>
      </c>
      <c r="H49" s="39">
        <f t="shared" si="2"/>
        <v>2588.29</v>
      </c>
      <c r="I49" s="39">
        <f t="shared" si="3"/>
        <v>510.5014607736498</v>
      </c>
      <c r="J49" s="40">
        <f t="shared" si="7"/>
        <v>295293.93033369596</v>
      </c>
      <c r="K49" s="41"/>
      <c r="L49" s="42"/>
      <c r="M49" s="42"/>
      <c r="N49" s="42"/>
      <c r="O49" s="42"/>
      <c r="P49" s="46"/>
      <c r="Q49" s="23"/>
    </row>
    <row r="50" spans="1:17" hidden="1">
      <c r="A50" s="237">
        <v>40283</v>
      </c>
      <c r="B50" s="25">
        <v>40</v>
      </c>
      <c r="C50" s="35" t="s">
        <v>21</v>
      </c>
      <c r="D50" s="36" t="str">
        <f t="shared" si="9"/>
        <v>'</v>
      </c>
      <c r="E50" s="37">
        <f t="shared" si="9"/>
        <v>40344.5</v>
      </c>
      <c r="F50" s="6">
        <f>IF(MAX(F$9:F49)&gt;=L$5,0,IF(B50&gt;=MONTH($N$5),F49+1,0))</f>
        <v>35</v>
      </c>
      <c r="G50" s="38">
        <f t="shared" si="1"/>
        <v>3098.7914607736498</v>
      </c>
      <c r="H50" s="39">
        <f t="shared" si="2"/>
        <v>2583.8200000000002</v>
      </c>
      <c r="I50" s="39">
        <f t="shared" si="3"/>
        <v>514.9714607736496</v>
      </c>
      <c r="J50" s="40">
        <f t="shared" si="7"/>
        <v>294778.95887292229</v>
      </c>
      <c r="K50" s="41"/>
      <c r="L50" s="42"/>
      <c r="M50" s="42"/>
      <c r="N50" s="42"/>
      <c r="O50" s="42"/>
      <c r="P50" s="46"/>
      <c r="Q50" s="23"/>
    </row>
    <row r="51" spans="1:17" hidden="1">
      <c r="A51" s="237">
        <v>40313</v>
      </c>
      <c r="B51" s="25">
        <v>41</v>
      </c>
      <c r="C51" s="35" t="s">
        <v>22</v>
      </c>
      <c r="D51" s="36" t="str">
        <f t="shared" si="9"/>
        <v>'</v>
      </c>
      <c r="E51" s="37">
        <f t="shared" si="9"/>
        <v>40344.5</v>
      </c>
      <c r="F51" s="6">
        <f>IF(MAX(F$9:F50)&gt;=L$5,0,IF(B51&gt;=MONTH($N$5),F50+1,0))</f>
        <v>36</v>
      </c>
      <c r="G51" s="38">
        <f t="shared" si="1"/>
        <v>3098.7914607736498</v>
      </c>
      <c r="H51" s="39">
        <f t="shared" si="2"/>
        <v>2579.3200000000002</v>
      </c>
      <c r="I51" s="39">
        <f t="shared" si="3"/>
        <v>519.4714607736496</v>
      </c>
      <c r="J51" s="40">
        <f t="shared" si="7"/>
        <v>294259.48741214862</v>
      </c>
      <c r="K51" s="41"/>
      <c r="L51" s="42"/>
      <c r="M51" s="42"/>
      <c r="N51" s="42"/>
      <c r="O51" s="42"/>
      <c r="P51" s="46"/>
      <c r="Q51" s="23"/>
    </row>
    <row r="52" spans="1:17" hidden="1">
      <c r="A52" s="237">
        <v>40344</v>
      </c>
      <c r="B52" s="25">
        <v>42</v>
      </c>
      <c r="C52" s="35" t="s">
        <v>23</v>
      </c>
      <c r="D52" s="36" t="str">
        <f t="shared" si="9"/>
        <v>'</v>
      </c>
      <c r="E52" s="37">
        <f t="shared" si="9"/>
        <v>40344.5</v>
      </c>
      <c r="F52" s="6">
        <f>IF(MAX(F$9:F51)&gt;=L$5,0,IF(B52&gt;=MONTH($N$5),F51+1,0))</f>
        <v>37</v>
      </c>
      <c r="G52" s="38">
        <f t="shared" si="1"/>
        <v>3098.7914607736498</v>
      </c>
      <c r="H52" s="39">
        <f t="shared" si="2"/>
        <v>2574.77</v>
      </c>
      <c r="I52" s="39">
        <f t="shared" si="3"/>
        <v>524.02146077364978</v>
      </c>
      <c r="J52" s="40">
        <f t="shared" si="7"/>
        <v>293735.46595137496</v>
      </c>
      <c r="K52" s="41"/>
      <c r="L52" s="42"/>
      <c r="M52" s="42"/>
      <c r="N52" s="42"/>
      <c r="O52" s="42"/>
      <c r="P52" s="46"/>
      <c r="Q52" s="23"/>
    </row>
    <row r="53" spans="1:17" hidden="1">
      <c r="A53" s="237">
        <v>40374</v>
      </c>
      <c r="B53" s="25">
        <v>43</v>
      </c>
      <c r="C53" s="35" t="s">
        <v>24</v>
      </c>
      <c r="D53" s="36" t="str">
        <f t="shared" si="9"/>
        <v>'</v>
      </c>
      <c r="E53" s="37">
        <f t="shared" si="9"/>
        <v>40344.5</v>
      </c>
      <c r="F53" s="6">
        <f>IF(MAX(F$9:F52)&gt;=L$5,0,IF(B53&gt;=MONTH($N$5),F52+1,0))</f>
        <v>38</v>
      </c>
      <c r="G53" s="38">
        <f t="shared" si="1"/>
        <v>3098.7914607736498</v>
      </c>
      <c r="H53" s="39">
        <f t="shared" si="2"/>
        <v>2570.19</v>
      </c>
      <c r="I53" s="39">
        <f t="shared" si="3"/>
        <v>528.60146077364971</v>
      </c>
      <c r="J53" s="40">
        <f t="shared" si="7"/>
        <v>293206.86449060129</v>
      </c>
      <c r="K53" s="41"/>
      <c r="L53" s="42"/>
      <c r="M53" s="42"/>
      <c r="N53" s="42"/>
      <c r="O53" s="42"/>
      <c r="P53" s="46"/>
      <c r="Q53" s="23"/>
    </row>
    <row r="54" spans="1:17" hidden="1">
      <c r="A54" s="237">
        <v>40405</v>
      </c>
      <c r="B54" s="25">
        <v>44</v>
      </c>
      <c r="C54" s="35" t="s">
        <v>25</v>
      </c>
      <c r="D54" s="36" t="str">
        <f t="shared" si="9"/>
        <v>'</v>
      </c>
      <c r="E54" s="37">
        <f t="shared" si="9"/>
        <v>40344.5</v>
      </c>
      <c r="F54" s="6">
        <f>IF(MAX(F$9:F53)&gt;=L$5,0,IF(B54&gt;=MONTH($N$5),F53+1,0))</f>
        <v>39</v>
      </c>
      <c r="G54" s="38">
        <f t="shared" si="1"/>
        <v>3098.7914607736498</v>
      </c>
      <c r="H54" s="39">
        <f t="shared" si="2"/>
        <v>2565.56</v>
      </c>
      <c r="I54" s="39">
        <f t="shared" si="3"/>
        <v>533.23146077364981</v>
      </c>
      <c r="J54" s="40">
        <f t="shared" si="7"/>
        <v>292673.63302982762</v>
      </c>
      <c r="K54" s="41"/>
      <c r="L54" s="42"/>
      <c r="M54" s="42"/>
      <c r="N54" s="42"/>
      <c r="O54" s="42"/>
      <c r="P54" s="46"/>
      <c r="Q54" s="23"/>
    </row>
    <row r="55" spans="1:17" hidden="1">
      <c r="A55" s="237">
        <v>40436</v>
      </c>
      <c r="B55" s="25">
        <v>45</v>
      </c>
      <c r="C55" s="35" t="s">
        <v>26</v>
      </c>
      <c r="D55" s="36" t="str">
        <f t="shared" si="9"/>
        <v>'</v>
      </c>
      <c r="E55" s="37">
        <f t="shared" si="9"/>
        <v>40344.5</v>
      </c>
      <c r="F55" s="6">
        <f>IF(MAX(F$9:F54)&gt;=L$5,0,IF(B55&gt;=MONTH($N$5),F54+1,0))</f>
        <v>40</v>
      </c>
      <c r="G55" s="38">
        <f t="shared" si="1"/>
        <v>3098.7914607736498</v>
      </c>
      <c r="H55" s="39">
        <f t="shared" si="2"/>
        <v>2560.89</v>
      </c>
      <c r="I55" s="39">
        <f t="shared" si="3"/>
        <v>537.90146077364989</v>
      </c>
      <c r="J55" s="40">
        <f t="shared" si="7"/>
        <v>292135.73156905395</v>
      </c>
      <c r="K55" s="41"/>
      <c r="L55" s="42"/>
      <c r="M55" s="42"/>
      <c r="N55" s="42"/>
      <c r="O55" s="42"/>
      <c r="P55" s="46"/>
      <c r="Q55" s="23"/>
    </row>
    <row r="56" spans="1:17" hidden="1">
      <c r="A56" s="237">
        <v>40466</v>
      </c>
      <c r="B56" s="25">
        <v>46</v>
      </c>
      <c r="C56" s="35" t="s">
        <v>27</v>
      </c>
      <c r="D56" s="36" t="str">
        <f t="shared" si="9"/>
        <v>'</v>
      </c>
      <c r="E56" s="37">
        <f t="shared" si="9"/>
        <v>40344.5</v>
      </c>
      <c r="F56" s="6">
        <f>IF(MAX(F$9:F55)&gt;=L$5,0,IF(B56&gt;=MONTH($N$5),F55+1,0))</f>
        <v>41</v>
      </c>
      <c r="G56" s="38">
        <f t="shared" si="1"/>
        <v>3098.7914607736498</v>
      </c>
      <c r="H56" s="39">
        <f t="shared" si="2"/>
        <v>2556.19</v>
      </c>
      <c r="I56" s="39">
        <f t="shared" si="3"/>
        <v>542.60146077364971</v>
      </c>
      <c r="J56" s="40">
        <f t="shared" si="7"/>
        <v>291593.13010828028</v>
      </c>
      <c r="K56" s="41"/>
      <c r="L56" s="42"/>
      <c r="M56" s="42"/>
      <c r="N56" s="42"/>
      <c r="O56" s="42"/>
      <c r="P56" s="46"/>
      <c r="Q56" s="23"/>
    </row>
    <row r="57" spans="1:17" hidden="1">
      <c r="A57" s="237">
        <v>40497</v>
      </c>
      <c r="B57" s="25">
        <v>47</v>
      </c>
      <c r="C57" s="35" t="s">
        <v>28</v>
      </c>
      <c r="D57" s="36" t="str">
        <f t="shared" si="9"/>
        <v>'</v>
      </c>
      <c r="E57" s="37">
        <f t="shared" si="9"/>
        <v>40344.5</v>
      </c>
      <c r="F57" s="6">
        <f>IF(MAX(F$9:F56)&gt;=L$5,0,IF(B57&gt;=MONTH($N$5),F56+1,0))</f>
        <v>42</v>
      </c>
      <c r="G57" s="38">
        <f t="shared" si="1"/>
        <v>3098.7914607736498</v>
      </c>
      <c r="H57" s="39">
        <f t="shared" si="2"/>
        <v>2551.44</v>
      </c>
      <c r="I57" s="39">
        <f t="shared" si="3"/>
        <v>547.35146077364971</v>
      </c>
      <c r="J57" s="40">
        <f t="shared" si="7"/>
        <v>291045.77864750661</v>
      </c>
      <c r="K57" s="41"/>
      <c r="L57" s="42"/>
      <c r="M57" s="42"/>
      <c r="N57" s="42"/>
      <c r="O57" s="42"/>
      <c r="P57" s="46"/>
      <c r="Q57" s="23"/>
    </row>
    <row r="58" spans="1:17" hidden="1">
      <c r="A58" s="237">
        <v>40527</v>
      </c>
      <c r="B58" s="25">
        <v>48</v>
      </c>
      <c r="C58" s="35" t="s">
        <v>29</v>
      </c>
      <c r="D58" s="36" t="str">
        <f t="shared" si="9"/>
        <v>'</v>
      </c>
      <c r="E58" s="37">
        <f t="shared" si="9"/>
        <v>40344.5</v>
      </c>
      <c r="F58" s="53">
        <f>IF(MAX(F$9:F57)&gt;=L$5,0,IF(B58&gt;=MONTH($N$5),F57+1,0))</f>
        <v>43</v>
      </c>
      <c r="G58" s="45">
        <f t="shared" si="1"/>
        <v>3098.7914607736498</v>
      </c>
      <c r="H58" s="42">
        <f t="shared" si="2"/>
        <v>2546.65</v>
      </c>
      <c r="I58" s="42">
        <f t="shared" si="3"/>
        <v>552.14146077364967</v>
      </c>
      <c r="J58" s="46">
        <f t="shared" si="7"/>
        <v>290493.63718673296</v>
      </c>
      <c r="K58" s="57">
        <f>SUM(H47:H58)</f>
        <v>30866.95</v>
      </c>
      <c r="L58" s="42">
        <f>SUM(I47:I58)</f>
        <v>6318.5475292837964</v>
      </c>
      <c r="M58" s="42">
        <f>SUM(G47:G58)</f>
        <v>37185.497529283799</v>
      </c>
      <c r="N58" s="42">
        <f>K58+N46</f>
        <v>113359.67</v>
      </c>
      <c r="O58" s="42">
        <f>L58+O46</f>
        <v>19888.36281326694</v>
      </c>
      <c r="P58" s="46">
        <f>M58+P46</f>
        <v>133248.03281326694</v>
      </c>
      <c r="Q58" s="23"/>
    </row>
    <row r="59" spans="1:17" hidden="1">
      <c r="A59" s="237">
        <v>40558</v>
      </c>
      <c r="B59" s="25">
        <v>49</v>
      </c>
      <c r="C59" s="26" t="s">
        <v>17</v>
      </c>
      <c r="D59" s="47" t="str">
        <f>D47</f>
        <v>'</v>
      </c>
      <c r="E59" s="27">
        <f>E47+365.25</f>
        <v>40709.75</v>
      </c>
      <c r="F59" s="90">
        <f>IF(MAX(F$9:F58)&gt;=L$5,0,IF(B59&gt;=MONTH($N$5),F58+1,0))</f>
        <v>44</v>
      </c>
      <c r="G59" s="28">
        <f t="shared" si="1"/>
        <v>3098.7914607736498</v>
      </c>
      <c r="H59" s="29">
        <f t="shared" si="2"/>
        <v>2541.8200000000002</v>
      </c>
      <c r="I59" s="29">
        <f t="shared" si="3"/>
        <v>556.9714607736496</v>
      </c>
      <c r="J59" s="30">
        <f t="shared" si="7"/>
        <v>289936.66572595929</v>
      </c>
      <c r="K59" s="31"/>
      <c r="L59" s="32"/>
      <c r="M59" s="32"/>
      <c r="N59" s="32"/>
      <c r="O59" s="32"/>
      <c r="P59" s="48"/>
      <c r="Q59" s="23"/>
    </row>
    <row r="60" spans="1:17" hidden="1">
      <c r="A60" s="237">
        <v>40589</v>
      </c>
      <c r="B60" s="25">
        <v>50</v>
      </c>
      <c r="C60" s="35" t="s">
        <v>19</v>
      </c>
      <c r="D60" s="36" t="str">
        <f t="shared" ref="D60:E70" si="10">D59</f>
        <v>'</v>
      </c>
      <c r="E60" s="37">
        <f t="shared" si="10"/>
        <v>40709.75</v>
      </c>
      <c r="F60" s="6">
        <f>IF(MAX(F$9:F59)&gt;=L$5,0,IF(B60&gt;=MONTH($N$5),F59+1,0))</f>
        <v>45</v>
      </c>
      <c r="G60" s="38">
        <f t="shared" si="1"/>
        <v>3098.7914607736498</v>
      </c>
      <c r="H60" s="39">
        <f t="shared" si="2"/>
        <v>2536.9499999999998</v>
      </c>
      <c r="I60" s="39">
        <f t="shared" si="3"/>
        <v>561.84146077364994</v>
      </c>
      <c r="J60" s="40">
        <f t="shared" si="7"/>
        <v>289374.82426518563</v>
      </c>
      <c r="K60" s="41"/>
      <c r="L60" s="42"/>
      <c r="M60" s="42"/>
      <c r="N60" s="42"/>
      <c r="O60" s="42"/>
      <c r="P60" s="46"/>
      <c r="Q60" s="23"/>
    </row>
    <row r="61" spans="1:17" hidden="1">
      <c r="A61" s="237">
        <v>40617</v>
      </c>
      <c r="B61" s="25">
        <v>51</v>
      </c>
      <c r="C61" s="35" t="s">
        <v>20</v>
      </c>
      <c r="D61" s="36" t="str">
        <f t="shared" si="10"/>
        <v>'</v>
      </c>
      <c r="E61" s="37">
        <f t="shared" si="10"/>
        <v>40709.75</v>
      </c>
      <c r="F61" s="6">
        <f>IF(MAX(F$9:F60)&gt;=L$5,0,IF(B61&gt;=MONTH($N$5),F60+1,0))</f>
        <v>46</v>
      </c>
      <c r="G61" s="38">
        <f t="shared" si="1"/>
        <v>3098.7914607736498</v>
      </c>
      <c r="H61" s="39">
        <f t="shared" si="2"/>
        <v>2532.0300000000002</v>
      </c>
      <c r="I61" s="39">
        <f t="shared" si="3"/>
        <v>566.76146077364956</v>
      </c>
      <c r="J61" s="40">
        <f t="shared" si="7"/>
        <v>288808.06280441198</v>
      </c>
      <c r="K61" s="41"/>
      <c r="L61" s="42"/>
      <c r="M61" s="42"/>
      <c r="N61" s="42"/>
      <c r="O61" s="42"/>
      <c r="P61" s="46"/>
      <c r="Q61" s="23"/>
    </row>
    <row r="62" spans="1:17" hidden="1">
      <c r="A62" s="237">
        <v>40648</v>
      </c>
      <c r="B62" s="25">
        <v>52</v>
      </c>
      <c r="C62" s="35" t="s">
        <v>21</v>
      </c>
      <c r="D62" s="36" t="str">
        <f t="shared" si="10"/>
        <v>'</v>
      </c>
      <c r="E62" s="37">
        <f t="shared" si="10"/>
        <v>40709.75</v>
      </c>
      <c r="F62" s="6">
        <f>IF(MAX(F$9:F61)&gt;=L$5,0,IF(B62&gt;=MONTH($N$5),F61+1,0))</f>
        <v>47</v>
      </c>
      <c r="G62" s="38">
        <f t="shared" si="1"/>
        <v>3098.7914607736498</v>
      </c>
      <c r="H62" s="39">
        <f t="shared" si="2"/>
        <v>2527.0700000000002</v>
      </c>
      <c r="I62" s="39">
        <f t="shared" si="3"/>
        <v>571.7214607736496</v>
      </c>
      <c r="J62" s="40">
        <f t="shared" si="7"/>
        <v>288236.34134363831</v>
      </c>
      <c r="K62" s="41"/>
      <c r="L62" s="42"/>
      <c r="M62" s="42"/>
      <c r="N62" s="42"/>
      <c r="O62" s="42"/>
      <c r="P62" s="46"/>
      <c r="Q62" s="23"/>
    </row>
    <row r="63" spans="1:17" hidden="1">
      <c r="A63" s="237">
        <v>40678</v>
      </c>
      <c r="B63" s="25">
        <v>53</v>
      </c>
      <c r="C63" s="35" t="s">
        <v>22</v>
      </c>
      <c r="D63" s="36" t="str">
        <f t="shared" si="10"/>
        <v>'</v>
      </c>
      <c r="E63" s="37">
        <f t="shared" si="10"/>
        <v>40709.75</v>
      </c>
      <c r="F63" s="6">
        <f>IF(MAX(F$9:F62)&gt;=L$5,0,IF(B63&gt;=MONTH($N$5),F62+1,0))</f>
        <v>48</v>
      </c>
      <c r="G63" s="38">
        <f t="shared" si="1"/>
        <v>3098.7914607736498</v>
      </c>
      <c r="H63" s="39">
        <f t="shared" si="2"/>
        <v>2522.0700000000002</v>
      </c>
      <c r="I63" s="39">
        <f t="shared" si="3"/>
        <v>576.7214607736496</v>
      </c>
      <c r="J63" s="40">
        <f t="shared" si="7"/>
        <v>287659.61988286464</v>
      </c>
      <c r="K63" s="41"/>
      <c r="L63" s="42"/>
      <c r="M63" s="42"/>
      <c r="N63" s="42"/>
      <c r="O63" s="42"/>
      <c r="P63" s="46"/>
      <c r="Q63" s="23"/>
    </row>
    <row r="64" spans="1:17" hidden="1">
      <c r="A64" s="237">
        <v>40709</v>
      </c>
      <c r="B64" s="25">
        <v>54</v>
      </c>
      <c r="C64" s="35" t="s">
        <v>23</v>
      </c>
      <c r="D64" s="36" t="str">
        <f t="shared" si="10"/>
        <v>'</v>
      </c>
      <c r="E64" s="37">
        <f t="shared" si="10"/>
        <v>40709.75</v>
      </c>
      <c r="F64" s="6">
        <f>IF(MAX(F$9:F63)&gt;=L$5,0,IF(B64&gt;=MONTH($N$5),F63+1,0))</f>
        <v>49</v>
      </c>
      <c r="G64" s="38">
        <f t="shared" si="1"/>
        <v>3098.7914607736498</v>
      </c>
      <c r="H64" s="39">
        <f t="shared" si="2"/>
        <v>2517.02</v>
      </c>
      <c r="I64" s="39">
        <f t="shared" si="3"/>
        <v>581.77146077364978</v>
      </c>
      <c r="J64" s="40">
        <f t="shared" si="7"/>
        <v>287077.84842209099</v>
      </c>
      <c r="K64" s="41"/>
      <c r="L64" s="42"/>
      <c r="M64" s="42"/>
      <c r="N64" s="42"/>
      <c r="O64" s="42"/>
      <c r="P64" s="46"/>
      <c r="Q64" s="23"/>
    </row>
    <row r="65" spans="1:17" hidden="1">
      <c r="A65" s="237">
        <v>40739</v>
      </c>
      <c r="B65" s="25">
        <v>55</v>
      </c>
      <c r="C65" s="35" t="s">
        <v>24</v>
      </c>
      <c r="D65" s="36" t="str">
        <f t="shared" si="10"/>
        <v>'</v>
      </c>
      <c r="E65" s="37">
        <f t="shared" si="10"/>
        <v>40709.75</v>
      </c>
      <c r="F65" s="6">
        <f>IF(MAX(F$9:F64)&gt;=L$5,0,IF(B65&gt;=MONTH($N$5),F64+1,0))</f>
        <v>50</v>
      </c>
      <c r="G65" s="38">
        <f t="shared" si="1"/>
        <v>3098.7914607736498</v>
      </c>
      <c r="H65" s="39">
        <f t="shared" si="2"/>
        <v>2511.9299999999998</v>
      </c>
      <c r="I65" s="39">
        <f t="shared" si="3"/>
        <v>586.86146077364992</v>
      </c>
      <c r="J65" s="40">
        <f t="shared" si="7"/>
        <v>286490.98696131737</v>
      </c>
      <c r="K65" s="41"/>
      <c r="L65" s="42"/>
      <c r="M65" s="42"/>
      <c r="N65" s="42"/>
      <c r="O65" s="42"/>
      <c r="P65" s="46"/>
      <c r="Q65" s="23"/>
    </row>
    <row r="66" spans="1:17" hidden="1">
      <c r="A66" s="237">
        <v>40770</v>
      </c>
      <c r="B66" s="25">
        <v>56</v>
      </c>
      <c r="C66" s="35" t="s">
        <v>25</v>
      </c>
      <c r="D66" s="36" t="str">
        <f t="shared" si="10"/>
        <v>'</v>
      </c>
      <c r="E66" s="37">
        <f t="shared" si="10"/>
        <v>40709.75</v>
      </c>
      <c r="F66" s="6">
        <f>IF(MAX(F$9:F65)&gt;=L$5,0,IF(B66&gt;=MONTH($N$5),F65+1,0))</f>
        <v>51</v>
      </c>
      <c r="G66" s="38">
        <f t="shared" si="1"/>
        <v>3098.7914607736498</v>
      </c>
      <c r="H66" s="39">
        <f t="shared" si="2"/>
        <v>2506.8000000000002</v>
      </c>
      <c r="I66" s="39">
        <f t="shared" si="3"/>
        <v>591.99146077364958</v>
      </c>
      <c r="J66" s="40">
        <f t="shared" si="7"/>
        <v>285898.99550054374</v>
      </c>
      <c r="K66" s="41"/>
      <c r="L66" s="42"/>
      <c r="M66" s="42"/>
      <c r="N66" s="42"/>
      <c r="O66" s="42"/>
      <c r="P66" s="46"/>
      <c r="Q66" s="23"/>
    </row>
    <row r="67" spans="1:17" hidden="1">
      <c r="A67" s="237">
        <v>40801</v>
      </c>
      <c r="B67" s="25">
        <v>57</v>
      </c>
      <c r="C67" s="35" t="s">
        <v>26</v>
      </c>
      <c r="D67" s="36" t="str">
        <f t="shared" si="10"/>
        <v>'</v>
      </c>
      <c r="E67" s="37">
        <f t="shared" si="10"/>
        <v>40709.75</v>
      </c>
      <c r="F67" s="6">
        <f>IF(MAX(F$9:F66)&gt;=L$5,0,IF(B67&gt;=MONTH($N$5),F66+1,0))</f>
        <v>52</v>
      </c>
      <c r="G67" s="38">
        <f t="shared" si="1"/>
        <v>3098.7914607736498</v>
      </c>
      <c r="H67" s="39">
        <f t="shared" si="2"/>
        <v>2501.62</v>
      </c>
      <c r="I67" s="39">
        <f t="shared" si="3"/>
        <v>597.17146077364987</v>
      </c>
      <c r="J67" s="40">
        <f t="shared" si="7"/>
        <v>285301.82403977012</v>
      </c>
      <c r="K67" s="41"/>
      <c r="L67" s="42"/>
      <c r="M67" s="42"/>
      <c r="N67" s="42"/>
      <c r="O67" s="42"/>
      <c r="P67" s="46"/>
      <c r="Q67" s="23"/>
    </row>
    <row r="68" spans="1:17" hidden="1">
      <c r="A68" s="237">
        <v>40831</v>
      </c>
      <c r="B68" s="25">
        <v>58</v>
      </c>
      <c r="C68" s="35" t="s">
        <v>27</v>
      </c>
      <c r="D68" s="36" t="str">
        <f t="shared" si="10"/>
        <v>'</v>
      </c>
      <c r="E68" s="37">
        <f t="shared" si="10"/>
        <v>40709.75</v>
      </c>
      <c r="F68" s="6">
        <f>IF(MAX(F$9:F67)&gt;=L$5,0,IF(B68&gt;=MONTH($N$5),F67+1,0))</f>
        <v>53</v>
      </c>
      <c r="G68" s="38">
        <f t="shared" si="1"/>
        <v>3098.7914607736498</v>
      </c>
      <c r="H68" s="39">
        <f t="shared" si="2"/>
        <v>2496.39</v>
      </c>
      <c r="I68" s="39">
        <f t="shared" si="3"/>
        <v>602.40146077364989</v>
      </c>
      <c r="J68" s="40">
        <f t="shared" si="7"/>
        <v>284699.42257899645</v>
      </c>
      <c r="K68" s="41"/>
      <c r="L68" s="42"/>
      <c r="M68" s="42"/>
      <c r="N68" s="42"/>
      <c r="O68" s="42"/>
      <c r="P68" s="46"/>
      <c r="Q68" s="23"/>
    </row>
    <row r="69" spans="1:17" hidden="1">
      <c r="A69" s="237">
        <v>40862</v>
      </c>
      <c r="B69" s="25">
        <v>59</v>
      </c>
      <c r="C69" s="35" t="s">
        <v>28</v>
      </c>
      <c r="D69" s="36" t="str">
        <f t="shared" si="10"/>
        <v>'</v>
      </c>
      <c r="E69" s="37">
        <f t="shared" si="10"/>
        <v>40709.75</v>
      </c>
      <c r="F69" s="6">
        <f>IF(MAX(F$9:F68)&gt;=L$5,0,IF(B69&gt;=MONTH($N$5),F68+1,0))</f>
        <v>54</v>
      </c>
      <c r="G69" s="38">
        <f t="shared" si="1"/>
        <v>3098.7914607736498</v>
      </c>
      <c r="H69" s="39">
        <f t="shared" si="2"/>
        <v>2491.12</v>
      </c>
      <c r="I69" s="39">
        <f t="shared" si="3"/>
        <v>607.67146077364987</v>
      </c>
      <c r="J69" s="40">
        <f t="shared" si="7"/>
        <v>284091.75111822283</v>
      </c>
      <c r="K69" s="41"/>
      <c r="L69" s="42"/>
      <c r="M69" s="42"/>
      <c r="N69" s="42"/>
      <c r="O69" s="42"/>
      <c r="P69" s="46"/>
      <c r="Q69" s="23"/>
    </row>
    <row r="70" spans="1:17" hidden="1">
      <c r="A70" s="237">
        <v>40892</v>
      </c>
      <c r="B70" s="25">
        <v>60</v>
      </c>
      <c r="C70" s="50" t="s">
        <v>29</v>
      </c>
      <c r="D70" s="51" t="str">
        <f t="shared" si="10"/>
        <v>'</v>
      </c>
      <c r="E70" s="52">
        <f t="shared" si="10"/>
        <v>40709.75</v>
      </c>
      <c r="F70" s="53">
        <f>IF(MAX(F$9:F69)&gt;=L$5,0,IF(B70&gt;=MONTH($N$5),F69+1,0))</f>
        <v>55</v>
      </c>
      <c r="G70" s="54">
        <f t="shared" si="1"/>
        <v>3098.7914607736498</v>
      </c>
      <c r="H70" s="55">
        <f t="shared" si="2"/>
        <v>2485.8000000000002</v>
      </c>
      <c r="I70" s="55">
        <f t="shared" si="3"/>
        <v>612.99146077364958</v>
      </c>
      <c r="J70" s="56">
        <f t="shared" si="7"/>
        <v>283478.75965744921</v>
      </c>
      <c r="K70" s="57">
        <f>SUM(H59:H70)</f>
        <v>30170.619999999995</v>
      </c>
      <c r="L70" s="55">
        <f>SUM(I59:I70)</f>
        <v>7014.8775292837981</v>
      </c>
      <c r="M70" s="55">
        <f>SUM(G59:G70)</f>
        <v>37185.497529283799</v>
      </c>
      <c r="N70" s="55">
        <f>K70+N58</f>
        <v>143530.28999999998</v>
      </c>
      <c r="O70" s="55">
        <f>L70+O58</f>
        <v>26903.240342550736</v>
      </c>
      <c r="P70" s="56">
        <f>M70+P58</f>
        <v>170433.53034255074</v>
      </c>
      <c r="Q70" s="23"/>
    </row>
    <row r="71" spans="1:17" hidden="1">
      <c r="A71" s="237">
        <v>40923</v>
      </c>
      <c r="B71" s="25">
        <v>25</v>
      </c>
      <c r="C71" s="26" t="s">
        <v>17</v>
      </c>
      <c r="D71" s="47" t="str">
        <f>D59</f>
        <v>'</v>
      </c>
      <c r="E71" s="27">
        <f>E59+365.25</f>
        <v>41075</v>
      </c>
      <c r="F71" s="90">
        <f>IF(MAX(F$9:F70)&gt;=L$5,0,IF(B71&gt;=MONTH($N$5),F70+1,0))</f>
        <v>56</v>
      </c>
      <c r="G71" s="28">
        <f t="shared" si="1"/>
        <v>3098.7914607736498</v>
      </c>
      <c r="H71" s="29">
        <f t="shared" si="2"/>
        <v>2480.44</v>
      </c>
      <c r="I71" s="29">
        <f t="shared" si="3"/>
        <v>618.35146077364971</v>
      </c>
      <c r="J71" s="30">
        <f t="shared" si="7"/>
        <v>282860.40819667553</v>
      </c>
      <c r="K71" s="31"/>
      <c r="L71" s="32"/>
      <c r="M71" s="32"/>
      <c r="N71" s="32"/>
      <c r="O71" s="32"/>
      <c r="P71" s="48"/>
      <c r="Q71" s="23"/>
    </row>
    <row r="72" spans="1:17" hidden="1">
      <c r="A72" s="237">
        <v>40954</v>
      </c>
      <c r="B72" s="25">
        <v>26</v>
      </c>
      <c r="C72" s="35" t="s">
        <v>19</v>
      </c>
      <c r="D72" s="36" t="str">
        <f t="shared" ref="D72:E82" si="11">D71</f>
        <v>'</v>
      </c>
      <c r="E72" s="37">
        <f t="shared" si="11"/>
        <v>41075</v>
      </c>
      <c r="F72" s="6">
        <f>IF(MAX(F$9:F71)&gt;=L$5,0,IF(B72&gt;=MONTH($N$5),F71+1,0))</f>
        <v>57</v>
      </c>
      <c r="G72" s="38">
        <f t="shared" si="1"/>
        <v>3098.7914607736498</v>
      </c>
      <c r="H72" s="39">
        <f t="shared" si="2"/>
        <v>2475.0300000000002</v>
      </c>
      <c r="I72" s="39">
        <f t="shared" si="3"/>
        <v>623.76146077364956</v>
      </c>
      <c r="J72" s="40">
        <f t="shared" si="7"/>
        <v>282236.64673590189</v>
      </c>
      <c r="K72" s="41"/>
      <c r="L72" s="42"/>
      <c r="M72" s="42"/>
      <c r="N72" s="42"/>
      <c r="O72" s="42"/>
      <c r="P72" s="46"/>
      <c r="Q72" s="23"/>
    </row>
    <row r="73" spans="1:17" hidden="1">
      <c r="A73" s="237">
        <v>40983</v>
      </c>
      <c r="B73" s="25">
        <v>27</v>
      </c>
      <c r="C73" s="35" t="s">
        <v>20</v>
      </c>
      <c r="D73" s="36" t="str">
        <f t="shared" si="11"/>
        <v>'</v>
      </c>
      <c r="E73" s="37">
        <f t="shared" si="11"/>
        <v>41075</v>
      </c>
      <c r="F73" s="6">
        <f>IF(MAX(F$9:F72)&gt;=L$5,0,IF(B73&gt;=MONTH($N$5),F72+1,0))</f>
        <v>58</v>
      </c>
      <c r="G73" s="38">
        <f t="shared" si="1"/>
        <v>3098.7914607736498</v>
      </c>
      <c r="H73" s="39">
        <f t="shared" si="2"/>
        <v>2469.5700000000002</v>
      </c>
      <c r="I73" s="39">
        <f t="shared" si="3"/>
        <v>629.2214607736496</v>
      </c>
      <c r="J73" s="40">
        <f t="shared" si="7"/>
        <v>281607.42527512822</v>
      </c>
      <c r="K73" s="41"/>
      <c r="L73" s="42"/>
      <c r="M73" s="42"/>
      <c r="N73" s="42"/>
      <c r="O73" s="42"/>
      <c r="P73" s="46"/>
      <c r="Q73" s="23"/>
    </row>
    <row r="74" spans="1:17" hidden="1">
      <c r="A74" s="237">
        <v>41014</v>
      </c>
      <c r="B74" s="25">
        <v>28</v>
      </c>
      <c r="C74" s="35" t="s">
        <v>21</v>
      </c>
      <c r="D74" s="36" t="str">
        <f t="shared" si="11"/>
        <v>'</v>
      </c>
      <c r="E74" s="37">
        <f t="shared" si="11"/>
        <v>41075</v>
      </c>
      <c r="F74" s="6">
        <f>IF(MAX(F$9:F73)&gt;=L$5,0,IF(B74&gt;=MONTH($N$5),F73+1,0))</f>
        <v>59</v>
      </c>
      <c r="G74" s="38">
        <f t="shared" si="1"/>
        <v>3098.7914607736498</v>
      </c>
      <c r="H74" s="39">
        <f t="shared" si="2"/>
        <v>2464.06</v>
      </c>
      <c r="I74" s="39">
        <f t="shared" si="3"/>
        <v>634.73146077364981</v>
      </c>
      <c r="J74" s="40">
        <f t="shared" si="7"/>
        <v>280972.69381435454</v>
      </c>
      <c r="K74" s="41"/>
      <c r="L74" s="42"/>
      <c r="M74" s="42"/>
      <c r="N74" s="42"/>
      <c r="O74" s="42"/>
      <c r="P74" s="46"/>
      <c r="Q74" s="23"/>
    </row>
    <row r="75" spans="1:17" hidden="1">
      <c r="A75" s="237">
        <v>41044</v>
      </c>
      <c r="B75" s="25">
        <v>29</v>
      </c>
      <c r="C75" s="35" t="s">
        <v>22</v>
      </c>
      <c r="D75" s="36" t="str">
        <f t="shared" si="11"/>
        <v>'</v>
      </c>
      <c r="E75" s="37">
        <f t="shared" si="11"/>
        <v>41075</v>
      </c>
      <c r="F75" s="6">
        <f>IF(MAX(F$9:F74)&gt;=L$5,0,IF(B75&gt;=MONTH($N$5),F74+1,0))</f>
        <v>60</v>
      </c>
      <c r="G75" s="38">
        <f t="shared" si="1"/>
        <v>3098.7914607736498</v>
      </c>
      <c r="H75" s="39">
        <f t="shared" si="2"/>
        <v>2458.5100000000002</v>
      </c>
      <c r="I75" s="39">
        <f t="shared" si="3"/>
        <v>640.28146077364954</v>
      </c>
      <c r="J75" s="40">
        <f t="shared" si="7"/>
        <v>280332.41235358088</v>
      </c>
      <c r="K75" s="41"/>
      <c r="L75" s="42"/>
      <c r="M75" s="42"/>
      <c r="N75" s="42"/>
      <c r="O75" s="42"/>
      <c r="P75" s="46"/>
      <c r="Q75" s="23"/>
    </row>
    <row r="76" spans="1:17" hidden="1">
      <c r="A76" s="237">
        <v>41075</v>
      </c>
      <c r="B76" s="25">
        <v>30</v>
      </c>
      <c r="C76" s="35" t="s">
        <v>23</v>
      </c>
      <c r="D76" s="36" t="str">
        <f t="shared" si="11"/>
        <v>'</v>
      </c>
      <c r="E76" s="37">
        <f t="shared" si="11"/>
        <v>41075</v>
      </c>
      <c r="F76" s="6">
        <f>IF(MAX(F$9:F75)&gt;=L$5,0,IF(B76&gt;=MONTH($N$5),F75+1,0))</f>
        <v>61</v>
      </c>
      <c r="G76" s="38">
        <f t="shared" ref="G76:G178" si="12">IF((J75+H76)&lt;(M$5+H76),J75+H76,M$5)</f>
        <v>3098.7914607736498</v>
      </c>
      <c r="H76" s="39">
        <f t="shared" ref="H76:H178" si="13">IF(F76&gt;0,IF(J75&gt;0,ROUND(-IPMT(K$5/12,F76,L$5,J$5,,),2),0),0)</f>
        <v>2452.91</v>
      </c>
      <c r="I76" s="39">
        <f t="shared" si="3"/>
        <v>645.88146077364991</v>
      </c>
      <c r="J76" s="40">
        <f t="shared" si="7"/>
        <v>279686.53089280723</v>
      </c>
      <c r="K76" s="41"/>
      <c r="L76" s="42"/>
      <c r="M76" s="42"/>
      <c r="N76" s="42"/>
      <c r="O76" s="42"/>
      <c r="P76" s="46"/>
      <c r="Q76" s="23"/>
    </row>
    <row r="77" spans="1:17" hidden="1">
      <c r="A77" s="237">
        <v>41105</v>
      </c>
      <c r="B77" s="25">
        <v>31</v>
      </c>
      <c r="C77" s="35" t="s">
        <v>24</v>
      </c>
      <c r="D77" s="36" t="str">
        <f t="shared" si="11"/>
        <v>'</v>
      </c>
      <c r="E77" s="37">
        <f t="shared" si="11"/>
        <v>41075</v>
      </c>
      <c r="F77" s="6">
        <f>IF(MAX(F$9:F76)&gt;=L$5,0,IF(B77&gt;=MONTH($N$5),F76+1,0))</f>
        <v>62</v>
      </c>
      <c r="G77" s="38">
        <f t="shared" si="12"/>
        <v>3098.7914607736498</v>
      </c>
      <c r="H77" s="39">
        <f t="shared" si="13"/>
        <v>2447.2600000000002</v>
      </c>
      <c r="I77" s="39">
        <f t="shared" si="3"/>
        <v>651.53146077364954</v>
      </c>
      <c r="J77" s="40">
        <f t="shared" si="7"/>
        <v>279034.99943203357</v>
      </c>
      <c r="K77" s="41"/>
      <c r="L77" s="42"/>
      <c r="M77" s="42"/>
      <c r="N77" s="42"/>
      <c r="O77" s="42"/>
      <c r="P77" s="46"/>
      <c r="Q77" s="23"/>
    </row>
    <row r="78" spans="1:17" hidden="1">
      <c r="A78" s="237">
        <v>41136</v>
      </c>
      <c r="B78" s="25">
        <v>32</v>
      </c>
      <c r="C78" s="35" t="s">
        <v>25</v>
      </c>
      <c r="D78" s="36" t="str">
        <f t="shared" si="11"/>
        <v>'</v>
      </c>
      <c r="E78" s="37">
        <f t="shared" si="11"/>
        <v>41075</v>
      </c>
      <c r="F78" s="6">
        <f>IF(MAX(F$9:F77)&gt;=L$5,0,IF(B78&gt;=MONTH($N$5),F77+1,0))</f>
        <v>63</v>
      </c>
      <c r="G78" s="38">
        <f t="shared" si="12"/>
        <v>3098.7914607736498</v>
      </c>
      <c r="H78" s="39">
        <f t="shared" si="13"/>
        <v>2441.56</v>
      </c>
      <c r="I78" s="39">
        <f t="shared" si="3"/>
        <v>657.23146077364981</v>
      </c>
      <c r="J78" s="40">
        <f t="shared" si="7"/>
        <v>278377.76797125989</v>
      </c>
      <c r="K78" s="41"/>
      <c r="L78" s="42"/>
      <c r="M78" s="42"/>
      <c r="N78" s="42"/>
      <c r="O78" s="42"/>
      <c r="P78" s="46"/>
      <c r="Q78" s="23"/>
    </row>
    <row r="79" spans="1:17" hidden="1">
      <c r="A79" s="237">
        <v>41167</v>
      </c>
      <c r="B79" s="25">
        <v>33</v>
      </c>
      <c r="C79" s="35" t="s">
        <v>26</v>
      </c>
      <c r="D79" s="36" t="str">
        <f t="shared" si="11"/>
        <v>'</v>
      </c>
      <c r="E79" s="37">
        <f t="shared" si="11"/>
        <v>41075</v>
      </c>
      <c r="F79" s="6">
        <f>IF(MAX(F$9:F78)&gt;=L$5,0,IF(B79&gt;=MONTH($N$5),F78+1,0))</f>
        <v>64</v>
      </c>
      <c r="G79" s="38">
        <f t="shared" si="12"/>
        <v>3098.7914607736498</v>
      </c>
      <c r="H79" s="39">
        <f t="shared" si="13"/>
        <v>2435.81</v>
      </c>
      <c r="I79" s="39">
        <f t="shared" si="3"/>
        <v>662.98146077364981</v>
      </c>
      <c r="J79" s="40">
        <f t="shared" si="7"/>
        <v>277714.78651048621</v>
      </c>
      <c r="K79" s="41"/>
      <c r="L79" s="42"/>
      <c r="M79" s="42"/>
      <c r="N79" s="42"/>
      <c r="O79" s="42"/>
      <c r="P79" s="46"/>
      <c r="Q79" s="23"/>
    </row>
    <row r="80" spans="1:17" hidden="1">
      <c r="A80" s="237">
        <v>41197</v>
      </c>
      <c r="B80" s="25">
        <v>34</v>
      </c>
      <c r="C80" s="35" t="s">
        <v>27</v>
      </c>
      <c r="D80" s="36" t="str">
        <f t="shared" si="11"/>
        <v>'</v>
      </c>
      <c r="E80" s="37">
        <f t="shared" si="11"/>
        <v>41075</v>
      </c>
      <c r="F80" s="6">
        <f>IF(MAX(F$9:F79)&gt;=L$5,0,IF(B80&gt;=MONTH($N$5),F79+1,0))</f>
        <v>65</v>
      </c>
      <c r="G80" s="38">
        <f t="shared" si="12"/>
        <v>3098.7914607736498</v>
      </c>
      <c r="H80" s="39">
        <f t="shared" si="13"/>
        <v>2430</v>
      </c>
      <c r="I80" s="39">
        <f t="shared" si="3"/>
        <v>668.79146077364976</v>
      </c>
      <c r="J80" s="40">
        <f t="shared" si="7"/>
        <v>277045.99504971254</v>
      </c>
      <c r="K80" s="41"/>
      <c r="L80" s="42"/>
      <c r="M80" s="42"/>
      <c r="N80" s="42"/>
      <c r="O80" s="42"/>
      <c r="P80" s="46"/>
      <c r="Q80" s="23"/>
    </row>
    <row r="81" spans="1:20" hidden="1">
      <c r="A81" s="237">
        <v>41228</v>
      </c>
      <c r="B81" s="25">
        <v>35</v>
      </c>
      <c r="C81" s="35" t="s">
        <v>28</v>
      </c>
      <c r="D81" s="36" t="str">
        <f t="shared" si="11"/>
        <v>'</v>
      </c>
      <c r="E81" s="37">
        <f t="shared" si="11"/>
        <v>41075</v>
      </c>
      <c r="F81" s="6">
        <f>IF(MAX(F$9:F80)&gt;=L$5,0,IF(B81&gt;=MONTH($N$5),F80+1,0))</f>
        <v>66</v>
      </c>
      <c r="G81" s="38">
        <f t="shared" si="12"/>
        <v>3098.7914607736498</v>
      </c>
      <c r="H81" s="39">
        <f t="shared" si="13"/>
        <v>2424.15</v>
      </c>
      <c r="I81" s="39">
        <f t="shared" si="3"/>
        <v>674.64146077364967</v>
      </c>
      <c r="J81" s="40">
        <f t="shared" si="7"/>
        <v>276371.35358893889</v>
      </c>
      <c r="K81" s="41"/>
      <c r="L81" s="42"/>
      <c r="M81" s="42"/>
      <c r="N81" s="42"/>
      <c r="O81" s="42"/>
      <c r="P81" s="46"/>
      <c r="Q81" s="23"/>
    </row>
    <row r="82" spans="1:20" hidden="1">
      <c r="A82" s="237">
        <v>41258</v>
      </c>
      <c r="B82" s="25">
        <v>36</v>
      </c>
      <c r="C82" s="35" t="s">
        <v>29</v>
      </c>
      <c r="D82" s="36" t="str">
        <f t="shared" si="11"/>
        <v>'</v>
      </c>
      <c r="E82" s="37">
        <f t="shared" si="11"/>
        <v>41075</v>
      </c>
      <c r="F82" s="53">
        <f>IF(MAX(F$9:F81)&gt;=L$5,0,IF(B82&gt;=MONTH($N$5),F81+1,0))</f>
        <v>67</v>
      </c>
      <c r="G82" s="45">
        <f t="shared" si="12"/>
        <v>3098.7914607736498</v>
      </c>
      <c r="H82" s="42">
        <f t="shared" si="13"/>
        <v>2418.25</v>
      </c>
      <c r="I82" s="42">
        <f t="shared" si="3"/>
        <v>680.54146077364976</v>
      </c>
      <c r="J82" s="46">
        <f t="shared" si="7"/>
        <v>275690.81212816521</v>
      </c>
      <c r="K82" s="57">
        <f>SUM(H71:H82)</f>
        <v>29397.550000000003</v>
      </c>
      <c r="L82" s="42">
        <f>SUM(I71:I82)</f>
        <v>7787.947529283796</v>
      </c>
      <c r="M82" s="42">
        <f>SUM(G71:G82)</f>
        <v>37185.497529283799</v>
      </c>
      <c r="N82" s="42">
        <f>K82+N70</f>
        <v>172927.83999999997</v>
      </c>
      <c r="O82" s="42">
        <f>L82+O70</f>
        <v>34691.187871834532</v>
      </c>
      <c r="P82" s="46">
        <f>M82+P70</f>
        <v>207619.02787183455</v>
      </c>
      <c r="Q82" s="23"/>
    </row>
    <row r="83" spans="1:20" hidden="1">
      <c r="A83" s="237">
        <v>41289</v>
      </c>
      <c r="B83" s="25">
        <v>37</v>
      </c>
      <c r="C83" s="26" t="s">
        <v>17</v>
      </c>
      <c r="D83" s="47" t="str">
        <f>D71</f>
        <v>'</v>
      </c>
      <c r="E83" s="27">
        <f>E71+365.25</f>
        <v>41440.25</v>
      </c>
      <c r="F83" s="90">
        <f>IF(MAX(F$9:F82)&gt;=L$5,0,IF(B83&gt;=MONTH($N$5),F82+1,0))</f>
        <v>68</v>
      </c>
      <c r="G83" s="28">
        <f t="shared" si="12"/>
        <v>3098.7914607736498</v>
      </c>
      <c r="H83" s="29">
        <f t="shared" si="13"/>
        <v>2412.29</v>
      </c>
      <c r="I83" s="29">
        <f t="shared" si="3"/>
        <v>686.5014607736498</v>
      </c>
      <c r="J83" s="30">
        <f t="shared" si="7"/>
        <v>275004.31066739158</v>
      </c>
      <c r="K83" s="31"/>
      <c r="L83" s="32"/>
      <c r="M83" s="32"/>
      <c r="N83" s="32"/>
      <c r="O83" s="32"/>
      <c r="P83" s="48"/>
      <c r="Q83" s="23"/>
    </row>
    <row r="84" spans="1:20" hidden="1">
      <c r="A84" s="237">
        <v>41320</v>
      </c>
      <c r="B84" s="25">
        <v>38</v>
      </c>
      <c r="C84" s="35" t="s">
        <v>19</v>
      </c>
      <c r="D84" s="36" t="str">
        <f t="shared" ref="D84:E94" si="14">D83</f>
        <v>'</v>
      </c>
      <c r="E84" s="37">
        <f t="shared" si="14"/>
        <v>41440.25</v>
      </c>
      <c r="F84" s="6">
        <f>IF(MAX(F$9:F83)&gt;=L$5,0,IF(B84&gt;=MONTH($N$5),F83+1,0))</f>
        <v>69</v>
      </c>
      <c r="G84" s="38">
        <f t="shared" si="12"/>
        <v>3098.7914607736498</v>
      </c>
      <c r="H84" s="39">
        <f t="shared" si="13"/>
        <v>2406.29</v>
      </c>
      <c r="I84" s="39">
        <f t="shared" si="3"/>
        <v>692.5014607736498</v>
      </c>
      <c r="J84" s="40">
        <f t="shared" si="7"/>
        <v>274311.80920661794</v>
      </c>
      <c r="K84" s="41"/>
      <c r="L84" s="42"/>
      <c r="M84" s="42"/>
      <c r="N84" s="42"/>
      <c r="O84" s="42"/>
      <c r="P84" s="46"/>
      <c r="Q84" s="23"/>
    </row>
    <row r="85" spans="1:20" hidden="1">
      <c r="A85" s="237">
        <v>41348</v>
      </c>
      <c r="B85" s="25">
        <v>39</v>
      </c>
      <c r="C85" s="35" t="s">
        <v>20</v>
      </c>
      <c r="D85" s="36" t="str">
        <f t="shared" si="14"/>
        <v>'</v>
      </c>
      <c r="E85" s="37">
        <f t="shared" si="14"/>
        <v>41440.25</v>
      </c>
      <c r="F85" s="6">
        <f>IF(MAX(F$9:F84)&gt;=L$5,0,IF(B85&gt;=MONTH($N$5),F84+1,0))</f>
        <v>70</v>
      </c>
      <c r="G85" s="38">
        <f t="shared" si="12"/>
        <v>3098.7914607736498</v>
      </c>
      <c r="H85" s="39">
        <f t="shared" si="13"/>
        <v>2400.23</v>
      </c>
      <c r="I85" s="39">
        <f t="shared" si="3"/>
        <v>698.56146077364974</v>
      </c>
      <c r="J85" s="40">
        <f t="shared" si="7"/>
        <v>273613.2477458443</v>
      </c>
      <c r="K85" s="41"/>
      <c r="L85" s="42"/>
      <c r="M85" s="42"/>
      <c r="N85" s="42"/>
      <c r="O85" s="42"/>
      <c r="P85" s="46"/>
      <c r="Q85" s="23"/>
    </row>
    <row r="86" spans="1:20" hidden="1">
      <c r="A86" s="237">
        <v>41379</v>
      </c>
      <c r="B86" s="25">
        <v>40</v>
      </c>
      <c r="C86" s="35" t="s">
        <v>21</v>
      </c>
      <c r="D86" s="36" t="str">
        <f t="shared" si="14"/>
        <v>'</v>
      </c>
      <c r="E86" s="37">
        <f t="shared" si="14"/>
        <v>41440.25</v>
      </c>
      <c r="F86" s="6">
        <f>IF(MAX(F$9:F85)&gt;=L$5,0,IF(B86&gt;=MONTH($N$5),F85+1,0))</f>
        <v>71</v>
      </c>
      <c r="G86" s="38">
        <f t="shared" si="12"/>
        <v>3098.7914607736498</v>
      </c>
      <c r="H86" s="39">
        <f t="shared" si="13"/>
        <v>2394.12</v>
      </c>
      <c r="I86" s="39">
        <f t="shared" si="3"/>
        <v>704.67146077364987</v>
      </c>
      <c r="J86" s="40">
        <f t="shared" si="7"/>
        <v>272908.57628507068</v>
      </c>
      <c r="K86" s="41"/>
      <c r="L86" s="42"/>
      <c r="M86" s="42"/>
      <c r="N86" s="42"/>
      <c r="O86" s="42"/>
      <c r="P86" s="46"/>
      <c r="Q86" s="23"/>
    </row>
    <row r="87" spans="1:20" hidden="1">
      <c r="A87" s="237">
        <v>41409</v>
      </c>
      <c r="B87" s="25">
        <v>41</v>
      </c>
      <c r="C87" s="35" t="s">
        <v>22</v>
      </c>
      <c r="D87" s="36" t="str">
        <f t="shared" si="14"/>
        <v>'</v>
      </c>
      <c r="E87" s="37">
        <f t="shared" si="14"/>
        <v>41440.25</v>
      </c>
      <c r="F87" s="6">
        <f>IF(MAX(F$9:F86)&gt;=L$5,0,IF(B87&gt;=MONTH($N$5),F86+1,0))</f>
        <v>72</v>
      </c>
      <c r="G87" s="38">
        <f t="shared" si="12"/>
        <v>3098.7914607736498</v>
      </c>
      <c r="H87" s="39">
        <f t="shared" si="13"/>
        <v>2387.9499999999998</v>
      </c>
      <c r="I87" s="39">
        <f t="shared" si="3"/>
        <v>710.84146077364994</v>
      </c>
      <c r="J87" s="40">
        <f t="shared" si="7"/>
        <v>272197.73482429702</v>
      </c>
      <c r="K87" s="41"/>
      <c r="L87" s="42"/>
      <c r="M87" s="42"/>
      <c r="N87" s="42"/>
      <c r="O87" s="42"/>
      <c r="P87" s="46"/>
      <c r="Q87" s="23"/>
    </row>
    <row r="88" spans="1:20" hidden="1">
      <c r="A88" s="237">
        <v>41440</v>
      </c>
      <c r="B88" s="25">
        <v>42</v>
      </c>
      <c r="C88" s="35" t="s">
        <v>23</v>
      </c>
      <c r="D88" s="36" t="str">
        <f t="shared" si="14"/>
        <v>'</v>
      </c>
      <c r="E88" s="37">
        <f t="shared" si="14"/>
        <v>41440.25</v>
      </c>
      <c r="F88" s="6">
        <f>IF(MAX(F$9:F87)&gt;=L$5,0,IF(B88&gt;=MONTH($N$5),F87+1,0))</f>
        <v>73</v>
      </c>
      <c r="G88" s="38">
        <f t="shared" si="12"/>
        <v>3098.7914607736498</v>
      </c>
      <c r="H88" s="39">
        <f t="shared" si="13"/>
        <v>2381.73</v>
      </c>
      <c r="I88" s="39">
        <f t="shared" si="3"/>
        <v>717.06146077364974</v>
      </c>
      <c r="J88" s="40">
        <f t="shared" si="7"/>
        <v>271480.67336352338</v>
      </c>
      <c r="K88" s="41"/>
      <c r="L88" s="42"/>
      <c r="M88" s="42"/>
      <c r="N88" s="42"/>
      <c r="O88" s="42"/>
      <c r="P88" s="46"/>
      <c r="Q88" s="23"/>
    </row>
    <row r="89" spans="1:20" hidden="1">
      <c r="A89" s="237">
        <v>41470</v>
      </c>
      <c r="B89" s="25">
        <v>43</v>
      </c>
      <c r="C89" s="35" t="s">
        <v>24</v>
      </c>
      <c r="D89" s="36" t="str">
        <f t="shared" si="14"/>
        <v>'</v>
      </c>
      <c r="E89" s="37">
        <f t="shared" si="14"/>
        <v>41440.25</v>
      </c>
      <c r="F89" s="6">
        <f>IF(MAX(F$9:F88)&gt;=L$5,0,IF(B89&gt;=MONTH($N$5),F88+1,0))</f>
        <v>74</v>
      </c>
      <c r="G89" s="38">
        <f t="shared" si="12"/>
        <v>3098.7914607736498</v>
      </c>
      <c r="H89" s="39">
        <f t="shared" si="13"/>
        <v>2375.46</v>
      </c>
      <c r="I89" s="39">
        <f t="shared" si="3"/>
        <v>723.33146077364972</v>
      </c>
      <c r="J89" s="40">
        <f t="shared" si="7"/>
        <v>270757.34190274973</v>
      </c>
      <c r="K89" s="41"/>
      <c r="L89" s="42"/>
      <c r="M89" s="42"/>
      <c r="N89" s="42"/>
      <c r="O89" s="42"/>
      <c r="P89" s="46"/>
      <c r="Q89" s="23"/>
    </row>
    <row r="90" spans="1:20" hidden="1">
      <c r="A90" s="237">
        <v>41501</v>
      </c>
      <c r="B90" s="25">
        <v>44</v>
      </c>
      <c r="C90" s="35" t="s">
        <v>25</v>
      </c>
      <c r="D90" s="36" t="str">
        <f t="shared" si="14"/>
        <v>'</v>
      </c>
      <c r="E90" s="37">
        <f t="shared" si="14"/>
        <v>41440.25</v>
      </c>
      <c r="F90" s="6">
        <f>IF(MAX(F$9:F89)&gt;=L$5,0,IF(B90&gt;=MONTH($N$5),F89+1,0))</f>
        <v>75</v>
      </c>
      <c r="G90" s="38">
        <f t="shared" si="12"/>
        <v>3098.7914607736498</v>
      </c>
      <c r="H90" s="39">
        <f t="shared" si="13"/>
        <v>2369.13</v>
      </c>
      <c r="I90" s="39">
        <f t="shared" si="3"/>
        <v>729.66146077364965</v>
      </c>
      <c r="J90" s="40">
        <f t="shared" si="7"/>
        <v>270027.68044197606</v>
      </c>
      <c r="K90" s="41"/>
      <c r="L90" s="42"/>
      <c r="M90" s="42"/>
      <c r="N90" s="42"/>
      <c r="O90" s="42"/>
      <c r="P90" s="46"/>
      <c r="Q90" s="23"/>
    </row>
    <row r="91" spans="1:20" hidden="1">
      <c r="A91" s="237">
        <v>41532</v>
      </c>
      <c r="B91" s="25">
        <v>45</v>
      </c>
      <c r="C91" s="35" t="s">
        <v>26</v>
      </c>
      <c r="D91" s="36" t="str">
        <f t="shared" si="14"/>
        <v>'</v>
      </c>
      <c r="E91" s="37">
        <f t="shared" si="14"/>
        <v>41440.25</v>
      </c>
      <c r="F91" s="6">
        <f>IF(MAX(F$9:F90)&gt;=L$5,0,IF(B91&gt;=MONTH($N$5),F90+1,0))</f>
        <v>76</v>
      </c>
      <c r="G91" s="38">
        <f t="shared" si="12"/>
        <v>3098.7914607736498</v>
      </c>
      <c r="H91" s="39">
        <f t="shared" si="13"/>
        <v>2362.7399999999998</v>
      </c>
      <c r="I91" s="39">
        <f t="shared" si="3"/>
        <v>736.05146077364998</v>
      </c>
      <c r="J91" s="40">
        <f t="shared" si="7"/>
        <v>269291.62898120243</v>
      </c>
      <c r="K91" s="41"/>
      <c r="L91" s="42"/>
      <c r="M91" s="42"/>
      <c r="N91" s="42"/>
      <c r="O91" s="42"/>
      <c r="P91" s="46"/>
      <c r="Q91" s="23"/>
    </row>
    <row r="92" spans="1:20" hidden="1">
      <c r="A92" s="237">
        <v>41562</v>
      </c>
      <c r="B92" s="25">
        <v>46</v>
      </c>
      <c r="C92" s="35" t="s">
        <v>27</v>
      </c>
      <c r="D92" s="36" t="str">
        <f t="shared" si="14"/>
        <v>'</v>
      </c>
      <c r="E92" s="37">
        <f t="shared" si="14"/>
        <v>41440.25</v>
      </c>
      <c r="F92" s="6">
        <f>IF(MAX(F$9:F91)&gt;=L$5,0,IF(B92&gt;=MONTH($N$5),F91+1,0))</f>
        <v>77</v>
      </c>
      <c r="G92" s="38">
        <f t="shared" si="12"/>
        <v>3098.7914607736498</v>
      </c>
      <c r="H92" s="39">
        <f t="shared" si="13"/>
        <v>2356.3000000000002</v>
      </c>
      <c r="I92" s="39">
        <f t="shared" si="3"/>
        <v>742.49146077364958</v>
      </c>
      <c r="J92" s="40">
        <f t="shared" si="7"/>
        <v>268549.13752042881</v>
      </c>
      <c r="K92" s="41"/>
      <c r="L92" s="42"/>
      <c r="M92" s="42"/>
      <c r="N92" s="42"/>
      <c r="O92" s="42"/>
      <c r="P92" s="46"/>
      <c r="Q92" s="23"/>
    </row>
    <row r="93" spans="1:20" hidden="1">
      <c r="A93" s="237">
        <v>41593</v>
      </c>
      <c r="B93" s="25">
        <v>47</v>
      </c>
      <c r="C93" s="35" t="s">
        <v>28</v>
      </c>
      <c r="D93" s="36" t="str">
        <f t="shared" si="14"/>
        <v>'</v>
      </c>
      <c r="E93" s="37">
        <f t="shared" si="14"/>
        <v>41440.25</v>
      </c>
      <c r="F93" s="6">
        <f>IF(MAX(F$9:F92)&gt;=L$5,0,IF(B93&gt;=MONTH($N$5),F92+1,0))</f>
        <v>78</v>
      </c>
      <c r="G93" s="38">
        <f t="shared" si="12"/>
        <v>3098.7914607736498</v>
      </c>
      <c r="H93" s="39">
        <f t="shared" si="13"/>
        <v>2349.8000000000002</v>
      </c>
      <c r="I93" s="39">
        <f t="shared" si="3"/>
        <v>748.99146077364958</v>
      </c>
      <c r="J93" s="40">
        <f t="shared" si="7"/>
        <v>267800.14605965518</v>
      </c>
      <c r="K93" s="41"/>
      <c r="L93" s="42"/>
      <c r="M93" s="42"/>
      <c r="N93" s="42"/>
      <c r="O93" s="42"/>
      <c r="P93" s="46"/>
      <c r="Q93" s="23"/>
    </row>
    <row r="94" spans="1:20" hidden="1">
      <c r="A94" s="237">
        <v>41623</v>
      </c>
      <c r="B94" s="25">
        <v>48</v>
      </c>
      <c r="C94" s="50" t="s">
        <v>29</v>
      </c>
      <c r="D94" s="51" t="str">
        <f t="shared" si="14"/>
        <v>'</v>
      </c>
      <c r="E94" s="52">
        <f t="shared" si="14"/>
        <v>41440.25</v>
      </c>
      <c r="F94" s="53">
        <f>IF(MAX(F$9:F93)&gt;=L$5,0,IF(B94&gt;=MONTH($N$5),F93+1,0))</f>
        <v>79</v>
      </c>
      <c r="G94" s="54">
        <f t="shared" si="12"/>
        <v>3098.7914607736498</v>
      </c>
      <c r="H94" s="55">
        <f t="shared" si="13"/>
        <v>2343.25</v>
      </c>
      <c r="I94" s="55">
        <f t="shared" si="3"/>
        <v>755.54146077364976</v>
      </c>
      <c r="J94" s="56">
        <f t="shared" si="7"/>
        <v>267044.6045988815</v>
      </c>
      <c r="K94" s="57">
        <f>SUM(H83:H94)</f>
        <v>28539.29</v>
      </c>
      <c r="L94" s="55">
        <f>SUM(I83:I94)</f>
        <v>8646.2075292837981</v>
      </c>
      <c r="M94" s="55">
        <f>SUM(G83:G94)</f>
        <v>37185.497529283799</v>
      </c>
      <c r="N94" s="127">
        <f>K94+N82</f>
        <v>201467.12999999998</v>
      </c>
      <c r="O94" s="42">
        <f>L94+O82</f>
        <v>43337.39540111833</v>
      </c>
      <c r="P94" s="46">
        <f>M94+P82</f>
        <v>244804.52540111836</v>
      </c>
      <c r="Q94" s="23"/>
    </row>
    <row r="95" spans="1:20" hidden="1">
      <c r="A95" s="237">
        <v>41654</v>
      </c>
      <c r="B95" s="25">
        <v>49</v>
      </c>
      <c r="C95" s="128" t="s">
        <v>17</v>
      </c>
      <c r="D95" s="129" t="str">
        <f>D83</f>
        <v>'</v>
      </c>
      <c r="E95" s="130">
        <f>E83+365.25</f>
        <v>41805.5</v>
      </c>
      <c r="F95" s="131">
        <f>IF(MAX(F$9:F94)&gt;=L$5,0,IF(B95&gt;=MONTH($N$5),F94+1,0))</f>
        <v>80</v>
      </c>
      <c r="G95" s="132">
        <f t="shared" si="12"/>
        <v>3098.7914607736498</v>
      </c>
      <c r="H95" s="133">
        <f t="shared" si="13"/>
        <v>2336.64</v>
      </c>
      <c r="I95" s="133">
        <f t="shared" si="3"/>
        <v>762.15146077364989</v>
      </c>
      <c r="J95" s="134">
        <f>J94-I95</f>
        <v>266282.45313810784</v>
      </c>
      <c r="K95" s="249" t="s">
        <v>119</v>
      </c>
      <c r="L95" s="32"/>
      <c r="M95" s="32"/>
      <c r="N95" s="135"/>
      <c r="O95" s="42"/>
      <c r="P95" s="46"/>
      <c r="Q95" s="23"/>
      <c r="R95" s="160" t="s">
        <v>89</v>
      </c>
      <c r="S95" s="161" t="s">
        <v>90</v>
      </c>
      <c r="T95" s="100"/>
    </row>
    <row r="96" spans="1:20" ht="9" hidden="1" thickBot="1">
      <c r="A96" s="237">
        <v>41685</v>
      </c>
      <c r="B96" s="25">
        <v>50</v>
      </c>
      <c r="C96" s="35" t="s">
        <v>19</v>
      </c>
      <c r="D96" s="36" t="str">
        <f t="shared" ref="D96:E106" si="15">D95</f>
        <v>'</v>
      </c>
      <c r="E96" s="37">
        <f t="shared" si="15"/>
        <v>41805.5</v>
      </c>
      <c r="F96" s="6">
        <f>IF(MAX(F$9:F95)&gt;=L$5,0,IF(B96&gt;=MONTH($N$5),F95+1,0))</f>
        <v>81</v>
      </c>
      <c r="G96" s="115">
        <f t="shared" si="12"/>
        <v>3098.7914607736498</v>
      </c>
      <c r="H96" s="107">
        <f t="shared" si="13"/>
        <v>2329.9699999999998</v>
      </c>
      <c r="I96" s="107">
        <f t="shared" si="3"/>
        <v>768.82146077364996</v>
      </c>
      <c r="J96" s="122">
        <f t="shared" ref="J96:J158" si="16">J95-I96</f>
        <v>265513.6316773342</v>
      </c>
      <c r="K96" s="250" t="s">
        <v>66</v>
      </c>
      <c r="L96" s="108"/>
      <c r="M96" s="108"/>
      <c r="N96" s="108"/>
      <c r="O96" s="108"/>
      <c r="P96" s="109"/>
      <c r="Q96" s="110"/>
      <c r="R96" s="111">
        <f>SUM(H97:H466)</f>
        <v>227194.17000000007</v>
      </c>
      <c r="S96" s="112">
        <f>SUM(I97:I466)</f>
        <v>265513.6316773342</v>
      </c>
      <c r="T96" s="113"/>
    </row>
    <row r="97" spans="1:20" hidden="1">
      <c r="A97" s="237">
        <v>41713</v>
      </c>
      <c r="B97" s="25">
        <v>51</v>
      </c>
      <c r="C97" s="35" t="s">
        <v>20</v>
      </c>
      <c r="D97" s="36" t="str">
        <f t="shared" si="15"/>
        <v>'</v>
      </c>
      <c r="E97" s="37">
        <f t="shared" si="15"/>
        <v>41805.5</v>
      </c>
      <c r="F97" s="6">
        <f>IF(MAX(F$9:F96)&gt;=L$5,0,IF(B97&gt;=MONTH($N$5),F96+1,0))</f>
        <v>82</v>
      </c>
      <c r="G97" s="38">
        <f t="shared" si="12"/>
        <v>3098.7914607736498</v>
      </c>
      <c r="H97" s="39">
        <f t="shared" si="13"/>
        <v>2323.2399999999998</v>
      </c>
      <c r="I97" s="39">
        <f t="shared" si="3"/>
        <v>775.55146077364998</v>
      </c>
      <c r="J97" s="40">
        <f t="shared" si="16"/>
        <v>264738.08021656057</v>
      </c>
      <c r="K97" s="41"/>
      <c r="L97" s="42"/>
      <c r="M97" s="42"/>
      <c r="N97" s="42"/>
      <c r="O97" s="42"/>
      <c r="P97" s="46"/>
      <c r="Q97" s="23"/>
      <c r="R97" s="223">
        <f>S96*T97</f>
        <v>26551.36316773342</v>
      </c>
      <c r="S97" s="104" t="s">
        <v>65</v>
      </c>
      <c r="T97" s="106">
        <v>0.1</v>
      </c>
    </row>
    <row r="98" spans="1:20" hidden="1">
      <c r="A98" s="237">
        <v>41744</v>
      </c>
      <c r="B98" s="25">
        <v>52</v>
      </c>
      <c r="C98" s="35" t="s">
        <v>21</v>
      </c>
      <c r="D98" s="36" t="str">
        <f t="shared" si="15"/>
        <v>'</v>
      </c>
      <c r="E98" s="37">
        <f t="shared" si="15"/>
        <v>41805.5</v>
      </c>
      <c r="F98" s="6">
        <f>IF(MAX(F$9:F97)&gt;=L$5,0,IF(B98&gt;=MONTH($N$5),F97+1,0))</f>
        <v>83</v>
      </c>
      <c r="G98" s="38">
        <f t="shared" si="12"/>
        <v>3098.7914607736498</v>
      </c>
      <c r="H98" s="39">
        <f t="shared" si="13"/>
        <v>2316.46</v>
      </c>
      <c r="I98" s="39">
        <f t="shared" si="3"/>
        <v>782.33146077364972</v>
      </c>
      <c r="J98" s="40">
        <f t="shared" si="16"/>
        <v>263955.74875578692</v>
      </c>
      <c r="K98" s="41"/>
      <c r="L98" s="42"/>
      <c r="M98" s="42"/>
      <c r="N98" s="42"/>
      <c r="O98" s="42"/>
      <c r="P98" s="46"/>
      <c r="Q98" s="23"/>
      <c r="R98" s="114">
        <f>R96-R97</f>
        <v>200642.80683226665</v>
      </c>
      <c r="S98" s="163">
        <f>S96+R97</f>
        <v>292064.99484506762</v>
      </c>
      <c r="T98" s="186">
        <f>R98/S98</f>
        <v>0.68697998861076148</v>
      </c>
    </row>
    <row r="99" spans="1:20" hidden="1">
      <c r="A99" s="237">
        <v>41774</v>
      </c>
      <c r="B99" s="25">
        <v>53</v>
      </c>
      <c r="C99" s="35" t="s">
        <v>22</v>
      </c>
      <c r="D99" s="36" t="str">
        <f t="shared" si="15"/>
        <v>'</v>
      </c>
      <c r="E99" s="37">
        <f t="shared" si="15"/>
        <v>41805.5</v>
      </c>
      <c r="F99" s="6">
        <f>IF(MAX(F$9:F98)&gt;=L$5,0,IF(B99&gt;=MONTH($N$5),F98+1,0))</f>
        <v>84</v>
      </c>
      <c r="G99" s="38">
        <f t="shared" si="12"/>
        <v>3098.7914607736498</v>
      </c>
      <c r="H99" s="39">
        <f t="shared" si="13"/>
        <v>2309.61</v>
      </c>
      <c r="I99" s="39">
        <f t="shared" si="3"/>
        <v>789.18146077364963</v>
      </c>
      <c r="J99" s="40">
        <f t="shared" si="16"/>
        <v>263166.56729501329</v>
      </c>
      <c r="K99" s="41"/>
      <c r="L99" s="42"/>
      <c r="M99" s="42"/>
      <c r="N99" s="42"/>
      <c r="O99" s="42"/>
      <c r="P99" s="46"/>
      <c r="Q99" s="23"/>
      <c r="R99" s="162" t="s">
        <v>91</v>
      </c>
      <c r="S99" s="164" t="s">
        <v>101</v>
      </c>
      <c r="T99" s="165" t="s">
        <v>94</v>
      </c>
    </row>
    <row r="100" spans="1:20" hidden="1">
      <c r="A100" s="237">
        <v>41805</v>
      </c>
      <c r="B100" s="25">
        <v>54</v>
      </c>
      <c r="C100" s="35" t="s">
        <v>23</v>
      </c>
      <c r="D100" s="36" t="str">
        <f t="shared" si="15"/>
        <v>'</v>
      </c>
      <c r="E100" s="37">
        <f t="shared" si="15"/>
        <v>41805.5</v>
      </c>
      <c r="F100" s="6">
        <f>IF(MAX(F$9:F99)&gt;=L$5,0,IF(B100&gt;=MONTH($N$5),F99+1,0))</f>
        <v>85</v>
      </c>
      <c r="G100" s="38">
        <f t="shared" si="12"/>
        <v>3098.7914607736498</v>
      </c>
      <c r="H100" s="39">
        <f t="shared" si="13"/>
        <v>2302.71</v>
      </c>
      <c r="I100" s="39">
        <f t="shared" si="3"/>
        <v>796.08146077364972</v>
      </c>
      <c r="J100" s="40">
        <f t="shared" si="16"/>
        <v>262370.48583423963</v>
      </c>
      <c r="K100" s="41"/>
      <c r="L100" s="42"/>
      <c r="M100" s="42"/>
      <c r="N100" s="42"/>
      <c r="O100" s="42"/>
      <c r="P100" s="46"/>
      <c r="Q100" s="23"/>
      <c r="R100" s="162" t="s">
        <v>92</v>
      </c>
      <c r="S100" s="164" t="s">
        <v>10</v>
      </c>
      <c r="T100" s="165" t="s">
        <v>95</v>
      </c>
    </row>
    <row r="101" spans="1:20" hidden="1">
      <c r="A101" s="237">
        <v>41835</v>
      </c>
      <c r="B101" s="25">
        <v>55</v>
      </c>
      <c r="C101" s="35" t="s">
        <v>24</v>
      </c>
      <c r="D101" s="36" t="str">
        <f t="shared" si="15"/>
        <v>'</v>
      </c>
      <c r="E101" s="37">
        <f t="shared" si="15"/>
        <v>41805.5</v>
      </c>
      <c r="F101" s="6">
        <f>IF(MAX(F$9:F100)&gt;=L$5,0,IF(B101&gt;=MONTH($N$5),F100+1,0))</f>
        <v>86</v>
      </c>
      <c r="G101" s="38">
        <f t="shared" si="12"/>
        <v>3098.7914607736498</v>
      </c>
      <c r="H101" s="39">
        <f t="shared" si="13"/>
        <v>2295.7399999999998</v>
      </c>
      <c r="I101" s="39">
        <f t="shared" si="3"/>
        <v>803.05146077364998</v>
      </c>
      <c r="J101" s="40">
        <f t="shared" si="16"/>
        <v>261567.43437346598</v>
      </c>
      <c r="K101" s="41"/>
      <c r="L101" s="42"/>
      <c r="M101" s="42"/>
      <c r="N101" s="42"/>
      <c r="O101" s="42"/>
      <c r="P101" s="46"/>
      <c r="Q101" s="23"/>
      <c r="R101" s="157" t="s">
        <v>87</v>
      </c>
      <c r="S101" s="157"/>
      <c r="T101" s="157"/>
    </row>
    <row r="102" spans="1:20" hidden="1">
      <c r="A102" s="237">
        <v>41866</v>
      </c>
      <c r="B102" s="25">
        <v>56</v>
      </c>
      <c r="C102" s="35" t="s">
        <v>25</v>
      </c>
      <c r="D102" s="36" t="str">
        <f t="shared" si="15"/>
        <v>'</v>
      </c>
      <c r="E102" s="37">
        <f t="shared" si="15"/>
        <v>41805.5</v>
      </c>
      <c r="F102" s="6">
        <f>IF(MAX(F$9:F101)&gt;=L$5,0,IF(B102&gt;=MONTH($N$5),F101+1,0))</f>
        <v>87</v>
      </c>
      <c r="G102" s="38">
        <f t="shared" si="12"/>
        <v>3098.7914607736498</v>
      </c>
      <c r="H102" s="39">
        <f t="shared" si="13"/>
        <v>2288.7199999999998</v>
      </c>
      <c r="I102" s="39">
        <f t="shared" si="3"/>
        <v>810.07146077364996</v>
      </c>
      <c r="J102" s="40">
        <f t="shared" si="16"/>
        <v>260757.36291269233</v>
      </c>
      <c r="K102" s="41"/>
      <c r="L102" s="42"/>
      <c r="M102" s="42"/>
      <c r="N102" s="42"/>
      <c r="O102" s="42"/>
      <c r="P102" s="46"/>
      <c r="Q102" s="23"/>
      <c r="R102" s="215" t="s">
        <v>98</v>
      </c>
      <c r="S102" s="216">
        <f>SUM($I$11:$I96)</f>
        <v>44868.368322665636</v>
      </c>
    </row>
    <row r="103" spans="1:20" hidden="1">
      <c r="A103" s="237">
        <v>41897</v>
      </c>
      <c r="B103" s="25">
        <v>57</v>
      </c>
      <c r="C103" s="35" t="s">
        <v>26</v>
      </c>
      <c r="D103" s="36" t="str">
        <f t="shared" si="15"/>
        <v>'</v>
      </c>
      <c r="E103" s="37">
        <f t="shared" si="15"/>
        <v>41805.5</v>
      </c>
      <c r="F103" s="6">
        <f>IF(MAX(F$9:F102)&gt;=L$5,0,IF(B103&gt;=MONTH($N$5),F102+1,0))</f>
        <v>88</v>
      </c>
      <c r="G103" s="38">
        <f t="shared" si="12"/>
        <v>3098.7914607736498</v>
      </c>
      <c r="H103" s="39">
        <f t="shared" si="13"/>
        <v>2281.63</v>
      </c>
      <c r="I103" s="39">
        <f t="shared" si="3"/>
        <v>817.16146077364965</v>
      </c>
      <c r="J103" s="40">
        <f t="shared" si="16"/>
        <v>259940.20145191869</v>
      </c>
      <c r="K103" s="41"/>
      <c r="L103" s="42"/>
      <c r="M103" s="42"/>
      <c r="N103" s="42"/>
      <c r="O103" s="42"/>
      <c r="P103" s="46"/>
      <c r="Q103" s="23"/>
      <c r="R103" s="215" t="s">
        <v>97</v>
      </c>
      <c r="S103" s="216">
        <f>SUM($H$11:$H96)</f>
        <v>206133.74000000005</v>
      </c>
      <c r="T103" s="183" t="s">
        <v>115</v>
      </c>
    </row>
    <row r="104" spans="1:20" hidden="1">
      <c r="A104" s="237">
        <v>41927</v>
      </c>
      <c r="B104" s="25">
        <v>58</v>
      </c>
      <c r="C104" s="35" t="s">
        <v>27</v>
      </c>
      <c r="D104" s="36" t="str">
        <f t="shared" si="15"/>
        <v>'</v>
      </c>
      <c r="E104" s="37">
        <f t="shared" si="15"/>
        <v>41805.5</v>
      </c>
      <c r="F104" s="6">
        <f>IF(MAX(F$9:F103)&gt;=L$5,0,IF(B104&gt;=MONTH($N$5),F103+1,0))</f>
        <v>89</v>
      </c>
      <c r="G104" s="38">
        <f t="shared" si="12"/>
        <v>3098.7914607736498</v>
      </c>
      <c r="H104" s="39">
        <f t="shared" si="13"/>
        <v>2274.48</v>
      </c>
      <c r="I104" s="39">
        <f t="shared" si="3"/>
        <v>824.31146077364974</v>
      </c>
      <c r="J104" s="40">
        <f t="shared" si="16"/>
        <v>259115.88999114506</v>
      </c>
      <c r="K104" s="41"/>
      <c r="L104" s="42"/>
      <c r="M104" s="42"/>
      <c r="N104" s="42"/>
      <c r="O104" s="42"/>
      <c r="P104" s="46"/>
      <c r="Q104" s="23"/>
      <c r="R104" s="184" t="s">
        <v>99</v>
      </c>
      <c r="S104" s="185">
        <f>K467</f>
        <v>433327.90999999992</v>
      </c>
      <c r="T104" s="183" t="s">
        <v>88</v>
      </c>
    </row>
    <row r="105" spans="1:20" hidden="1">
      <c r="A105" s="237">
        <v>41958</v>
      </c>
      <c r="B105" s="25">
        <v>59</v>
      </c>
      <c r="C105" s="35" t="s">
        <v>28</v>
      </c>
      <c r="D105" s="36" t="str">
        <f t="shared" si="15"/>
        <v>'</v>
      </c>
      <c r="E105" s="37">
        <f t="shared" si="15"/>
        <v>41805.5</v>
      </c>
      <c r="F105" s="6">
        <f>IF(MAX(F$9:F104)&gt;=L$5,0,IF(B105&gt;=MONTH($N$5),F104+1,0))</f>
        <v>90</v>
      </c>
      <c r="G105" s="38">
        <f t="shared" si="12"/>
        <v>3098.7914607736498</v>
      </c>
      <c r="H105" s="39">
        <f t="shared" si="13"/>
        <v>2267.2600000000002</v>
      </c>
      <c r="I105" s="39">
        <f t="shared" si="3"/>
        <v>831.53146077364954</v>
      </c>
      <c r="J105" s="40">
        <f t="shared" si="16"/>
        <v>258284.35853037142</v>
      </c>
      <c r="K105" s="41"/>
      <c r="L105" s="42"/>
      <c r="M105" s="42"/>
      <c r="N105" s="42"/>
      <c r="O105" s="42"/>
      <c r="P105" s="46"/>
      <c r="Q105" s="23"/>
      <c r="R105" s="217" t="s">
        <v>102</v>
      </c>
      <c r="S105" s="216">
        <f>S104-S103</f>
        <v>227194.16999999987</v>
      </c>
      <c r="T105" s="156">
        <f>T135-T98</f>
        <v>-0.20431202037856533</v>
      </c>
    </row>
    <row r="106" spans="1:20" hidden="1">
      <c r="A106" s="237">
        <v>41988</v>
      </c>
      <c r="B106" s="25">
        <v>60</v>
      </c>
      <c r="C106" s="50" t="s">
        <v>29</v>
      </c>
      <c r="D106" s="51" t="str">
        <f t="shared" si="15"/>
        <v>'</v>
      </c>
      <c r="E106" s="52">
        <f t="shared" si="15"/>
        <v>41805.5</v>
      </c>
      <c r="F106" s="53">
        <f>IF(MAX(F$9:F105)&gt;=L$5,0,IF(B106&gt;=MONTH($N$5),F105+1,0))</f>
        <v>91</v>
      </c>
      <c r="G106" s="54">
        <f t="shared" si="12"/>
        <v>3098.7914607736498</v>
      </c>
      <c r="H106" s="55">
        <f t="shared" si="13"/>
        <v>2259.9899999999998</v>
      </c>
      <c r="I106" s="55">
        <f t="shared" si="3"/>
        <v>838.80146077364998</v>
      </c>
      <c r="J106" s="56">
        <f t="shared" si="16"/>
        <v>257445.55706959777</v>
      </c>
      <c r="K106" s="57">
        <f>SUM(H95:H106)</f>
        <v>27586.449999999997</v>
      </c>
      <c r="L106" s="55">
        <f>SUM(I95:I106)</f>
        <v>9599.0475292837964</v>
      </c>
      <c r="M106" s="55">
        <f>SUM(G95:G106)</f>
        <v>37185.497529283799</v>
      </c>
      <c r="N106" s="55">
        <f>K106+N94</f>
        <v>229053.57999999996</v>
      </c>
      <c r="O106" s="55">
        <f>L106+O94</f>
        <v>52936.442930402125</v>
      </c>
      <c r="P106" s="56">
        <f>M106+P94</f>
        <v>281990.02293040213</v>
      </c>
      <c r="Q106" s="23"/>
    </row>
    <row r="107" spans="1:20" hidden="1">
      <c r="A107" s="237">
        <v>42019</v>
      </c>
      <c r="B107" s="25">
        <v>25</v>
      </c>
      <c r="C107" s="26" t="s">
        <v>17</v>
      </c>
      <c r="D107" s="47" t="str">
        <f>D95</f>
        <v>'</v>
      </c>
      <c r="E107" s="27">
        <f>E95+365.25</f>
        <v>42170.75</v>
      </c>
      <c r="F107" s="90">
        <f>IF(MAX(F$9:F106)&gt;=L$5,0,IF(B107&gt;=MONTH($N$5),F106+1,0))</f>
        <v>92</v>
      </c>
      <c r="G107" s="28">
        <f t="shared" si="12"/>
        <v>3098.7914607736498</v>
      </c>
      <c r="H107" s="29">
        <f t="shared" si="13"/>
        <v>2252.65</v>
      </c>
      <c r="I107" s="29">
        <f t="shared" si="3"/>
        <v>846.14146077364967</v>
      </c>
      <c r="J107" s="30">
        <f t="shared" si="16"/>
        <v>256599.41560882411</v>
      </c>
      <c r="K107" s="31"/>
      <c r="L107" s="32"/>
      <c r="M107" s="32"/>
      <c r="N107" s="32"/>
      <c r="O107" s="32"/>
      <c r="P107" s="48"/>
      <c r="Q107" s="23"/>
    </row>
    <row r="108" spans="1:20" hidden="1">
      <c r="A108" s="237">
        <v>42050</v>
      </c>
      <c r="B108" s="25">
        <v>26</v>
      </c>
      <c r="C108" s="35" t="s">
        <v>19</v>
      </c>
      <c r="D108" s="36" t="str">
        <f t="shared" ref="D108:E118" si="17">D107</f>
        <v>'</v>
      </c>
      <c r="E108" s="37">
        <f t="shared" si="17"/>
        <v>42170.75</v>
      </c>
      <c r="F108" s="6">
        <f>IF(MAX(F$9:F107)&gt;=L$5,0,IF(B108&gt;=MONTH($N$5),F107+1,0))</f>
        <v>93</v>
      </c>
      <c r="G108" s="38">
        <f t="shared" si="12"/>
        <v>3098.7914607736498</v>
      </c>
      <c r="H108" s="39">
        <f t="shared" si="13"/>
        <v>2245.2399999999998</v>
      </c>
      <c r="I108" s="39">
        <f t="shared" si="3"/>
        <v>853.55146077364998</v>
      </c>
      <c r="J108" s="40">
        <f t="shared" si="16"/>
        <v>255745.86414805046</v>
      </c>
      <c r="K108" s="41"/>
      <c r="L108" s="42"/>
      <c r="M108" s="42"/>
      <c r="N108" s="42"/>
      <c r="O108" s="42"/>
      <c r="P108" s="46"/>
      <c r="Q108" s="23"/>
    </row>
    <row r="109" spans="1:20" hidden="1">
      <c r="A109" s="237">
        <v>42078</v>
      </c>
      <c r="B109" s="25">
        <v>27</v>
      </c>
      <c r="C109" s="35" t="s">
        <v>20</v>
      </c>
      <c r="D109" s="36" t="str">
        <f t="shared" si="17"/>
        <v>'</v>
      </c>
      <c r="E109" s="37">
        <f t="shared" si="17"/>
        <v>42170.75</v>
      </c>
      <c r="F109" s="6">
        <f>IF(MAX(F$9:F108)&gt;=L$5,0,IF(B109&gt;=MONTH($N$5),F108+1,0))</f>
        <v>94</v>
      </c>
      <c r="G109" s="38">
        <f t="shared" si="12"/>
        <v>3098.7914607736498</v>
      </c>
      <c r="H109" s="39">
        <f t="shared" si="13"/>
        <v>2237.7800000000002</v>
      </c>
      <c r="I109" s="39">
        <f t="shared" si="3"/>
        <v>861.01146077364956</v>
      </c>
      <c r="J109" s="40">
        <f t="shared" si="16"/>
        <v>254884.85268727681</v>
      </c>
      <c r="K109" s="41"/>
      <c r="L109" s="42"/>
      <c r="M109" s="42"/>
      <c r="N109" s="42"/>
      <c r="O109" s="42"/>
      <c r="P109" s="46"/>
      <c r="Q109" s="23"/>
    </row>
    <row r="110" spans="1:20" hidden="1">
      <c r="A110" s="237">
        <v>42109</v>
      </c>
      <c r="B110" s="25">
        <v>28</v>
      </c>
      <c r="C110" s="35" t="s">
        <v>21</v>
      </c>
      <c r="D110" s="36" t="str">
        <f t="shared" si="17"/>
        <v>'</v>
      </c>
      <c r="E110" s="37">
        <f t="shared" si="17"/>
        <v>42170.75</v>
      </c>
      <c r="F110" s="6">
        <f>IF(MAX(F$9:F109)&gt;=L$5,0,IF(B110&gt;=MONTH($N$5),F109+1,0))</f>
        <v>95</v>
      </c>
      <c r="G110" s="38">
        <f t="shared" si="12"/>
        <v>3098.7914607736498</v>
      </c>
      <c r="H110" s="39">
        <f t="shared" si="13"/>
        <v>2230.2399999999998</v>
      </c>
      <c r="I110" s="39">
        <f t="shared" si="3"/>
        <v>868.55146077364998</v>
      </c>
      <c r="J110" s="40">
        <f t="shared" si="16"/>
        <v>254016.30122650316</v>
      </c>
      <c r="K110" s="41"/>
      <c r="L110" s="42"/>
      <c r="M110" s="42"/>
      <c r="N110" s="42"/>
      <c r="O110" s="42"/>
      <c r="P110" s="46"/>
      <c r="Q110" s="23"/>
    </row>
    <row r="111" spans="1:20" hidden="1">
      <c r="A111" s="237">
        <v>42139</v>
      </c>
      <c r="B111" s="25">
        <v>29</v>
      </c>
      <c r="C111" s="35" t="s">
        <v>22</v>
      </c>
      <c r="D111" s="36" t="str">
        <f t="shared" si="17"/>
        <v>'</v>
      </c>
      <c r="E111" s="37">
        <f t="shared" si="17"/>
        <v>42170.75</v>
      </c>
      <c r="F111" s="6">
        <f>IF(MAX(F$9:F110)&gt;=L$5,0,IF(B111&gt;=MONTH($N$5),F110+1,0))</f>
        <v>96</v>
      </c>
      <c r="G111" s="38">
        <f t="shared" si="12"/>
        <v>3098.7914607736498</v>
      </c>
      <c r="H111" s="39">
        <f t="shared" si="13"/>
        <v>2222.64</v>
      </c>
      <c r="I111" s="39">
        <f t="shared" si="3"/>
        <v>876.15146077364989</v>
      </c>
      <c r="J111" s="40">
        <f t="shared" si="16"/>
        <v>253140.1497657295</v>
      </c>
      <c r="K111" s="41"/>
      <c r="L111" s="42"/>
      <c r="M111" s="42"/>
      <c r="N111" s="42"/>
      <c r="O111" s="42"/>
      <c r="P111" s="46"/>
      <c r="Q111" s="23"/>
    </row>
    <row r="112" spans="1:20" hidden="1">
      <c r="A112" s="237">
        <v>42170</v>
      </c>
      <c r="B112" s="25">
        <v>30</v>
      </c>
      <c r="C112" s="35" t="s">
        <v>23</v>
      </c>
      <c r="D112" s="36" t="str">
        <f t="shared" si="17"/>
        <v>'</v>
      </c>
      <c r="E112" s="37">
        <f t="shared" si="17"/>
        <v>42170.75</v>
      </c>
      <c r="F112" s="6">
        <f>IF(MAX(F$9:F111)&gt;=L$5,0,IF(B112&gt;=MONTH($N$5),F111+1,0))</f>
        <v>97</v>
      </c>
      <c r="G112" s="38">
        <f t="shared" si="12"/>
        <v>3098.7914607736498</v>
      </c>
      <c r="H112" s="39">
        <f t="shared" si="13"/>
        <v>2214.98</v>
      </c>
      <c r="I112" s="39">
        <f t="shared" si="3"/>
        <v>883.81146077364974</v>
      </c>
      <c r="J112" s="40">
        <f t="shared" si="16"/>
        <v>252256.33830495586</v>
      </c>
      <c r="K112" s="41"/>
      <c r="L112" s="42"/>
      <c r="M112" s="42"/>
      <c r="N112" s="42"/>
      <c r="O112" s="42"/>
      <c r="P112" s="46"/>
      <c r="Q112" s="23"/>
    </row>
    <row r="113" spans="1:17" hidden="1">
      <c r="A113" s="237">
        <v>42200</v>
      </c>
      <c r="B113" s="25">
        <v>31</v>
      </c>
      <c r="C113" s="35" t="s">
        <v>24</v>
      </c>
      <c r="D113" s="36" t="str">
        <f t="shared" si="17"/>
        <v>'</v>
      </c>
      <c r="E113" s="37">
        <f t="shared" si="17"/>
        <v>42170.75</v>
      </c>
      <c r="F113" s="6">
        <f>IF(MAX(F$9:F112)&gt;=L$5,0,IF(B113&gt;=MONTH($N$5),F112+1,0))</f>
        <v>98</v>
      </c>
      <c r="G113" s="38">
        <f t="shared" si="12"/>
        <v>3098.7914607736498</v>
      </c>
      <c r="H113" s="39">
        <f t="shared" si="13"/>
        <v>2207.2399999999998</v>
      </c>
      <c r="I113" s="39">
        <f t="shared" si="3"/>
        <v>891.55146077364998</v>
      </c>
      <c r="J113" s="40">
        <f t="shared" si="16"/>
        <v>251364.78684418221</v>
      </c>
      <c r="K113" s="41"/>
      <c r="L113" s="42"/>
      <c r="M113" s="42"/>
      <c r="N113" s="42"/>
      <c r="O113" s="42"/>
      <c r="P113" s="46"/>
      <c r="Q113" s="23"/>
    </row>
    <row r="114" spans="1:17" hidden="1">
      <c r="A114" s="237">
        <v>42231</v>
      </c>
      <c r="B114" s="25">
        <v>32</v>
      </c>
      <c r="C114" s="35" t="s">
        <v>25</v>
      </c>
      <c r="D114" s="36" t="str">
        <f t="shared" si="17"/>
        <v>'</v>
      </c>
      <c r="E114" s="37">
        <f t="shared" si="17"/>
        <v>42170.75</v>
      </c>
      <c r="F114" s="6">
        <f>IF(MAX(F$9:F113)&gt;=L$5,0,IF(B114&gt;=MONTH($N$5),F113+1,0))</f>
        <v>99</v>
      </c>
      <c r="G114" s="38">
        <f t="shared" si="12"/>
        <v>3098.7914607736498</v>
      </c>
      <c r="H114" s="39">
        <f t="shared" si="13"/>
        <v>2199.44</v>
      </c>
      <c r="I114" s="39">
        <f t="shared" si="3"/>
        <v>899.35146077364971</v>
      </c>
      <c r="J114" s="40">
        <f t="shared" si="16"/>
        <v>250465.43538340856</v>
      </c>
      <c r="K114" s="41"/>
      <c r="L114" s="42"/>
      <c r="M114" s="42"/>
      <c r="N114" s="42"/>
      <c r="O114" s="42"/>
      <c r="P114" s="46"/>
      <c r="Q114" s="23"/>
    </row>
    <row r="115" spans="1:17" hidden="1">
      <c r="A115" s="237">
        <v>42262</v>
      </c>
      <c r="B115" s="25">
        <v>33</v>
      </c>
      <c r="C115" s="35" t="s">
        <v>26</v>
      </c>
      <c r="D115" s="36" t="str">
        <f t="shared" si="17"/>
        <v>'</v>
      </c>
      <c r="E115" s="37">
        <f t="shared" si="17"/>
        <v>42170.75</v>
      </c>
      <c r="F115" s="6">
        <f>IF(MAX(F$9:F114)&gt;=L$5,0,IF(B115&gt;=MONTH($N$5),F114+1,0))</f>
        <v>100</v>
      </c>
      <c r="G115" s="38">
        <f t="shared" si="12"/>
        <v>3098.7914607736498</v>
      </c>
      <c r="H115" s="39">
        <f t="shared" si="13"/>
        <v>2191.5700000000002</v>
      </c>
      <c r="I115" s="39">
        <f t="shared" si="3"/>
        <v>907.2214607736496</v>
      </c>
      <c r="J115" s="40">
        <f t="shared" si="16"/>
        <v>249558.21392263492</v>
      </c>
      <c r="K115" s="41"/>
      <c r="L115" s="42"/>
      <c r="M115" s="42"/>
      <c r="N115" s="42"/>
      <c r="O115" s="42"/>
      <c r="P115" s="46"/>
      <c r="Q115" s="23"/>
    </row>
    <row r="116" spans="1:17" hidden="1">
      <c r="A116" s="237">
        <v>42292</v>
      </c>
      <c r="B116" s="25">
        <v>34</v>
      </c>
      <c r="C116" s="35" t="s">
        <v>27</v>
      </c>
      <c r="D116" s="36" t="str">
        <f t="shared" si="17"/>
        <v>'</v>
      </c>
      <c r="E116" s="37">
        <f t="shared" si="17"/>
        <v>42170.75</v>
      </c>
      <c r="F116" s="6">
        <f>IF(MAX(F$9:F115)&gt;=L$5,0,IF(B116&gt;=MONTH($N$5),F115+1,0))</f>
        <v>101</v>
      </c>
      <c r="G116" s="38">
        <f t="shared" si="12"/>
        <v>3098.7914607736498</v>
      </c>
      <c r="H116" s="39">
        <f t="shared" si="13"/>
        <v>2183.63</v>
      </c>
      <c r="I116" s="39">
        <f t="shared" si="3"/>
        <v>915.16146077364965</v>
      </c>
      <c r="J116" s="40">
        <f t="shared" si="16"/>
        <v>248643.05246186128</v>
      </c>
      <c r="K116" s="41"/>
      <c r="L116" s="42"/>
      <c r="M116" s="42"/>
      <c r="N116" s="42"/>
      <c r="O116" s="42"/>
      <c r="P116" s="46"/>
      <c r="Q116" s="23"/>
    </row>
    <row r="117" spans="1:17" hidden="1">
      <c r="A117" s="237">
        <v>42323</v>
      </c>
      <c r="B117" s="25">
        <v>35</v>
      </c>
      <c r="C117" s="35" t="s">
        <v>28</v>
      </c>
      <c r="D117" s="36" t="str">
        <f t="shared" si="17"/>
        <v>'</v>
      </c>
      <c r="E117" s="37">
        <f t="shared" si="17"/>
        <v>42170.75</v>
      </c>
      <c r="F117" s="6">
        <f>IF(MAX(F$9:F116)&gt;=L$5,0,IF(B117&gt;=MONTH($N$5),F116+1,0))</f>
        <v>102</v>
      </c>
      <c r="G117" s="38">
        <f t="shared" si="12"/>
        <v>3098.7914607736498</v>
      </c>
      <c r="H117" s="39">
        <f t="shared" si="13"/>
        <v>2175.63</v>
      </c>
      <c r="I117" s="39">
        <f t="shared" si="3"/>
        <v>923.16146077364965</v>
      </c>
      <c r="J117" s="40">
        <f t="shared" si="16"/>
        <v>247719.89100108764</v>
      </c>
      <c r="K117" s="41"/>
      <c r="L117" s="42"/>
      <c r="M117" s="42"/>
      <c r="N117" s="42"/>
      <c r="O117" s="42"/>
      <c r="P117" s="46"/>
      <c r="Q117" s="23"/>
    </row>
    <row r="118" spans="1:17" hidden="1">
      <c r="A118" s="237">
        <v>42353</v>
      </c>
      <c r="B118" s="25">
        <v>36</v>
      </c>
      <c r="C118" s="35" t="s">
        <v>29</v>
      </c>
      <c r="D118" s="36" t="str">
        <f t="shared" si="17"/>
        <v>'</v>
      </c>
      <c r="E118" s="37">
        <f t="shared" si="17"/>
        <v>42170.75</v>
      </c>
      <c r="F118" s="53">
        <f>IF(MAX(F$9:F117)&gt;=L$5,0,IF(B118&gt;=MONTH($N$5),F117+1,0))</f>
        <v>103</v>
      </c>
      <c r="G118" s="45">
        <f t="shared" si="12"/>
        <v>3098.7914607736498</v>
      </c>
      <c r="H118" s="42">
        <f t="shared" si="13"/>
        <v>2167.5500000000002</v>
      </c>
      <c r="I118" s="42">
        <f t="shared" si="3"/>
        <v>931.24146077364958</v>
      </c>
      <c r="J118" s="46">
        <f t="shared" si="16"/>
        <v>246788.64954031399</v>
      </c>
      <c r="K118" s="41">
        <f>SUM(H107:H118)</f>
        <v>26528.59</v>
      </c>
      <c r="L118" s="42">
        <f>SUM(I107:I118)</f>
        <v>10656.907529283797</v>
      </c>
      <c r="M118" s="42">
        <f>SUM(G107:G118)</f>
        <v>37185.497529283799</v>
      </c>
      <c r="N118" s="42">
        <f>K118+N106</f>
        <v>255582.16999999995</v>
      </c>
      <c r="O118" s="42">
        <f>L118+O106</f>
        <v>63593.35045968592</v>
      </c>
      <c r="P118" s="46">
        <f>M118+P106</f>
        <v>319175.52045968594</v>
      </c>
      <c r="Q118" s="23"/>
    </row>
    <row r="119" spans="1:17" hidden="1">
      <c r="A119" s="237">
        <v>42384</v>
      </c>
      <c r="B119" s="25">
        <v>37</v>
      </c>
      <c r="C119" s="26" t="s">
        <v>17</v>
      </c>
      <c r="D119" s="47" t="str">
        <f>D107</f>
        <v>'</v>
      </c>
      <c r="E119" s="27">
        <f>E107+365.25</f>
        <v>42536</v>
      </c>
      <c r="F119" s="90">
        <f>IF(MAX(F$9:F118)&gt;=L$5,0,IF(B119&gt;=MONTH($N$5),F118+1,0))</f>
        <v>104</v>
      </c>
      <c r="G119" s="28">
        <f t="shared" si="12"/>
        <v>3098.7914607736498</v>
      </c>
      <c r="H119" s="29">
        <f t="shared" si="13"/>
        <v>2159.4</v>
      </c>
      <c r="I119" s="29">
        <f t="shared" si="3"/>
        <v>939.39146077364967</v>
      </c>
      <c r="J119" s="30">
        <f t="shared" si="16"/>
        <v>245849.25807954033</v>
      </c>
      <c r="K119" s="31"/>
      <c r="L119" s="32"/>
      <c r="M119" s="32"/>
      <c r="N119" s="32"/>
      <c r="O119" s="32"/>
      <c r="P119" s="48"/>
      <c r="Q119" s="23"/>
    </row>
    <row r="120" spans="1:17" hidden="1">
      <c r="A120" s="237">
        <v>42415</v>
      </c>
      <c r="B120" s="25">
        <v>38</v>
      </c>
      <c r="C120" s="35" t="s">
        <v>19</v>
      </c>
      <c r="D120" s="36" t="str">
        <f t="shared" ref="D120:E130" si="18">D119</f>
        <v>'</v>
      </c>
      <c r="E120" s="37">
        <f t="shared" si="18"/>
        <v>42536</v>
      </c>
      <c r="F120" s="6">
        <f>IF(MAX(F$9:F119)&gt;=L$5,0,IF(B120&gt;=MONTH($N$5),F119+1,0))</f>
        <v>105</v>
      </c>
      <c r="G120" s="38">
        <f t="shared" si="12"/>
        <v>3098.7914607736498</v>
      </c>
      <c r="H120" s="39">
        <f t="shared" si="13"/>
        <v>2151.1799999999998</v>
      </c>
      <c r="I120" s="39">
        <f t="shared" si="3"/>
        <v>947.61146077364992</v>
      </c>
      <c r="J120" s="40">
        <f t="shared" si="16"/>
        <v>244901.64661876668</v>
      </c>
      <c r="K120" s="41"/>
      <c r="L120" s="42"/>
      <c r="M120" s="42"/>
      <c r="N120" s="42"/>
      <c r="O120" s="42"/>
      <c r="P120" s="46"/>
      <c r="Q120" s="23"/>
    </row>
    <row r="121" spans="1:17" hidden="1">
      <c r="A121" s="237">
        <v>42444</v>
      </c>
      <c r="B121" s="25">
        <v>39</v>
      </c>
      <c r="C121" s="35" t="s">
        <v>20</v>
      </c>
      <c r="D121" s="36" t="str">
        <f t="shared" si="18"/>
        <v>'</v>
      </c>
      <c r="E121" s="37">
        <f t="shared" si="18"/>
        <v>42536</v>
      </c>
      <c r="F121" s="6">
        <f>IF(MAX(F$9:F120)&gt;=L$5,0,IF(B121&gt;=MONTH($N$5),F120+1,0))</f>
        <v>106</v>
      </c>
      <c r="G121" s="38">
        <f t="shared" si="12"/>
        <v>3098.7914607736498</v>
      </c>
      <c r="H121" s="39">
        <f t="shared" si="13"/>
        <v>2142.89</v>
      </c>
      <c r="I121" s="39">
        <f t="shared" si="3"/>
        <v>955.90146077364989</v>
      </c>
      <c r="J121" s="40">
        <f t="shared" si="16"/>
        <v>243945.74515799302</v>
      </c>
      <c r="K121" s="41"/>
      <c r="L121" s="42"/>
      <c r="M121" s="42"/>
      <c r="N121" s="42"/>
      <c r="O121" s="42"/>
      <c r="P121" s="46"/>
      <c r="Q121" s="23"/>
    </row>
    <row r="122" spans="1:17" hidden="1">
      <c r="A122" s="237">
        <v>42475</v>
      </c>
      <c r="B122" s="25">
        <v>40</v>
      </c>
      <c r="C122" s="35" t="s">
        <v>21</v>
      </c>
      <c r="D122" s="36" t="str">
        <f t="shared" si="18"/>
        <v>'</v>
      </c>
      <c r="E122" s="37">
        <f t="shared" si="18"/>
        <v>42536</v>
      </c>
      <c r="F122" s="6">
        <f>IF(MAX(F$9:F121)&gt;=L$5,0,IF(B122&gt;=MONTH($N$5),F121+1,0))</f>
        <v>107</v>
      </c>
      <c r="G122" s="38">
        <f t="shared" si="12"/>
        <v>3098.7914607736498</v>
      </c>
      <c r="H122" s="39">
        <f t="shared" si="13"/>
        <v>2134.5300000000002</v>
      </c>
      <c r="I122" s="39">
        <f t="shared" si="3"/>
        <v>964.26146077364956</v>
      </c>
      <c r="J122" s="40">
        <f t="shared" si="16"/>
        <v>242981.48369721937</v>
      </c>
      <c r="K122" s="41"/>
      <c r="L122" s="42"/>
      <c r="M122" s="42"/>
      <c r="N122" s="42"/>
      <c r="O122" s="42"/>
      <c r="P122" s="46"/>
      <c r="Q122" s="23"/>
    </row>
    <row r="123" spans="1:17" hidden="1">
      <c r="A123" s="237">
        <v>42505</v>
      </c>
      <c r="B123" s="25">
        <v>41</v>
      </c>
      <c r="C123" s="35" t="s">
        <v>22</v>
      </c>
      <c r="D123" s="36" t="str">
        <f t="shared" si="18"/>
        <v>'</v>
      </c>
      <c r="E123" s="37">
        <f t="shared" si="18"/>
        <v>42536</v>
      </c>
      <c r="F123" s="6">
        <f>IF(MAX(F$9:F122)&gt;=L$5,0,IF(B123&gt;=MONTH($N$5),F122+1,0))</f>
        <v>108</v>
      </c>
      <c r="G123" s="38">
        <f t="shared" si="12"/>
        <v>3098.7914607736498</v>
      </c>
      <c r="H123" s="39">
        <f t="shared" si="13"/>
        <v>2126.09</v>
      </c>
      <c r="I123" s="39">
        <f t="shared" si="3"/>
        <v>972.70146077364961</v>
      </c>
      <c r="J123" s="40">
        <f t="shared" si="16"/>
        <v>242008.78223644572</v>
      </c>
      <c r="K123" s="41"/>
      <c r="L123" s="42"/>
      <c r="M123" s="42"/>
      <c r="N123" s="42"/>
      <c r="O123" s="42"/>
      <c r="P123" s="46"/>
      <c r="Q123" s="23"/>
    </row>
    <row r="124" spans="1:17" hidden="1">
      <c r="A124" s="237">
        <v>42536</v>
      </c>
      <c r="B124" s="25">
        <v>42</v>
      </c>
      <c r="C124" s="35" t="s">
        <v>23</v>
      </c>
      <c r="D124" s="36" t="str">
        <f t="shared" si="18"/>
        <v>'</v>
      </c>
      <c r="E124" s="37">
        <f t="shared" si="18"/>
        <v>42536</v>
      </c>
      <c r="F124" s="6">
        <f>IF(MAX(F$9:F123)&gt;=L$5,0,IF(B124&gt;=MONTH($N$5),F123+1,0))</f>
        <v>109</v>
      </c>
      <c r="G124" s="38">
        <f t="shared" si="12"/>
        <v>3098.7914607736498</v>
      </c>
      <c r="H124" s="39">
        <f t="shared" si="13"/>
        <v>2117.58</v>
      </c>
      <c r="I124" s="39">
        <f t="shared" si="3"/>
        <v>981.21146077364983</v>
      </c>
      <c r="J124" s="40">
        <f t="shared" si="16"/>
        <v>241027.57077567207</v>
      </c>
      <c r="K124" s="41"/>
      <c r="L124" s="42"/>
      <c r="M124" s="42"/>
      <c r="N124" s="42"/>
      <c r="O124" s="42"/>
      <c r="P124" s="46"/>
      <c r="Q124" s="23"/>
    </row>
    <row r="125" spans="1:17" hidden="1">
      <c r="A125" s="237">
        <v>42566</v>
      </c>
      <c r="B125" s="25">
        <v>43</v>
      </c>
      <c r="C125" s="35" t="s">
        <v>24</v>
      </c>
      <c r="D125" s="36" t="str">
        <f t="shared" si="18"/>
        <v>'</v>
      </c>
      <c r="E125" s="37">
        <f t="shared" si="18"/>
        <v>42536</v>
      </c>
      <c r="F125" s="6">
        <f>IF(MAX(F$9:F124)&gt;=L$5,0,IF(B125&gt;=MONTH($N$5),F124+1,0))</f>
        <v>110</v>
      </c>
      <c r="G125" s="38">
        <f t="shared" si="12"/>
        <v>3098.7914607736498</v>
      </c>
      <c r="H125" s="39">
        <f t="shared" si="13"/>
        <v>2108.9899999999998</v>
      </c>
      <c r="I125" s="39">
        <f t="shared" si="3"/>
        <v>989.80146077364998</v>
      </c>
      <c r="J125" s="40">
        <f t="shared" si="16"/>
        <v>240037.76931489841</v>
      </c>
      <c r="K125" s="41"/>
      <c r="L125" s="42"/>
      <c r="M125" s="42"/>
      <c r="N125" s="42"/>
      <c r="O125" s="42"/>
      <c r="P125" s="46"/>
      <c r="Q125" s="23"/>
    </row>
    <row r="126" spans="1:17" hidden="1">
      <c r="A126" s="237">
        <v>42597</v>
      </c>
      <c r="B126" s="25">
        <v>44</v>
      </c>
      <c r="C126" s="35" t="s">
        <v>25</v>
      </c>
      <c r="D126" s="36" t="str">
        <f t="shared" si="18"/>
        <v>'</v>
      </c>
      <c r="E126" s="37">
        <f t="shared" si="18"/>
        <v>42536</v>
      </c>
      <c r="F126" s="6">
        <f>IF(MAX(F$9:F125)&gt;=L$5,0,IF(B126&gt;=MONTH($N$5),F125+1,0))</f>
        <v>111</v>
      </c>
      <c r="G126" s="38">
        <f t="shared" si="12"/>
        <v>3098.7914607736498</v>
      </c>
      <c r="H126" s="39">
        <f t="shared" si="13"/>
        <v>2100.33</v>
      </c>
      <c r="I126" s="39">
        <f t="shared" si="3"/>
        <v>998.46146077364983</v>
      </c>
      <c r="J126" s="40">
        <f t="shared" si="16"/>
        <v>239039.30785412475</v>
      </c>
      <c r="K126" s="41"/>
      <c r="L126" s="42"/>
      <c r="M126" s="42"/>
      <c r="N126" s="42"/>
      <c r="O126" s="42"/>
      <c r="P126" s="46"/>
      <c r="Q126" s="23"/>
    </row>
    <row r="127" spans="1:17" hidden="1">
      <c r="A127" s="237">
        <v>42628</v>
      </c>
      <c r="B127" s="25">
        <v>45</v>
      </c>
      <c r="C127" s="35" t="s">
        <v>26</v>
      </c>
      <c r="D127" s="36" t="str">
        <f t="shared" si="18"/>
        <v>'</v>
      </c>
      <c r="E127" s="37">
        <f t="shared" si="18"/>
        <v>42536</v>
      </c>
      <c r="F127" s="6">
        <f>IF(MAX(F$9:F126)&gt;=L$5,0,IF(B127&gt;=MONTH($N$5),F126+1,0))</f>
        <v>112</v>
      </c>
      <c r="G127" s="38">
        <f t="shared" si="12"/>
        <v>3098.7914607736498</v>
      </c>
      <c r="H127" s="39">
        <f t="shared" si="13"/>
        <v>2091.59</v>
      </c>
      <c r="I127" s="39">
        <f t="shared" si="3"/>
        <v>1007.2014607736496</v>
      </c>
      <c r="J127" s="40">
        <f t="shared" si="16"/>
        <v>238032.1063933511</v>
      </c>
      <c r="K127" s="41"/>
      <c r="L127" s="42"/>
      <c r="M127" s="42"/>
      <c r="N127" s="42"/>
      <c r="O127" s="42"/>
      <c r="P127" s="46"/>
      <c r="Q127" s="23"/>
    </row>
    <row r="128" spans="1:17" hidden="1">
      <c r="A128" s="237">
        <v>42658</v>
      </c>
      <c r="B128" s="25">
        <v>46</v>
      </c>
      <c r="C128" s="35" t="s">
        <v>27</v>
      </c>
      <c r="D128" s="36" t="str">
        <f t="shared" si="18"/>
        <v>'</v>
      </c>
      <c r="E128" s="37">
        <f t="shared" si="18"/>
        <v>42536</v>
      </c>
      <c r="F128" s="6">
        <f>IF(MAX(F$9:F127)&gt;=L$5,0,IF(B128&gt;=MONTH($N$5),F127+1,0))</f>
        <v>113</v>
      </c>
      <c r="G128" s="38">
        <f t="shared" si="12"/>
        <v>3098.7914607736498</v>
      </c>
      <c r="H128" s="39">
        <f t="shared" si="13"/>
        <v>2082.7800000000002</v>
      </c>
      <c r="I128" s="39">
        <f t="shared" si="3"/>
        <v>1016.0114607736496</v>
      </c>
      <c r="J128" s="40">
        <f t="shared" si="16"/>
        <v>237016.09493257746</v>
      </c>
      <c r="K128" s="41"/>
      <c r="L128" s="42"/>
      <c r="M128" s="42"/>
      <c r="N128" s="42"/>
      <c r="O128" s="42"/>
      <c r="P128" s="46"/>
      <c r="Q128" s="23"/>
    </row>
    <row r="129" spans="1:24" hidden="1">
      <c r="A129" s="237">
        <v>42689</v>
      </c>
      <c r="B129" s="25">
        <v>47</v>
      </c>
      <c r="C129" s="35" t="s">
        <v>28</v>
      </c>
      <c r="D129" s="36" t="str">
        <f t="shared" si="18"/>
        <v>'</v>
      </c>
      <c r="E129" s="37">
        <f t="shared" si="18"/>
        <v>42536</v>
      </c>
      <c r="F129" s="6">
        <f>IF(MAX(F$9:F128)&gt;=L$5,0,IF(B129&gt;=MONTH($N$5),F128+1,0))</f>
        <v>114</v>
      </c>
      <c r="G129" s="38">
        <f t="shared" si="12"/>
        <v>3098.7914607736498</v>
      </c>
      <c r="H129" s="39">
        <f t="shared" si="13"/>
        <v>2073.89</v>
      </c>
      <c r="I129" s="39">
        <f t="shared" si="3"/>
        <v>1024.9014607736499</v>
      </c>
      <c r="J129" s="40">
        <f t="shared" si="16"/>
        <v>235991.1934718038</v>
      </c>
      <c r="K129" s="41"/>
      <c r="L129" s="42"/>
      <c r="M129" s="42"/>
      <c r="N129" s="42"/>
      <c r="O129" s="42"/>
      <c r="P129" s="46"/>
      <c r="Q129" s="23"/>
    </row>
    <row r="130" spans="1:24" hidden="1">
      <c r="A130" s="237">
        <v>42719</v>
      </c>
      <c r="B130" s="25">
        <v>48</v>
      </c>
      <c r="C130" s="35" t="s">
        <v>29</v>
      </c>
      <c r="D130" s="36" t="str">
        <f t="shared" si="18"/>
        <v>'</v>
      </c>
      <c r="E130" s="37">
        <f t="shared" si="18"/>
        <v>42536</v>
      </c>
      <c r="F130" s="53">
        <f>IF(MAX(F$9:F129)&gt;=L$5,0,IF(B130&gt;=MONTH($N$5),F129+1,0))</f>
        <v>115</v>
      </c>
      <c r="G130" s="45">
        <f t="shared" si="12"/>
        <v>3098.7914607736498</v>
      </c>
      <c r="H130" s="42">
        <f t="shared" si="13"/>
        <v>2064.92</v>
      </c>
      <c r="I130" s="42">
        <f t="shared" si="3"/>
        <v>1033.8714607736497</v>
      </c>
      <c r="J130" s="46">
        <f t="shared" si="16"/>
        <v>234957.32201103013</v>
      </c>
      <c r="K130" s="41">
        <f>SUM(H119:H130)</f>
        <v>25354.17</v>
      </c>
      <c r="L130" s="42">
        <f>SUM(I119:I130)</f>
        <v>11831.327529283795</v>
      </c>
      <c r="M130" s="42">
        <f>SUM(G119:G130)</f>
        <v>37185.497529283799</v>
      </c>
      <c r="N130" s="42">
        <f>K130+N118</f>
        <v>280936.33999999997</v>
      </c>
      <c r="O130" s="42">
        <f>L130+O118</f>
        <v>75424.677988969721</v>
      </c>
      <c r="P130" s="46">
        <f>M130+P118</f>
        <v>356361.01798896975</v>
      </c>
      <c r="Q130" s="23"/>
    </row>
    <row r="131" spans="1:24">
      <c r="A131" s="237">
        <v>42750</v>
      </c>
      <c r="B131" s="25">
        <v>49</v>
      </c>
      <c r="C131" s="26" t="s">
        <v>17</v>
      </c>
      <c r="D131" s="47" t="str">
        <f>D119</f>
        <v>'</v>
      </c>
      <c r="E131" s="27">
        <f>E119+365.25</f>
        <v>42901.25</v>
      </c>
      <c r="F131" s="90">
        <f>IF(MAX(F$9:F130)&gt;=L$5,0,IF(B131&gt;=MONTH($N$5),F130+1,0))</f>
        <v>116</v>
      </c>
      <c r="G131" s="28">
        <f t="shared" si="12"/>
        <v>3098.7914607736498</v>
      </c>
      <c r="H131" s="29">
        <f t="shared" si="13"/>
        <v>2055.88</v>
      </c>
      <c r="I131" s="29">
        <f t="shared" si="3"/>
        <v>1042.9114607736497</v>
      </c>
      <c r="J131" s="30">
        <f t="shared" si="16"/>
        <v>233914.41055025649</v>
      </c>
      <c r="K131" s="31"/>
      <c r="L131" s="32"/>
      <c r="M131" s="32"/>
      <c r="N131" s="32"/>
      <c r="O131" s="32"/>
      <c r="P131" s="48"/>
      <c r="Q131" s="23"/>
      <c r="R131" s="157" t="s">
        <v>129</v>
      </c>
      <c r="S131" s="157"/>
      <c r="T131" s="157"/>
      <c r="V131" s="236" t="s">
        <v>13</v>
      </c>
      <c r="W131" s="236"/>
      <c r="X131" s="236"/>
    </row>
    <row r="132" spans="1:24">
      <c r="A132" s="237">
        <v>42781</v>
      </c>
      <c r="B132" s="25">
        <v>50</v>
      </c>
      <c r="C132" s="116" t="s">
        <v>19</v>
      </c>
      <c r="D132" s="117" t="str">
        <f t="shared" ref="D132:E142" si="19">D131</f>
        <v>'</v>
      </c>
      <c r="E132" s="118">
        <f t="shared" si="19"/>
        <v>42901.25</v>
      </c>
      <c r="F132" s="119">
        <f>IF(MAX(F$9:F131)&gt;=L$5,0,IF(B132&gt;=MONTH($N$5),F131+1,0))</f>
        <v>117</v>
      </c>
      <c r="G132" s="264">
        <f t="shared" si="12"/>
        <v>3098.7914607736498</v>
      </c>
      <c r="H132" s="103">
        <f t="shared" si="13"/>
        <v>2046.75</v>
      </c>
      <c r="I132" s="103">
        <f t="shared" si="3"/>
        <v>1052.0414607736498</v>
      </c>
      <c r="J132" s="120">
        <f t="shared" si="16"/>
        <v>232862.36908948285</v>
      </c>
      <c r="K132" s="249" t="s">
        <v>119</v>
      </c>
      <c r="L132" s="42"/>
      <c r="M132" s="42"/>
      <c r="N132" s="42"/>
      <c r="O132" s="42"/>
      <c r="P132" s="46"/>
      <c r="Q132" s="23"/>
      <c r="R132" s="160" t="s">
        <v>89</v>
      </c>
      <c r="S132" s="161" t="s">
        <v>90</v>
      </c>
      <c r="T132" s="100"/>
      <c r="V132" s="7" t="s">
        <v>91</v>
      </c>
      <c r="X132" s="7" t="s">
        <v>4</v>
      </c>
    </row>
    <row r="133" spans="1:24" ht="9" thickBot="1">
      <c r="A133" s="237">
        <v>42809</v>
      </c>
      <c r="B133" s="25">
        <v>51</v>
      </c>
      <c r="C133" s="258" t="s">
        <v>20</v>
      </c>
      <c r="D133" s="259" t="str">
        <f t="shared" si="19"/>
        <v>'</v>
      </c>
      <c r="E133" s="260">
        <f t="shared" si="19"/>
        <v>42901.25</v>
      </c>
      <c r="F133" s="262">
        <f>IF(MAX(F$9:F132)&gt;=L$5,0,IF(B133&gt;=MONTH($N$5),F132+1,0))</f>
        <v>118</v>
      </c>
      <c r="G133" s="115">
        <f t="shared" si="12"/>
        <v>3098.7914607736498</v>
      </c>
      <c r="H133" s="107">
        <f t="shared" si="13"/>
        <v>2037.55</v>
      </c>
      <c r="I133" s="107">
        <f t="shared" si="3"/>
        <v>1061.2414607736498</v>
      </c>
      <c r="J133" s="122">
        <f t="shared" si="16"/>
        <v>231801.12762870919</v>
      </c>
      <c r="K133" s="250" t="s">
        <v>66</v>
      </c>
      <c r="L133" s="108"/>
      <c r="M133" s="108"/>
      <c r="N133" s="108"/>
      <c r="O133" s="108"/>
      <c r="P133" s="109"/>
      <c r="Q133" s="110"/>
      <c r="R133" s="111">
        <f>SUM(H134:H466)</f>
        <v>146251.38999999998</v>
      </c>
      <c r="S133" s="112">
        <f>SUM(I134:I466)</f>
        <v>231801.12762870904</v>
      </c>
      <c r="T133" s="113"/>
      <c r="V133" s="224" t="s">
        <v>116</v>
      </c>
      <c r="X133" s="224" t="s">
        <v>117</v>
      </c>
    </row>
    <row r="134" spans="1:24">
      <c r="A134" s="237">
        <v>42840</v>
      </c>
      <c r="B134" s="25">
        <v>52</v>
      </c>
      <c r="C134" s="35" t="s">
        <v>21</v>
      </c>
      <c r="D134" s="36" t="str">
        <f t="shared" si="19"/>
        <v>'</v>
      </c>
      <c r="E134" s="37">
        <f t="shared" si="19"/>
        <v>42901.25</v>
      </c>
      <c r="F134" s="6">
        <f>IF(MAX(F$9:F133)&gt;=L$5,0,IF(B134&gt;=MONTH($N$5),F133+1,0))</f>
        <v>119</v>
      </c>
      <c r="G134" s="38">
        <f t="shared" si="12"/>
        <v>3098.7914607736498</v>
      </c>
      <c r="H134" s="39">
        <f t="shared" si="13"/>
        <v>2028.26</v>
      </c>
      <c r="I134" s="39">
        <f t="shared" si="3"/>
        <v>1070.5314607736498</v>
      </c>
      <c r="J134" s="40">
        <f t="shared" si="16"/>
        <v>230730.59616793555</v>
      </c>
      <c r="K134" s="41"/>
      <c r="L134" s="42"/>
      <c r="M134" s="42"/>
      <c r="N134" s="42"/>
      <c r="O134" s="42"/>
      <c r="P134" s="46"/>
      <c r="Q134" s="23"/>
      <c r="R134" s="223">
        <f>S133*T134</f>
        <v>23180.112762870907</v>
      </c>
      <c r="S134" s="104" t="s">
        <v>65</v>
      </c>
      <c r="T134" s="106">
        <v>0.1</v>
      </c>
      <c r="V134" s="221">
        <f>SUM(H$134:H134)-R$134</f>
        <v>-21151.852762870909</v>
      </c>
      <c r="X134" s="176">
        <f>SUM(H$134:H134)</f>
        <v>2028.26</v>
      </c>
    </row>
    <row r="135" spans="1:24">
      <c r="A135" s="237">
        <v>42870</v>
      </c>
      <c r="B135" s="25">
        <v>53</v>
      </c>
      <c r="C135" s="35" t="s">
        <v>22</v>
      </c>
      <c r="D135" s="36" t="str">
        <f t="shared" si="19"/>
        <v>'</v>
      </c>
      <c r="E135" s="37">
        <f t="shared" si="19"/>
        <v>42901.25</v>
      </c>
      <c r="F135" s="6">
        <f>IF(MAX(F$9:F134)&gt;=L$5,0,IF(B135&gt;=MONTH($N$5),F134+1,0))</f>
        <v>120</v>
      </c>
      <c r="G135" s="38">
        <f t="shared" si="12"/>
        <v>3098.7914607736498</v>
      </c>
      <c r="H135" s="39">
        <f t="shared" si="13"/>
        <v>2018.89</v>
      </c>
      <c r="I135" s="39">
        <f t="shared" si="3"/>
        <v>1079.9014607736497</v>
      </c>
      <c r="J135" s="40">
        <f t="shared" si="16"/>
        <v>229650.69470716189</v>
      </c>
      <c r="K135" s="41"/>
      <c r="L135" s="42"/>
      <c r="M135" s="42"/>
      <c r="N135" s="42"/>
      <c r="O135" s="42"/>
      <c r="P135" s="46"/>
      <c r="Q135" s="23"/>
      <c r="R135" s="114">
        <f>R133-R134</f>
        <v>123071.27723712908</v>
      </c>
      <c r="S135" s="163">
        <f>S133+R134</f>
        <v>254981.24039157995</v>
      </c>
      <c r="T135" s="186">
        <f>R135/S135</f>
        <v>0.48266796823219615</v>
      </c>
      <c r="V135" s="221">
        <f>SUM(H$134:H135)-R$134</f>
        <v>-19132.962762870906</v>
      </c>
      <c r="X135" s="176">
        <f>SUM(H$134:H135)</f>
        <v>4047.15</v>
      </c>
    </row>
    <row r="136" spans="1:24">
      <c r="A136" s="237">
        <v>42901</v>
      </c>
      <c r="B136" s="25">
        <v>54</v>
      </c>
      <c r="C136" s="35" t="s">
        <v>23</v>
      </c>
      <c r="D136" s="36" t="str">
        <f t="shared" si="19"/>
        <v>'</v>
      </c>
      <c r="E136" s="37">
        <f t="shared" si="19"/>
        <v>42901.25</v>
      </c>
      <c r="F136" s="6">
        <f>IF(MAX(F$9:F135)&gt;=L$5,0,IF(B136&gt;=MONTH($N$5),F135+1,0))</f>
        <v>121</v>
      </c>
      <c r="G136" s="38">
        <f t="shared" si="12"/>
        <v>3098.7914607736498</v>
      </c>
      <c r="H136" s="39">
        <f t="shared" si="13"/>
        <v>2009.44</v>
      </c>
      <c r="I136" s="39">
        <f t="shared" si="3"/>
        <v>1089.3514607736497</v>
      </c>
      <c r="J136" s="40">
        <f t="shared" si="16"/>
        <v>228561.34324638825</v>
      </c>
      <c r="K136" s="41"/>
      <c r="L136" s="42"/>
      <c r="M136" s="42"/>
      <c r="N136" s="42"/>
      <c r="O136" s="42"/>
      <c r="P136" s="46"/>
      <c r="Q136" s="23"/>
      <c r="R136" s="162" t="s">
        <v>91</v>
      </c>
      <c r="S136" s="164" t="s">
        <v>101</v>
      </c>
      <c r="T136" s="165" t="s">
        <v>94</v>
      </c>
      <c r="V136" s="221">
        <f>SUM(H$134:H136)-R$134</f>
        <v>-17123.522762870907</v>
      </c>
      <c r="X136" s="176">
        <f>SUM(H$134:H136)</f>
        <v>6056.59</v>
      </c>
    </row>
    <row r="137" spans="1:24">
      <c r="A137" s="237">
        <v>42931</v>
      </c>
      <c r="B137" s="25">
        <v>55</v>
      </c>
      <c r="C137" s="35" t="s">
        <v>24</v>
      </c>
      <c r="D137" s="36" t="str">
        <f t="shared" si="19"/>
        <v>'</v>
      </c>
      <c r="E137" s="37">
        <f t="shared" si="19"/>
        <v>42901.25</v>
      </c>
      <c r="F137" s="6">
        <f>IF(MAX(F$9:F136)&gt;=L$5,0,IF(B137&gt;=MONTH($N$5),F136+1,0))</f>
        <v>122</v>
      </c>
      <c r="G137" s="38">
        <f t="shared" si="12"/>
        <v>3098.7914607736498</v>
      </c>
      <c r="H137" s="39">
        <f t="shared" si="13"/>
        <v>1999.91</v>
      </c>
      <c r="I137" s="39">
        <f t="shared" si="3"/>
        <v>1098.8814607736497</v>
      </c>
      <c r="J137" s="40">
        <f t="shared" si="16"/>
        <v>227462.46178561461</v>
      </c>
      <c r="K137" s="41"/>
      <c r="L137" s="42"/>
      <c r="M137" s="42"/>
      <c r="N137" s="42"/>
      <c r="O137" s="42"/>
      <c r="P137" s="46"/>
      <c r="Q137" s="23"/>
      <c r="R137" s="162" t="s">
        <v>92</v>
      </c>
      <c r="S137" s="164" t="s">
        <v>10</v>
      </c>
      <c r="T137" s="165" t="s">
        <v>95</v>
      </c>
      <c r="V137" s="221">
        <f>SUM(H$134:H137)-R$134</f>
        <v>-15123.612762870907</v>
      </c>
      <c r="X137" s="176">
        <f>SUM(H$134:H137)</f>
        <v>8056.5</v>
      </c>
    </row>
    <row r="138" spans="1:24">
      <c r="A138" s="237">
        <v>42962</v>
      </c>
      <c r="B138" s="25">
        <v>56</v>
      </c>
      <c r="C138" s="35" t="s">
        <v>25</v>
      </c>
      <c r="D138" s="36" t="str">
        <f t="shared" si="19"/>
        <v>'</v>
      </c>
      <c r="E138" s="37">
        <f t="shared" si="19"/>
        <v>42901.25</v>
      </c>
      <c r="F138" s="6">
        <f>IF(MAX(F$9:F137)&gt;=L$5,0,IF(B138&gt;=MONTH($N$5),F137+1,0))</f>
        <v>123</v>
      </c>
      <c r="G138" s="38">
        <f t="shared" si="12"/>
        <v>3098.7914607736498</v>
      </c>
      <c r="H138" s="39">
        <f t="shared" si="13"/>
        <v>1990.3</v>
      </c>
      <c r="I138" s="39">
        <f t="shared" si="3"/>
        <v>1108.4914607736498</v>
      </c>
      <c r="J138" s="40">
        <f t="shared" si="16"/>
        <v>226353.97032484095</v>
      </c>
      <c r="K138" s="41"/>
      <c r="L138" s="42"/>
      <c r="M138" s="42"/>
      <c r="N138" s="42"/>
      <c r="O138" s="42"/>
      <c r="P138" s="46"/>
      <c r="Q138" s="23"/>
      <c r="R138" s="214"/>
      <c r="S138" s="9"/>
      <c r="V138" s="221">
        <f>SUM(H$134:H138)-R$134</f>
        <v>-13133.312762870908</v>
      </c>
      <c r="X138" s="176">
        <f>SUM(H$134:H138)</f>
        <v>10046.799999999999</v>
      </c>
    </row>
    <row r="139" spans="1:24">
      <c r="A139" s="237">
        <v>42993</v>
      </c>
      <c r="B139" s="25">
        <v>57</v>
      </c>
      <c r="C139" s="35" t="s">
        <v>26</v>
      </c>
      <c r="D139" s="36" t="str">
        <f t="shared" si="19"/>
        <v>'</v>
      </c>
      <c r="E139" s="37">
        <f t="shared" si="19"/>
        <v>42901.25</v>
      </c>
      <c r="F139" s="6">
        <f>IF(MAX(F$9:F138)&gt;=L$5,0,IF(B139&gt;=MONTH($N$5),F138+1,0))</f>
        <v>124</v>
      </c>
      <c r="G139" s="38">
        <f t="shared" si="12"/>
        <v>3098.7914607736498</v>
      </c>
      <c r="H139" s="39">
        <f t="shared" si="13"/>
        <v>1980.6</v>
      </c>
      <c r="I139" s="39">
        <f t="shared" si="3"/>
        <v>1118.1914607736499</v>
      </c>
      <c r="J139" s="40">
        <f t="shared" si="16"/>
        <v>225235.77886406731</v>
      </c>
      <c r="K139" s="41"/>
      <c r="L139" s="42"/>
      <c r="M139" s="42"/>
      <c r="N139" s="42"/>
      <c r="O139" s="42"/>
      <c r="P139" s="46"/>
      <c r="Q139" s="23"/>
      <c r="R139" s="215" t="s">
        <v>98</v>
      </c>
      <c r="S139" s="216">
        <f>SUM($I$11:$I133)</f>
        <v>78580.87237129065</v>
      </c>
      <c r="T139" s="1" t="s">
        <v>100</v>
      </c>
      <c r="V139" s="221">
        <f>SUM(H$134:H139)-R$134</f>
        <v>-11152.712762870908</v>
      </c>
      <c r="X139" s="176">
        <f>SUM(H$134:H139)</f>
        <v>12027.4</v>
      </c>
    </row>
    <row r="140" spans="1:24">
      <c r="A140" s="237">
        <v>43023</v>
      </c>
      <c r="B140" s="25">
        <v>58</v>
      </c>
      <c r="C140" s="35" t="s">
        <v>27</v>
      </c>
      <c r="D140" s="36" t="str">
        <f t="shared" si="19"/>
        <v>'</v>
      </c>
      <c r="E140" s="37">
        <f t="shared" si="19"/>
        <v>42901.25</v>
      </c>
      <c r="F140" s="6">
        <f>IF(MAX(F$9:F139)&gt;=L$5,0,IF(B140&gt;=MONTH($N$5),F139+1,0))</f>
        <v>125</v>
      </c>
      <c r="G140" s="38">
        <f t="shared" si="12"/>
        <v>3098.7914607736498</v>
      </c>
      <c r="H140" s="39">
        <f t="shared" si="13"/>
        <v>1970.81</v>
      </c>
      <c r="I140" s="39">
        <f t="shared" si="3"/>
        <v>1127.9814607736498</v>
      </c>
      <c r="J140" s="40">
        <f t="shared" si="16"/>
        <v>224107.79740329366</v>
      </c>
      <c r="K140" s="41"/>
      <c r="L140" s="42"/>
      <c r="M140" s="42"/>
      <c r="N140" s="42"/>
      <c r="O140" s="42"/>
      <c r="P140" s="46"/>
      <c r="Q140" s="23"/>
      <c r="R140" s="215" t="s">
        <v>97</v>
      </c>
      <c r="S140" s="216">
        <f>SUM($H$11:$H133)</f>
        <v>287076.52000000014</v>
      </c>
      <c r="T140" s="1" t="s">
        <v>100</v>
      </c>
      <c r="V140" s="221">
        <f>SUM(H$134:H140)-R$134</f>
        <v>-9181.9027628709082</v>
      </c>
      <c r="X140" s="176">
        <f>SUM(H$134:H140)</f>
        <v>13998.21</v>
      </c>
    </row>
    <row r="141" spans="1:24">
      <c r="A141" s="237">
        <v>43054</v>
      </c>
      <c r="B141" s="25">
        <v>59</v>
      </c>
      <c r="C141" s="35" t="s">
        <v>28</v>
      </c>
      <c r="D141" s="36" t="str">
        <f t="shared" si="19"/>
        <v>'</v>
      </c>
      <c r="E141" s="37">
        <f t="shared" si="19"/>
        <v>42901.25</v>
      </c>
      <c r="F141" s="6">
        <f>IF(MAX(F$9:F140)&gt;=L$5,0,IF(B141&gt;=MONTH($N$5),F140+1,0))</f>
        <v>126</v>
      </c>
      <c r="G141" s="38">
        <f t="shared" si="12"/>
        <v>3098.7914607736498</v>
      </c>
      <c r="H141" s="39">
        <f t="shared" si="13"/>
        <v>1960.94</v>
      </c>
      <c r="I141" s="39">
        <f t="shared" si="3"/>
        <v>1137.8514607736497</v>
      </c>
      <c r="J141" s="40">
        <f t="shared" si="16"/>
        <v>222969.94594252002</v>
      </c>
      <c r="K141" s="41"/>
      <c r="L141" s="42"/>
      <c r="M141" s="42"/>
      <c r="N141" s="42"/>
      <c r="O141" s="42"/>
      <c r="P141" s="46"/>
      <c r="Q141" s="23"/>
      <c r="R141" s="217" t="s">
        <v>102</v>
      </c>
      <c r="S141" s="234">
        <f>S104-S140</f>
        <v>146251.38999999978</v>
      </c>
      <c r="T141" s="1" t="s">
        <v>103</v>
      </c>
      <c r="V141" s="221">
        <f>SUM(H$134:H141)-R$134</f>
        <v>-7220.9627628709077</v>
      </c>
      <c r="X141" s="176">
        <f>SUM(H$134:H141)</f>
        <v>15959.15</v>
      </c>
    </row>
    <row r="142" spans="1:24">
      <c r="A142" s="237">
        <v>43084</v>
      </c>
      <c r="B142" s="25">
        <v>60</v>
      </c>
      <c r="C142" s="50" t="s">
        <v>29</v>
      </c>
      <c r="D142" s="51" t="str">
        <f t="shared" si="19"/>
        <v>'</v>
      </c>
      <c r="E142" s="52">
        <f t="shared" si="19"/>
        <v>42901.25</v>
      </c>
      <c r="F142" s="53">
        <f>IF(MAX(F$9:F141)&gt;=L$5,0,IF(B142&gt;=MONTH($N$5),F141+1,0))</f>
        <v>127</v>
      </c>
      <c r="G142" s="54">
        <f t="shared" si="12"/>
        <v>3098.7914607736498</v>
      </c>
      <c r="H142" s="55">
        <f t="shared" si="13"/>
        <v>1950.99</v>
      </c>
      <c r="I142" s="55">
        <f t="shared" si="3"/>
        <v>1147.8014607736498</v>
      </c>
      <c r="J142" s="56">
        <f t="shared" si="16"/>
        <v>221822.14448174636</v>
      </c>
      <c r="K142" s="57">
        <f>SUM(H131:H142)</f>
        <v>24050.32</v>
      </c>
      <c r="L142" s="55">
        <f>SUM(I131:I142)</f>
        <v>13135.177529283797</v>
      </c>
      <c r="M142" s="55">
        <f>SUM(G131:G142)</f>
        <v>37185.497529283799</v>
      </c>
      <c r="N142" s="55">
        <f>K142+N130</f>
        <v>304986.65999999997</v>
      </c>
      <c r="O142" s="55">
        <f>L142+O130</f>
        <v>88559.85551825352</v>
      </c>
      <c r="P142" s="56">
        <f>M142+P130</f>
        <v>393546.51551825355</v>
      </c>
      <c r="Q142" s="23"/>
      <c r="V142" s="221">
        <f>SUM(H$134:H142)-R$134</f>
        <v>-5269.9727628709079</v>
      </c>
      <c r="X142" s="176">
        <f>SUM(H$134:H142)</f>
        <v>17910.14</v>
      </c>
    </row>
    <row r="143" spans="1:24">
      <c r="A143" s="237">
        <v>43115</v>
      </c>
      <c r="B143" s="25">
        <v>49</v>
      </c>
      <c r="C143" s="26" t="s">
        <v>17</v>
      </c>
      <c r="D143" s="47" t="str">
        <f>D131</f>
        <v>'</v>
      </c>
      <c r="E143" s="27">
        <f>E131+365.25</f>
        <v>43266.5</v>
      </c>
      <c r="F143" s="90">
        <f>IF(MAX(F$9:F142)&gt;=L$5,0,IF(B143&gt;=MONTH($N$5),F142+1,0))</f>
        <v>128</v>
      </c>
      <c r="G143" s="28">
        <f t="shared" si="12"/>
        <v>3098.7914607736498</v>
      </c>
      <c r="H143" s="29">
        <f t="shared" si="13"/>
        <v>1940.94</v>
      </c>
      <c r="I143" s="29">
        <f t="shared" si="3"/>
        <v>1157.8514607736497</v>
      </c>
      <c r="J143" s="30">
        <f t="shared" si="16"/>
        <v>220664.29302097272</v>
      </c>
      <c r="K143" s="31"/>
      <c r="L143" s="32"/>
      <c r="M143" s="32"/>
      <c r="N143" s="32"/>
      <c r="O143" s="32"/>
      <c r="P143" s="48"/>
      <c r="Q143" s="23"/>
      <c r="V143" s="221">
        <f>SUM(H$134:H143)-R$134</f>
        <v>-3329.0327628709092</v>
      </c>
      <c r="X143" s="176">
        <f>SUM(H$134:H143)</f>
        <v>19851.079999999998</v>
      </c>
    </row>
    <row r="144" spans="1:24">
      <c r="A144" s="237">
        <v>43146</v>
      </c>
      <c r="B144" s="25">
        <v>62</v>
      </c>
      <c r="C144" s="35" t="s">
        <v>19</v>
      </c>
      <c r="D144" s="36" t="str">
        <f t="shared" ref="D144:E154" si="20">D143</f>
        <v>'</v>
      </c>
      <c r="E144" s="37">
        <f t="shared" si="20"/>
        <v>43266.5</v>
      </c>
      <c r="F144" s="6">
        <f>IF(MAX(F$9:F143)&gt;=L$5,0,IF(B144&gt;=MONTH($N$5),F143+1,0))</f>
        <v>129</v>
      </c>
      <c r="G144" s="38">
        <f t="shared" si="12"/>
        <v>3098.7914607736498</v>
      </c>
      <c r="H144" s="39">
        <f t="shared" si="13"/>
        <v>1930.81</v>
      </c>
      <c r="I144" s="39">
        <f t="shared" si="3"/>
        <v>1167.9814607736498</v>
      </c>
      <c r="J144" s="40">
        <f t="shared" si="16"/>
        <v>219496.31156019907</v>
      </c>
      <c r="K144" s="41"/>
      <c r="L144" s="42"/>
      <c r="M144" s="42"/>
      <c r="N144" s="42"/>
      <c r="O144" s="42"/>
      <c r="P144" s="46"/>
      <c r="Q144" s="23"/>
      <c r="V144" s="221">
        <f>SUM(H$134:H144)-R$134</f>
        <v>-1398.2227628709079</v>
      </c>
      <c r="X144" s="176">
        <f>SUM(H$134:H144)</f>
        <v>21781.89</v>
      </c>
    </row>
    <row r="145" spans="1:24">
      <c r="A145" s="237">
        <v>43174</v>
      </c>
      <c r="B145" s="25">
        <v>63</v>
      </c>
      <c r="C145" s="243" t="s">
        <v>20</v>
      </c>
      <c r="D145" s="244" t="str">
        <f t="shared" si="20"/>
        <v>'</v>
      </c>
      <c r="E145" s="245">
        <f t="shared" si="20"/>
        <v>43266.5</v>
      </c>
      <c r="F145" s="246">
        <f>IF(MAX(F$9:F144)&gt;=L$5,0,IF(B145&gt;=MONTH($N$5),F144+1,0))</f>
        <v>130</v>
      </c>
      <c r="G145" s="38">
        <f t="shared" si="12"/>
        <v>3098.7914607736498</v>
      </c>
      <c r="H145" s="241">
        <f t="shared" si="13"/>
        <v>1920.59</v>
      </c>
      <c r="I145" s="241">
        <f t="shared" si="3"/>
        <v>1178.2014607736498</v>
      </c>
      <c r="J145" s="242">
        <f t="shared" si="16"/>
        <v>218318.11009942542</v>
      </c>
      <c r="K145" s="252" t="s">
        <v>118</v>
      </c>
      <c r="L145" s="42"/>
      <c r="M145" s="42"/>
      <c r="N145" s="42"/>
      <c r="O145" s="42"/>
      <c r="P145" s="46"/>
      <c r="Q145" s="238"/>
      <c r="R145" s="247" t="s">
        <v>125</v>
      </c>
      <c r="S145" s="248"/>
      <c r="T145" s="248"/>
      <c r="U145" s="239"/>
      <c r="V145" s="240">
        <f>SUM(H$134:H145)-R$134</f>
        <v>522.36723712909225</v>
      </c>
      <c r="X145" s="176">
        <f>SUM(H$134:H145)</f>
        <v>23702.48</v>
      </c>
    </row>
    <row r="146" spans="1:24">
      <c r="A146" s="237">
        <v>43205</v>
      </c>
      <c r="B146" s="25">
        <v>64</v>
      </c>
      <c r="C146" s="35" t="s">
        <v>21</v>
      </c>
      <c r="D146" s="36" t="str">
        <f t="shared" si="20"/>
        <v>'</v>
      </c>
      <c r="E146" s="37">
        <f t="shared" si="20"/>
        <v>43266.5</v>
      </c>
      <c r="F146" s="6">
        <f>IF(MAX(F$9:F145)&gt;=L$5,0,IF(B146&gt;=MONTH($N$5),F145+1,0))</f>
        <v>131</v>
      </c>
      <c r="G146" s="38">
        <f t="shared" si="12"/>
        <v>3098.7914607736498</v>
      </c>
      <c r="H146" s="39">
        <f t="shared" si="13"/>
        <v>1910.28</v>
      </c>
      <c r="I146" s="39">
        <f t="shared" si="3"/>
        <v>1188.5114607736498</v>
      </c>
      <c r="J146" s="40">
        <f t="shared" si="16"/>
        <v>217129.59863865178</v>
      </c>
      <c r="K146" s="41"/>
      <c r="L146" s="42"/>
      <c r="M146" s="42"/>
      <c r="N146" s="42"/>
      <c r="O146" s="42"/>
      <c r="P146" s="46"/>
      <c r="Q146" s="23"/>
      <c r="V146" s="221">
        <f>SUM(H$134:H146)-R$134</f>
        <v>2432.6472371290911</v>
      </c>
      <c r="X146" s="176">
        <f>SUM(H$134:H146)</f>
        <v>25612.76</v>
      </c>
    </row>
    <row r="147" spans="1:24">
      <c r="A147" s="237">
        <v>43235</v>
      </c>
      <c r="B147" s="25">
        <v>65</v>
      </c>
      <c r="C147" s="35" t="s">
        <v>22</v>
      </c>
      <c r="D147" s="36" t="str">
        <f t="shared" si="20"/>
        <v>'</v>
      </c>
      <c r="E147" s="37">
        <f t="shared" si="20"/>
        <v>43266.5</v>
      </c>
      <c r="F147" s="6">
        <f>IF(MAX(F$9:F146)&gt;=L$5,0,IF(B147&gt;=MONTH($N$5),F146+1,0))</f>
        <v>132</v>
      </c>
      <c r="G147" s="38">
        <f t="shared" si="12"/>
        <v>3098.7914607736498</v>
      </c>
      <c r="H147" s="39">
        <f t="shared" si="13"/>
        <v>1899.88</v>
      </c>
      <c r="I147" s="39">
        <f t="shared" si="3"/>
        <v>1198.9114607736497</v>
      </c>
      <c r="J147" s="40">
        <f t="shared" si="16"/>
        <v>215930.68717787814</v>
      </c>
      <c r="K147" s="41"/>
      <c r="L147" s="42"/>
      <c r="M147" s="42"/>
      <c r="N147" s="42"/>
      <c r="O147" s="42"/>
      <c r="P147" s="46"/>
      <c r="Q147" s="23"/>
      <c r="V147" s="221">
        <f>SUM(H$134:H147)-R$134</f>
        <v>4332.5272371290921</v>
      </c>
      <c r="X147" s="176">
        <f>SUM(H$134:H147)</f>
        <v>27512.639999999999</v>
      </c>
    </row>
    <row r="148" spans="1:24">
      <c r="A148" s="237">
        <v>43266</v>
      </c>
      <c r="B148" s="25">
        <v>66</v>
      </c>
      <c r="C148" s="35" t="s">
        <v>23</v>
      </c>
      <c r="D148" s="36" t="str">
        <f t="shared" si="20"/>
        <v>'</v>
      </c>
      <c r="E148" s="37">
        <f t="shared" si="20"/>
        <v>43266.5</v>
      </c>
      <c r="F148" s="6">
        <f>IF(MAX(F$9:F147)&gt;=L$5,0,IF(B148&gt;=MONTH($N$5),F147+1,0))</f>
        <v>133</v>
      </c>
      <c r="G148" s="38">
        <f t="shared" si="12"/>
        <v>3098.7914607736498</v>
      </c>
      <c r="H148" s="39">
        <f t="shared" si="13"/>
        <v>1889.39</v>
      </c>
      <c r="I148" s="39">
        <f t="shared" ref="I148:I214" si="21">G148-H148</f>
        <v>1209.4014607736497</v>
      </c>
      <c r="J148" s="40">
        <f t="shared" si="16"/>
        <v>214721.28571710447</v>
      </c>
      <c r="K148" s="41"/>
      <c r="L148" s="42"/>
      <c r="M148" s="42"/>
      <c r="N148" s="42"/>
      <c r="O148" s="42"/>
      <c r="P148" s="46"/>
      <c r="Q148" s="23"/>
      <c r="V148" s="221">
        <f>SUM(H$134:H148)-R$134</f>
        <v>6221.9172371290915</v>
      </c>
      <c r="X148" s="176">
        <f>SUM(H$134:H148)</f>
        <v>29402.03</v>
      </c>
    </row>
    <row r="149" spans="1:24">
      <c r="A149" s="237">
        <v>43296</v>
      </c>
      <c r="B149" s="25">
        <v>67</v>
      </c>
      <c r="C149" s="35" t="s">
        <v>24</v>
      </c>
      <c r="D149" s="36" t="str">
        <f t="shared" si="20"/>
        <v>'</v>
      </c>
      <c r="E149" s="37">
        <f t="shared" si="20"/>
        <v>43266.5</v>
      </c>
      <c r="F149" s="6">
        <f>IF(MAX(F$9:F148)&gt;=L$5,0,IF(B149&gt;=MONTH($N$5),F148+1,0))</f>
        <v>134</v>
      </c>
      <c r="G149" s="38">
        <f t="shared" si="12"/>
        <v>3098.7914607736498</v>
      </c>
      <c r="H149" s="39">
        <f t="shared" si="13"/>
        <v>1878.81</v>
      </c>
      <c r="I149" s="39">
        <f t="shared" si="21"/>
        <v>1219.9814607736498</v>
      </c>
      <c r="J149" s="40">
        <f t="shared" si="16"/>
        <v>213501.30425633083</v>
      </c>
      <c r="K149" s="41"/>
      <c r="L149" s="42"/>
      <c r="M149" s="42"/>
      <c r="N149" s="42"/>
      <c r="O149" s="42"/>
      <c r="P149" s="46"/>
      <c r="Q149" s="23"/>
      <c r="V149" s="221">
        <f>SUM(H$134:H149)-R$134</f>
        <v>8100.7272371290928</v>
      </c>
      <c r="X149" s="176">
        <f>SUM(H$134:H149)</f>
        <v>31280.84</v>
      </c>
    </row>
    <row r="150" spans="1:24">
      <c r="A150" s="237">
        <v>43327</v>
      </c>
      <c r="B150" s="25">
        <v>68</v>
      </c>
      <c r="C150" s="35" t="s">
        <v>25</v>
      </c>
      <c r="D150" s="36" t="str">
        <f t="shared" si="20"/>
        <v>'</v>
      </c>
      <c r="E150" s="37">
        <f t="shared" si="20"/>
        <v>43266.5</v>
      </c>
      <c r="F150" s="6">
        <f>IF(MAX(F$9:F149)&gt;=L$5,0,IF(B150&gt;=MONTH($N$5),F149+1,0))</f>
        <v>135</v>
      </c>
      <c r="G150" s="38">
        <f t="shared" si="12"/>
        <v>3098.7914607736498</v>
      </c>
      <c r="H150" s="39">
        <f t="shared" si="13"/>
        <v>1868.14</v>
      </c>
      <c r="I150" s="39">
        <f t="shared" si="21"/>
        <v>1230.6514607736497</v>
      </c>
      <c r="J150" s="40">
        <f t="shared" si="16"/>
        <v>212270.65279555717</v>
      </c>
      <c r="K150" s="41"/>
      <c r="L150" s="42"/>
      <c r="M150" s="42"/>
      <c r="N150" s="42"/>
      <c r="O150" s="42"/>
      <c r="P150" s="46"/>
      <c r="Q150" s="23"/>
      <c r="V150" s="221">
        <f>SUM(H$134:H150)-R$134</f>
        <v>9968.8672371290959</v>
      </c>
      <c r="X150" s="176">
        <f>SUM(H$134:H150)</f>
        <v>33148.980000000003</v>
      </c>
    </row>
    <row r="151" spans="1:24">
      <c r="A151" s="237">
        <v>43358</v>
      </c>
      <c r="B151" s="25">
        <v>69</v>
      </c>
      <c r="C151" s="35" t="s">
        <v>26</v>
      </c>
      <c r="D151" s="36" t="str">
        <f t="shared" si="20"/>
        <v>'</v>
      </c>
      <c r="E151" s="37">
        <f t="shared" si="20"/>
        <v>43266.5</v>
      </c>
      <c r="F151" s="6">
        <f>IF(MAX(F$9:F150)&gt;=L$5,0,IF(B151&gt;=MONTH($N$5),F150+1,0))</f>
        <v>136</v>
      </c>
      <c r="G151" s="38">
        <f t="shared" si="12"/>
        <v>3098.7914607736498</v>
      </c>
      <c r="H151" s="39">
        <f t="shared" si="13"/>
        <v>1857.37</v>
      </c>
      <c r="I151" s="39">
        <f t="shared" si="21"/>
        <v>1241.4214607736499</v>
      </c>
      <c r="J151" s="40">
        <f t="shared" si="16"/>
        <v>211029.23133478352</v>
      </c>
      <c r="K151" s="41"/>
      <c r="L151" s="42"/>
      <c r="M151" s="42"/>
      <c r="N151" s="42"/>
      <c r="O151" s="42"/>
      <c r="P151" s="46"/>
      <c r="Q151" s="23"/>
      <c r="V151" s="221">
        <f>SUM(H$134:H151)-R$134</f>
        <v>11826.237237129099</v>
      </c>
      <c r="X151" s="176">
        <f>SUM(H$134:H151)</f>
        <v>35006.350000000006</v>
      </c>
    </row>
    <row r="152" spans="1:24">
      <c r="A152" s="237">
        <v>43388</v>
      </c>
      <c r="B152" s="25">
        <v>70</v>
      </c>
      <c r="C152" s="35" t="s">
        <v>27</v>
      </c>
      <c r="D152" s="36" t="str">
        <f t="shared" si="20"/>
        <v>'</v>
      </c>
      <c r="E152" s="37">
        <f t="shared" si="20"/>
        <v>43266.5</v>
      </c>
      <c r="F152" s="6">
        <f>IF(MAX(F$9:F151)&gt;=L$5,0,IF(B152&gt;=MONTH($N$5),F151+1,0))</f>
        <v>137</v>
      </c>
      <c r="G152" s="38">
        <f t="shared" si="12"/>
        <v>3098.7914607736498</v>
      </c>
      <c r="H152" s="39">
        <f t="shared" si="13"/>
        <v>1846.51</v>
      </c>
      <c r="I152" s="39">
        <f t="shared" si="21"/>
        <v>1252.2814607736498</v>
      </c>
      <c r="J152" s="40">
        <f t="shared" si="16"/>
        <v>209776.94987400988</v>
      </c>
      <c r="K152" s="41"/>
      <c r="L152" s="42"/>
      <c r="M152" s="42"/>
      <c r="N152" s="42"/>
      <c r="O152" s="42"/>
      <c r="P152" s="46"/>
      <c r="Q152" s="23"/>
      <c r="V152" s="221">
        <f>SUM(H$134:H152)-R$134</f>
        <v>13672.747237129101</v>
      </c>
      <c r="X152" s="176">
        <f>SUM(H$134:H152)</f>
        <v>36852.860000000008</v>
      </c>
    </row>
    <row r="153" spans="1:24">
      <c r="A153" s="237">
        <v>43419</v>
      </c>
      <c r="B153" s="25">
        <v>71</v>
      </c>
      <c r="C153" s="35" t="s">
        <v>28</v>
      </c>
      <c r="D153" s="36" t="str">
        <f t="shared" si="20"/>
        <v>'</v>
      </c>
      <c r="E153" s="37">
        <f t="shared" si="20"/>
        <v>43266.5</v>
      </c>
      <c r="F153" s="6">
        <f>IF(MAX(F$9:F152)&gt;=L$5,0,IF(B153&gt;=MONTH($N$5),F152+1,0))</f>
        <v>138</v>
      </c>
      <c r="G153" s="38">
        <f t="shared" si="12"/>
        <v>3098.7914607736498</v>
      </c>
      <c r="H153" s="39">
        <f t="shared" si="13"/>
        <v>1835.55</v>
      </c>
      <c r="I153" s="39">
        <f t="shared" si="21"/>
        <v>1263.2414607736498</v>
      </c>
      <c r="J153" s="40">
        <f t="shared" si="16"/>
        <v>208513.70841323622</v>
      </c>
      <c r="K153" s="41"/>
      <c r="L153" s="42"/>
      <c r="M153" s="42"/>
      <c r="N153" s="42"/>
      <c r="O153" s="42"/>
      <c r="P153" s="46"/>
      <c r="Q153" s="23"/>
      <c r="V153" s="221">
        <f>SUM(H$134:H153)-R$134</f>
        <v>15508.297237129103</v>
      </c>
      <c r="X153" s="176">
        <f>SUM(H$134:H153)</f>
        <v>38688.410000000011</v>
      </c>
    </row>
    <row r="154" spans="1:24">
      <c r="A154" s="237">
        <v>43449</v>
      </c>
      <c r="B154" s="25">
        <v>72</v>
      </c>
      <c r="C154" s="35" t="s">
        <v>29</v>
      </c>
      <c r="D154" s="36" t="str">
        <f t="shared" si="20"/>
        <v>'</v>
      </c>
      <c r="E154" s="37">
        <f t="shared" si="20"/>
        <v>43266.5</v>
      </c>
      <c r="F154" s="6">
        <f>IF(MAX(F$9:F153)&gt;=L$5,0,IF(B154&gt;=MONTH($N$5),F153+1,0))</f>
        <v>139</v>
      </c>
      <c r="G154" s="45">
        <f t="shared" si="12"/>
        <v>3098.7914607736498</v>
      </c>
      <c r="H154" s="42">
        <f t="shared" si="13"/>
        <v>1824.49</v>
      </c>
      <c r="I154" s="42">
        <f t="shared" si="21"/>
        <v>1274.3014607736498</v>
      </c>
      <c r="J154" s="46">
        <f t="shared" si="16"/>
        <v>207239.40695246257</v>
      </c>
      <c r="K154" s="41">
        <f>SUM(H143:H154)</f>
        <v>22602.76</v>
      </c>
      <c r="L154" s="42">
        <f>SUM(I143:I154)</f>
        <v>14582.737529283797</v>
      </c>
      <c r="M154" s="42">
        <f>SUM(G143:G154)</f>
        <v>37185.497529283799</v>
      </c>
      <c r="N154" s="42">
        <f>K154+N70</f>
        <v>166133.04999999999</v>
      </c>
      <c r="O154" s="42">
        <f>L154+O70</f>
        <v>41485.977871834533</v>
      </c>
      <c r="P154" s="46">
        <f>M154+P70</f>
        <v>207619.02787183455</v>
      </c>
      <c r="Q154" s="23"/>
      <c r="V154" s="221">
        <f>SUM(H$134:H154)-R$134</f>
        <v>17332.787237129101</v>
      </c>
      <c r="X154" s="176">
        <f>SUM(H$134:H154)</f>
        <v>40512.900000000009</v>
      </c>
    </row>
    <row r="155" spans="1:24" hidden="1">
      <c r="A155" s="237">
        <v>43480</v>
      </c>
      <c r="B155" s="25">
        <v>73</v>
      </c>
      <c r="C155" s="26" t="s">
        <v>17</v>
      </c>
      <c r="D155" s="47" t="str">
        <f>D143</f>
        <v>'</v>
      </c>
      <c r="E155" s="27">
        <f>E143+365.25</f>
        <v>43631.75</v>
      </c>
      <c r="F155" s="90">
        <f>IF(MAX(F$9:F154)&gt;=L$5,0,IF(B155&gt;=MONTH($N$5),F154+1,0))</f>
        <v>140</v>
      </c>
      <c r="G155" s="28">
        <f t="shared" si="12"/>
        <v>3098.7914607736498</v>
      </c>
      <c r="H155" s="29">
        <f t="shared" si="13"/>
        <v>1813.34</v>
      </c>
      <c r="I155" s="29">
        <f t="shared" si="21"/>
        <v>1285.4514607736498</v>
      </c>
      <c r="J155" s="30">
        <f t="shared" si="16"/>
        <v>205953.95549168892</v>
      </c>
      <c r="K155" s="31"/>
      <c r="L155" s="32"/>
      <c r="M155" s="32"/>
      <c r="N155" s="32"/>
      <c r="O155" s="32"/>
      <c r="P155" s="48"/>
      <c r="Q155" s="23"/>
      <c r="V155" s="221">
        <f>SUM(H$134:H155)-R$134</f>
        <v>19146.127237129098</v>
      </c>
      <c r="X155" s="176">
        <f>SUM(H$134:H155)</f>
        <v>42326.240000000005</v>
      </c>
    </row>
    <row r="156" spans="1:24" hidden="1">
      <c r="A156" s="237">
        <v>43511</v>
      </c>
      <c r="B156" s="25">
        <v>74</v>
      </c>
      <c r="C156" s="35" t="s">
        <v>19</v>
      </c>
      <c r="D156" s="36" t="str">
        <f t="shared" ref="D156:E166" si="22">D155</f>
        <v>'</v>
      </c>
      <c r="E156" s="37">
        <f t="shared" si="22"/>
        <v>43631.75</v>
      </c>
      <c r="F156" s="6">
        <f>IF(MAX(F$9:F155)&gt;=L$5,0,IF(B156&gt;=MONTH($N$5),F155+1,0))</f>
        <v>141</v>
      </c>
      <c r="G156" s="38">
        <f t="shared" si="12"/>
        <v>3098.7914607736498</v>
      </c>
      <c r="H156" s="39">
        <f t="shared" si="13"/>
        <v>1802.1</v>
      </c>
      <c r="I156" s="39">
        <f t="shared" si="21"/>
        <v>1296.6914607736499</v>
      </c>
      <c r="J156" s="40">
        <f t="shared" si="16"/>
        <v>204657.26403091528</v>
      </c>
      <c r="K156" s="41"/>
      <c r="L156" s="42"/>
      <c r="M156" s="42"/>
      <c r="N156" s="42"/>
      <c r="O156" s="42"/>
      <c r="P156" s="46"/>
      <c r="Q156" s="23"/>
      <c r="V156" s="221">
        <f>SUM(H$134:H156)-R$134</f>
        <v>20948.227237129096</v>
      </c>
      <c r="X156" s="176">
        <f>SUM(H$134:H156)</f>
        <v>44128.340000000004</v>
      </c>
    </row>
    <row r="157" spans="1:24" hidden="1">
      <c r="A157" s="237">
        <v>43539</v>
      </c>
      <c r="B157" s="25">
        <v>75</v>
      </c>
      <c r="C157" s="35" t="s">
        <v>20</v>
      </c>
      <c r="D157" s="36" t="str">
        <f t="shared" si="22"/>
        <v>'</v>
      </c>
      <c r="E157" s="37">
        <f t="shared" si="22"/>
        <v>43631.75</v>
      </c>
      <c r="F157" s="6">
        <f>IF(MAX(F$9:F156)&gt;=L$5,0,IF(B157&gt;=MONTH($N$5),F156+1,0))</f>
        <v>142</v>
      </c>
      <c r="G157" s="38">
        <f t="shared" si="12"/>
        <v>3098.7914607736498</v>
      </c>
      <c r="H157" s="39">
        <f t="shared" si="13"/>
        <v>1790.75</v>
      </c>
      <c r="I157" s="39">
        <f t="shared" si="21"/>
        <v>1308.0414607736498</v>
      </c>
      <c r="J157" s="40">
        <f t="shared" si="16"/>
        <v>203349.22257014163</v>
      </c>
      <c r="K157" s="41"/>
      <c r="L157" s="42"/>
      <c r="M157" s="42"/>
      <c r="N157" s="42"/>
      <c r="O157" s="42"/>
      <c r="P157" s="46"/>
      <c r="Q157" s="23"/>
      <c r="V157" s="221">
        <f>SUM(H$134:H157)-R$134</f>
        <v>22738.977237129096</v>
      </c>
      <c r="X157" s="176">
        <f>SUM(H$134:H157)</f>
        <v>45919.090000000004</v>
      </c>
    </row>
    <row r="158" spans="1:24" hidden="1">
      <c r="A158" s="237">
        <v>43570</v>
      </c>
      <c r="B158" s="25">
        <v>76</v>
      </c>
      <c r="C158" s="35" t="s">
        <v>21</v>
      </c>
      <c r="D158" s="36" t="str">
        <f t="shared" si="22"/>
        <v>'</v>
      </c>
      <c r="E158" s="37">
        <f t="shared" si="22"/>
        <v>43631.75</v>
      </c>
      <c r="F158" s="6">
        <f>IF(MAX(F$9:F157)&gt;=L$5,0,IF(B158&gt;=MONTH($N$5),F157+1,0))</f>
        <v>143</v>
      </c>
      <c r="G158" s="38">
        <f t="shared" si="12"/>
        <v>3098.7914607736498</v>
      </c>
      <c r="H158" s="39">
        <f t="shared" si="13"/>
        <v>1779.31</v>
      </c>
      <c r="I158" s="39">
        <f t="shared" si="21"/>
        <v>1319.4814607736498</v>
      </c>
      <c r="J158" s="40">
        <f t="shared" si="16"/>
        <v>202029.74110936798</v>
      </c>
      <c r="K158" s="41"/>
      <c r="L158" s="42"/>
      <c r="M158" s="42"/>
      <c r="N158" s="42"/>
      <c r="O158" s="42"/>
      <c r="P158" s="46"/>
      <c r="Q158" s="23"/>
      <c r="V158" s="221">
        <f>SUM(H$134:H158)-R$134</f>
        <v>24518.287237129094</v>
      </c>
      <c r="X158" s="176">
        <f>SUM(H$134:H158)</f>
        <v>47698.400000000001</v>
      </c>
    </row>
    <row r="159" spans="1:24" hidden="1">
      <c r="A159" s="237">
        <v>43600</v>
      </c>
      <c r="B159" s="25">
        <v>77</v>
      </c>
      <c r="C159" s="35" t="s">
        <v>22</v>
      </c>
      <c r="D159" s="36" t="str">
        <f t="shared" si="22"/>
        <v>'</v>
      </c>
      <c r="E159" s="37">
        <f t="shared" si="22"/>
        <v>43631.75</v>
      </c>
      <c r="F159" s="6">
        <f>IF(MAX(F$9:F158)&gt;=L$5,0,IF(B159&gt;=MONTH($N$5),F158+1,0))</f>
        <v>144</v>
      </c>
      <c r="G159" s="38">
        <f t="shared" si="12"/>
        <v>3098.7914607736498</v>
      </c>
      <c r="H159" s="39">
        <f t="shared" si="13"/>
        <v>1767.76</v>
      </c>
      <c r="I159" s="39">
        <f t="shared" si="21"/>
        <v>1331.0314607736498</v>
      </c>
      <c r="J159" s="40">
        <f t="shared" ref="J159:J218" si="23">J158-I159</f>
        <v>200698.70964859435</v>
      </c>
      <c r="K159" s="41"/>
      <c r="L159" s="42"/>
      <c r="M159" s="42"/>
      <c r="N159" s="42"/>
      <c r="O159" s="42"/>
      <c r="P159" s="46"/>
      <c r="Q159" s="23"/>
      <c r="V159" s="221">
        <f>SUM(H$134:H159)-R$134</f>
        <v>26286.047237129096</v>
      </c>
      <c r="X159" s="176">
        <f>SUM(H$134:H159)</f>
        <v>49466.16</v>
      </c>
    </row>
    <row r="160" spans="1:24" hidden="1">
      <c r="A160" s="237">
        <v>43631</v>
      </c>
      <c r="B160" s="25">
        <v>78</v>
      </c>
      <c r="C160" s="35" t="s">
        <v>23</v>
      </c>
      <c r="D160" s="36" t="str">
        <f t="shared" si="22"/>
        <v>'</v>
      </c>
      <c r="E160" s="37">
        <f t="shared" si="22"/>
        <v>43631.75</v>
      </c>
      <c r="F160" s="6">
        <f>IF(MAX(F$9:F159)&gt;=L$5,0,IF(B160&gt;=MONTH($N$5),F159+1,0))</f>
        <v>145</v>
      </c>
      <c r="G160" s="38">
        <f t="shared" si="12"/>
        <v>3098.7914607736498</v>
      </c>
      <c r="H160" s="39">
        <f t="shared" si="13"/>
        <v>1756.11</v>
      </c>
      <c r="I160" s="39">
        <f t="shared" si="21"/>
        <v>1342.6814607736499</v>
      </c>
      <c r="J160" s="40">
        <f t="shared" si="23"/>
        <v>199356.02818782069</v>
      </c>
      <c r="K160" s="41"/>
      <c r="L160" s="42"/>
      <c r="M160" s="42"/>
      <c r="N160" s="42"/>
      <c r="O160" s="42"/>
      <c r="P160" s="46"/>
      <c r="Q160" s="23"/>
      <c r="V160" s="221">
        <f>SUM(H$134:H160)-R$134</f>
        <v>28042.157237129097</v>
      </c>
      <c r="X160" s="176">
        <f>SUM(H$134:H160)</f>
        <v>51222.270000000004</v>
      </c>
    </row>
    <row r="161" spans="1:24" hidden="1">
      <c r="A161" s="237">
        <v>43661</v>
      </c>
      <c r="B161" s="25">
        <v>79</v>
      </c>
      <c r="C161" s="35" t="s">
        <v>24</v>
      </c>
      <c r="D161" s="36" t="str">
        <f t="shared" si="22"/>
        <v>'</v>
      </c>
      <c r="E161" s="37">
        <f t="shared" si="22"/>
        <v>43631.75</v>
      </c>
      <c r="F161" s="6">
        <f>IF(MAX(F$9:F160)&gt;=L$5,0,IF(B161&gt;=MONTH($N$5),F160+1,0))</f>
        <v>146</v>
      </c>
      <c r="G161" s="38">
        <f t="shared" si="12"/>
        <v>3098.7914607736498</v>
      </c>
      <c r="H161" s="39">
        <f t="shared" si="13"/>
        <v>1744.37</v>
      </c>
      <c r="I161" s="39">
        <f t="shared" si="21"/>
        <v>1354.4214607736499</v>
      </c>
      <c r="J161" s="40">
        <f t="shared" si="23"/>
        <v>198001.60672704704</v>
      </c>
      <c r="K161" s="41"/>
      <c r="L161" s="42"/>
      <c r="M161" s="42"/>
      <c r="N161" s="42"/>
      <c r="O161" s="42"/>
      <c r="P161" s="46"/>
      <c r="Q161" s="23"/>
      <c r="V161" s="221">
        <f>SUM(H$134:H161)-R$134</f>
        <v>29786.527237129099</v>
      </c>
      <c r="X161" s="176">
        <f>SUM(H$134:H161)</f>
        <v>52966.640000000007</v>
      </c>
    </row>
    <row r="162" spans="1:24" hidden="1">
      <c r="A162" s="237">
        <v>43692</v>
      </c>
      <c r="B162" s="25">
        <v>80</v>
      </c>
      <c r="C162" s="35" t="s">
        <v>25</v>
      </c>
      <c r="D162" s="36" t="str">
        <f t="shared" si="22"/>
        <v>'</v>
      </c>
      <c r="E162" s="37">
        <f t="shared" si="22"/>
        <v>43631.75</v>
      </c>
      <c r="F162" s="6">
        <f>IF(MAX(F$9:F161)&gt;=L$5,0,IF(B162&gt;=MONTH($N$5),F161+1,0))</f>
        <v>147</v>
      </c>
      <c r="G162" s="38">
        <f t="shared" si="12"/>
        <v>3098.7914607736498</v>
      </c>
      <c r="H162" s="39">
        <f t="shared" si="13"/>
        <v>1732.51</v>
      </c>
      <c r="I162" s="39">
        <f t="shared" si="21"/>
        <v>1366.2814607736498</v>
      </c>
      <c r="J162" s="40">
        <f t="shared" si="23"/>
        <v>196635.3252662734</v>
      </c>
      <c r="K162" s="41"/>
      <c r="L162" s="42"/>
      <c r="M162" s="42"/>
      <c r="N162" s="42"/>
      <c r="O162" s="42"/>
      <c r="P162" s="46"/>
      <c r="Q162" s="23"/>
      <c r="V162" s="221">
        <f>SUM(H$134:H162)-R$134</f>
        <v>31519.037237129101</v>
      </c>
      <c r="X162" s="176">
        <f>SUM(H$134:H162)</f>
        <v>54699.150000000009</v>
      </c>
    </row>
    <row r="163" spans="1:24" hidden="1">
      <c r="A163" s="237">
        <v>43723</v>
      </c>
      <c r="B163" s="25">
        <v>81</v>
      </c>
      <c r="C163" s="35" t="s">
        <v>26</v>
      </c>
      <c r="D163" s="36" t="str">
        <f t="shared" si="22"/>
        <v>'</v>
      </c>
      <c r="E163" s="37">
        <f t="shared" si="22"/>
        <v>43631.75</v>
      </c>
      <c r="F163" s="6">
        <f>IF(MAX(F$9:F162)&gt;=L$5,0,IF(B163&gt;=MONTH($N$5),F162+1,0))</f>
        <v>148</v>
      </c>
      <c r="G163" s="38">
        <f t="shared" si="12"/>
        <v>3098.7914607736498</v>
      </c>
      <c r="H163" s="39">
        <f t="shared" si="13"/>
        <v>1720.56</v>
      </c>
      <c r="I163" s="39">
        <f t="shared" si="21"/>
        <v>1378.2314607736498</v>
      </c>
      <c r="J163" s="40">
        <f t="shared" si="23"/>
        <v>195257.09380549975</v>
      </c>
      <c r="K163" s="41"/>
      <c r="L163" s="42"/>
      <c r="M163" s="42"/>
      <c r="N163" s="42"/>
      <c r="O163" s="42"/>
      <c r="P163" s="46"/>
      <c r="Q163" s="23"/>
      <c r="V163" s="221">
        <f>SUM(H$134:H163)-R$134</f>
        <v>33239.597237129099</v>
      </c>
      <c r="X163" s="176">
        <f>SUM(H$134:H163)</f>
        <v>56419.710000000006</v>
      </c>
    </row>
    <row r="164" spans="1:24" hidden="1">
      <c r="A164" s="237">
        <v>43753</v>
      </c>
      <c r="B164" s="25">
        <v>82</v>
      </c>
      <c r="C164" s="35" t="s">
        <v>27</v>
      </c>
      <c r="D164" s="36" t="str">
        <f t="shared" si="22"/>
        <v>'</v>
      </c>
      <c r="E164" s="37">
        <f t="shared" si="22"/>
        <v>43631.75</v>
      </c>
      <c r="F164" s="6">
        <f>IF(MAX(F$9:F163)&gt;=L$5,0,IF(B164&gt;=MONTH($N$5),F163+1,0))</f>
        <v>149</v>
      </c>
      <c r="G164" s="38">
        <f t="shared" si="12"/>
        <v>3098.7914607736498</v>
      </c>
      <c r="H164" s="39">
        <f t="shared" si="13"/>
        <v>1708.5</v>
      </c>
      <c r="I164" s="39">
        <f t="shared" si="21"/>
        <v>1390.2914607736498</v>
      </c>
      <c r="J164" s="40">
        <f t="shared" si="23"/>
        <v>193866.80234472611</v>
      </c>
      <c r="K164" s="41"/>
      <c r="L164" s="42"/>
      <c r="M164" s="42"/>
      <c r="N164" s="42"/>
      <c r="O164" s="42"/>
      <c r="P164" s="46"/>
      <c r="Q164" s="23"/>
      <c r="V164" s="221">
        <f>SUM(H$134:H164)-R$134</f>
        <v>34948.097237129099</v>
      </c>
      <c r="X164" s="176">
        <f>SUM(H$134:H164)</f>
        <v>58128.210000000006</v>
      </c>
    </row>
    <row r="165" spans="1:24" hidden="1">
      <c r="A165" s="237">
        <v>43784</v>
      </c>
      <c r="B165" s="25">
        <v>83</v>
      </c>
      <c r="C165" s="35" t="s">
        <v>28</v>
      </c>
      <c r="D165" s="36" t="str">
        <f t="shared" si="22"/>
        <v>'</v>
      </c>
      <c r="E165" s="37">
        <f t="shared" si="22"/>
        <v>43631.75</v>
      </c>
      <c r="F165" s="6">
        <f>IF(MAX(F$9:F164)&gt;=L$5,0,IF(B165&gt;=MONTH($N$5),F164+1,0))</f>
        <v>150</v>
      </c>
      <c r="G165" s="38">
        <f t="shared" si="12"/>
        <v>3098.7914607736498</v>
      </c>
      <c r="H165" s="39">
        <f t="shared" si="13"/>
        <v>1696.33</v>
      </c>
      <c r="I165" s="39">
        <f t="shared" si="21"/>
        <v>1402.4614607736498</v>
      </c>
      <c r="J165" s="40">
        <f t="shared" si="23"/>
        <v>192464.34088395245</v>
      </c>
      <c r="K165" s="41"/>
      <c r="L165" s="42"/>
      <c r="M165" s="42"/>
      <c r="N165" s="42"/>
      <c r="O165" s="42"/>
      <c r="P165" s="46"/>
      <c r="Q165" s="23"/>
      <c r="V165" s="221">
        <f>SUM(H$134:H165)-R$134</f>
        <v>36644.427237129101</v>
      </c>
      <c r="X165" s="176">
        <f>SUM(H$134:H165)</f>
        <v>59824.540000000008</v>
      </c>
    </row>
    <row r="166" spans="1:24" hidden="1">
      <c r="A166" s="237">
        <v>43814</v>
      </c>
      <c r="B166" s="25">
        <v>84</v>
      </c>
      <c r="C166" s="35" t="s">
        <v>29</v>
      </c>
      <c r="D166" s="36" t="str">
        <f t="shared" si="22"/>
        <v>'</v>
      </c>
      <c r="E166" s="37">
        <f t="shared" si="22"/>
        <v>43631.75</v>
      </c>
      <c r="F166" s="6">
        <f>IF(MAX(F$9:F165)&gt;=L$5,0,IF(B166&gt;=MONTH($N$5),F165+1,0))</f>
        <v>151</v>
      </c>
      <c r="G166" s="45">
        <f t="shared" si="12"/>
        <v>3098.7914607736498</v>
      </c>
      <c r="H166" s="42">
        <f t="shared" si="13"/>
        <v>1684.06</v>
      </c>
      <c r="I166" s="42">
        <f t="shared" si="21"/>
        <v>1414.7314607736498</v>
      </c>
      <c r="J166" s="46">
        <f t="shared" si="23"/>
        <v>191049.6094231788</v>
      </c>
      <c r="K166" s="41">
        <f>SUM(H155:H166)</f>
        <v>20995.7</v>
      </c>
      <c r="L166" s="42">
        <f>SUM(I155:I166)</f>
        <v>16189.797529283796</v>
      </c>
      <c r="M166" s="42">
        <f>SUM(G155:G166)</f>
        <v>37185.497529283799</v>
      </c>
      <c r="N166" s="42">
        <f>K166+N154</f>
        <v>187128.75</v>
      </c>
      <c r="O166" s="42">
        <f>L166+O154</f>
        <v>57675.775401118328</v>
      </c>
      <c r="P166" s="46">
        <f>M166+P154</f>
        <v>244804.52540111836</v>
      </c>
      <c r="Q166" s="23"/>
      <c r="V166" s="221">
        <f>SUM(H$134:H166)-R$134</f>
        <v>38328.487237129099</v>
      </c>
      <c r="X166" s="176">
        <f>SUM(H$134:H166)</f>
        <v>61508.600000000006</v>
      </c>
    </row>
    <row r="167" spans="1:24" hidden="1">
      <c r="A167" s="237">
        <v>43845</v>
      </c>
      <c r="B167" s="25">
        <v>85</v>
      </c>
      <c r="C167" s="26" t="s">
        <v>17</v>
      </c>
      <c r="D167" s="47" t="str">
        <f>D155</f>
        <v>'</v>
      </c>
      <c r="E167" s="27">
        <f>E155+365.25</f>
        <v>43997</v>
      </c>
      <c r="F167" s="90">
        <f>IF(MAX(F$9:F166)&gt;=L$5,0,IF(B167&gt;=MONTH($N$5),F166+1,0))</f>
        <v>152</v>
      </c>
      <c r="G167" s="28">
        <f t="shared" si="12"/>
        <v>3098.7914607736498</v>
      </c>
      <c r="H167" s="29">
        <f t="shared" si="13"/>
        <v>1671.68</v>
      </c>
      <c r="I167" s="29">
        <f t="shared" si="21"/>
        <v>1427.1114607736497</v>
      </c>
      <c r="J167" s="30">
        <f t="shared" si="23"/>
        <v>189622.49796240515</v>
      </c>
      <c r="K167" s="31"/>
      <c r="L167" s="32"/>
      <c r="M167" s="32"/>
      <c r="N167" s="32"/>
      <c r="O167" s="32"/>
      <c r="P167" s="48"/>
      <c r="Q167" s="23"/>
      <c r="V167" s="221">
        <f>SUM(H$134:H167)-R$134</f>
        <v>40000.167237129099</v>
      </c>
      <c r="X167" s="176">
        <f>SUM(H$134:H167)</f>
        <v>63180.280000000006</v>
      </c>
    </row>
    <row r="168" spans="1:24" hidden="1">
      <c r="A168" s="237">
        <v>43876</v>
      </c>
      <c r="B168" s="25">
        <v>86</v>
      </c>
      <c r="C168" s="35" t="s">
        <v>19</v>
      </c>
      <c r="D168" s="36" t="str">
        <f t="shared" ref="D168:E178" si="24">D167</f>
        <v>'</v>
      </c>
      <c r="E168" s="37">
        <f t="shared" si="24"/>
        <v>43997</v>
      </c>
      <c r="F168" s="6">
        <f>IF(MAX(F$9:F167)&gt;=L$5,0,IF(B168&gt;=MONTH($N$5),F167+1,0))</f>
        <v>153</v>
      </c>
      <c r="G168" s="38">
        <f t="shared" si="12"/>
        <v>3098.7914607736498</v>
      </c>
      <c r="H168" s="39">
        <f t="shared" si="13"/>
        <v>1659.2</v>
      </c>
      <c r="I168" s="39">
        <f t="shared" si="21"/>
        <v>1439.5914607736497</v>
      </c>
      <c r="J168" s="40">
        <f t="shared" si="23"/>
        <v>188182.90650163149</v>
      </c>
      <c r="K168" s="41"/>
      <c r="L168" s="42"/>
      <c r="M168" s="42"/>
      <c r="N168" s="42"/>
      <c r="O168" s="42"/>
      <c r="P168" s="46"/>
      <c r="Q168" s="23"/>
      <c r="V168" s="221">
        <f>SUM(H$134:H168)-R$134</f>
        <v>41659.367237129096</v>
      </c>
      <c r="X168" s="176">
        <f>SUM(H$134:H168)</f>
        <v>64839.48</v>
      </c>
    </row>
    <row r="169" spans="1:24" hidden="1">
      <c r="A169" s="237">
        <v>43905</v>
      </c>
      <c r="B169" s="25">
        <v>87</v>
      </c>
      <c r="C169" s="35" t="s">
        <v>20</v>
      </c>
      <c r="D169" s="36" t="str">
        <f t="shared" si="24"/>
        <v>'</v>
      </c>
      <c r="E169" s="37">
        <f t="shared" si="24"/>
        <v>43997</v>
      </c>
      <c r="F169" s="6">
        <f>IF(MAX(F$9:F168)&gt;=L$5,0,IF(B169&gt;=MONTH($N$5),F168+1,0))</f>
        <v>154</v>
      </c>
      <c r="G169" s="38">
        <f t="shared" si="12"/>
        <v>3098.7914607736498</v>
      </c>
      <c r="H169" s="39">
        <f t="shared" si="13"/>
        <v>1646.6</v>
      </c>
      <c r="I169" s="39">
        <f t="shared" si="21"/>
        <v>1452.1914607736499</v>
      </c>
      <c r="J169" s="40">
        <f t="shared" si="23"/>
        <v>186730.71504085785</v>
      </c>
      <c r="K169" s="41"/>
      <c r="L169" s="42"/>
      <c r="M169" s="42"/>
      <c r="N169" s="42"/>
      <c r="O169" s="42"/>
      <c r="P169" s="46"/>
      <c r="Q169" s="23"/>
      <c r="V169" s="221">
        <f>SUM(H$134:H169)-R$134</f>
        <v>43305.967237129094</v>
      </c>
      <c r="X169" s="176">
        <f>SUM(H$134:H169)</f>
        <v>66486.080000000002</v>
      </c>
    </row>
    <row r="170" spans="1:24" hidden="1">
      <c r="A170" s="237">
        <v>43936</v>
      </c>
      <c r="B170" s="25">
        <v>88</v>
      </c>
      <c r="C170" s="35" t="s">
        <v>21</v>
      </c>
      <c r="D170" s="36" t="str">
        <f t="shared" si="24"/>
        <v>'</v>
      </c>
      <c r="E170" s="37">
        <f t="shared" si="24"/>
        <v>43997</v>
      </c>
      <c r="F170" s="6">
        <f>IF(MAX(F$9:F169)&gt;=L$5,0,IF(B170&gt;=MONTH($N$5),F169+1,0))</f>
        <v>155</v>
      </c>
      <c r="G170" s="38">
        <f t="shared" si="12"/>
        <v>3098.7914607736498</v>
      </c>
      <c r="H170" s="39">
        <f t="shared" si="13"/>
        <v>1633.89</v>
      </c>
      <c r="I170" s="39">
        <f t="shared" si="21"/>
        <v>1464.9014607736497</v>
      </c>
      <c r="J170" s="40">
        <f t="shared" si="23"/>
        <v>185265.81358008418</v>
      </c>
      <c r="K170" s="41"/>
      <c r="L170" s="42"/>
      <c r="M170" s="42"/>
      <c r="N170" s="42"/>
      <c r="O170" s="42"/>
      <c r="P170" s="46"/>
      <c r="Q170" s="23"/>
      <c r="V170" s="221">
        <f>SUM(H$134:H170)-R$134</f>
        <v>44939.857237129094</v>
      </c>
      <c r="X170" s="176">
        <f>SUM(H$134:H170)</f>
        <v>68119.97</v>
      </c>
    </row>
    <row r="171" spans="1:24" hidden="1">
      <c r="A171" s="237">
        <v>43966</v>
      </c>
      <c r="B171" s="25">
        <v>89</v>
      </c>
      <c r="C171" s="35" t="s">
        <v>22</v>
      </c>
      <c r="D171" s="36" t="str">
        <f t="shared" si="24"/>
        <v>'</v>
      </c>
      <c r="E171" s="37">
        <f t="shared" si="24"/>
        <v>43997</v>
      </c>
      <c r="F171" s="6">
        <f>IF(MAX(F$9:F170)&gt;=L$5,0,IF(B171&gt;=MONTH($N$5),F170+1,0))</f>
        <v>156</v>
      </c>
      <c r="G171" s="38">
        <f t="shared" si="12"/>
        <v>3098.7914607736498</v>
      </c>
      <c r="H171" s="39">
        <f t="shared" si="13"/>
        <v>1621.08</v>
      </c>
      <c r="I171" s="39">
        <f t="shared" si="21"/>
        <v>1477.7114607736498</v>
      </c>
      <c r="J171" s="40">
        <f t="shared" si="23"/>
        <v>183788.10211931053</v>
      </c>
      <c r="K171" s="41"/>
      <c r="L171" s="42"/>
      <c r="M171" s="42"/>
      <c r="N171" s="42"/>
      <c r="O171" s="42"/>
      <c r="P171" s="46"/>
      <c r="Q171" s="23"/>
      <c r="V171" s="221">
        <f>SUM(H$134:H171)-R$134</f>
        <v>46560.937237129096</v>
      </c>
      <c r="X171" s="176">
        <f>SUM(H$134:H171)</f>
        <v>69741.05</v>
      </c>
    </row>
    <row r="172" spans="1:24" hidden="1">
      <c r="A172" s="237">
        <v>43997</v>
      </c>
      <c r="B172" s="25">
        <v>90</v>
      </c>
      <c r="C172" s="35" t="s">
        <v>23</v>
      </c>
      <c r="D172" s="36" t="str">
        <f t="shared" si="24"/>
        <v>'</v>
      </c>
      <c r="E172" s="37">
        <f t="shared" si="24"/>
        <v>43997</v>
      </c>
      <c r="F172" s="6">
        <f>IF(MAX(F$9:F171)&gt;=L$5,0,IF(B172&gt;=MONTH($N$5),F171+1,0))</f>
        <v>157</v>
      </c>
      <c r="G172" s="38">
        <f t="shared" si="12"/>
        <v>3098.7914607736498</v>
      </c>
      <c r="H172" s="39">
        <f t="shared" si="13"/>
        <v>1608.15</v>
      </c>
      <c r="I172" s="39">
        <f t="shared" si="21"/>
        <v>1490.6414607736497</v>
      </c>
      <c r="J172" s="40">
        <f t="shared" si="23"/>
        <v>182297.46065853687</v>
      </c>
      <c r="K172" s="41"/>
      <c r="L172" s="42"/>
      <c r="M172" s="42"/>
      <c r="N172" s="42"/>
      <c r="O172" s="42"/>
      <c r="P172" s="46"/>
      <c r="Q172" s="23"/>
      <c r="V172" s="221">
        <f>SUM(H$134:H172)-R$134</f>
        <v>48169.08723712909</v>
      </c>
      <c r="X172" s="176">
        <f>SUM(H$134:H172)</f>
        <v>71349.2</v>
      </c>
    </row>
    <row r="173" spans="1:24" hidden="1">
      <c r="A173" s="237">
        <v>44027</v>
      </c>
      <c r="B173" s="25">
        <v>91</v>
      </c>
      <c r="C173" s="35" t="s">
        <v>24</v>
      </c>
      <c r="D173" s="36" t="str">
        <f t="shared" si="24"/>
        <v>'</v>
      </c>
      <c r="E173" s="37">
        <f t="shared" si="24"/>
        <v>43997</v>
      </c>
      <c r="F173" s="6">
        <f>IF(MAX(F$9:F172)&gt;=L$5,0,IF(B173&gt;=MONTH($N$5),F172+1,0))</f>
        <v>158</v>
      </c>
      <c r="G173" s="38">
        <f t="shared" si="12"/>
        <v>3098.7914607736498</v>
      </c>
      <c r="H173" s="39">
        <f t="shared" si="13"/>
        <v>1595.1</v>
      </c>
      <c r="I173" s="39">
        <f t="shared" si="21"/>
        <v>1503.6914607736499</v>
      </c>
      <c r="J173" s="40">
        <f t="shared" si="23"/>
        <v>180793.76919776323</v>
      </c>
      <c r="K173" s="41"/>
      <c r="L173" s="42"/>
      <c r="M173" s="42"/>
      <c r="N173" s="42"/>
      <c r="O173" s="42"/>
      <c r="P173" s="46"/>
      <c r="Q173" s="23"/>
      <c r="V173" s="221">
        <f>SUM(H$134:H173)-R$134</f>
        <v>49764.187237129096</v>
      </c>
      <c r="X173" s="176">
        <f>SUM(H$134:H173)</f>
        <v>72944.3</v>
      </c>
    </row>
    <row r="174" spans="1:24" hidden="1">
      <c r="A174" s="237">
        <v>44058</v>
      </c>
      <c r="B174" s="25">
        <v>92</v>
      </c>
      <c r="C174" s="35" t="s">
        <v>25</v>
      </c>
      <c r="D174" s="36" t="str">
        <f t="shared" si="24"/>
        <v>'</v>
      </c>
      <c r="E174" s="37">
        <f t="shared" si="24"/>
        <v>43997</v>
      </c>
      <c r="F174" s="6">
        <f>IF(MAX(F$9:F173)&gt;=L$5,0,IF(B174&gt;=MONTH($N$5),F173+1,0))</f>
        <v>159</v>
      </c>
      <c r="G174" s="38">
        <f t="shared" si="12"/>
        <v>3098.7914607736498</v>
      </c>
      <c r="H174" s="39">
        <f t="shared" si="13"/>
        <v>1581.95</v>
      </c>
      <c r="I174" s="39">
        <f t="shared" si="21"/>
        <v>1516.8414607736497</v>
      </c>
      <c r="J174" s="40">
        <f t="shared" si="23"/>
        <v>179276.92773698957</v>
      </c>
      <c r="K174" s="41"/>
      <c r="L174" s="42"/>
      <c r="M174" s="42"/>
      <c r="N174" s="42"/>
      <c r="O174" s="42"/>
      <c r="P174" s="46"/>
      <c r="Q174" s="23"/>
      <c r="V174" s="221">
        <f>SUM(H$134:H174)-R$134</f>
        <v>51346.137237129093</v>
      </c>
      <c r="X174" s="176">
        <f>SUM(H$134:H174)</f>
        <v>74526.25</v>
      </c>
    </row>
    <row r="175" spans="1:24" hidden="1">
      <c r="A175" s="237">
        <v>44089</v>
      </c>
      <c r="B175" s="25">
        <v>93</v>
      </c>
      <c r="C175" s="35" t="s">
        <v>26</v>
      </c>
      <c r="D175" s="36" t="str">
        <f t="shared" si="24"/>
        <v>'</v>
      </c>
      <c r="E175" s="37">
        <f t="shared" si="24"/>
        <v>43997</v>
      </c>
      <c r="F175" s="6">
        <f>IF(MAX(F$9:F174)&gt;=L$5,0,IF(B175&gt;=MONTH($N$5),F174+1,0))</f>
        <v>160</v>
      </c>
      <c r="G175" s="38">
        <f t="shared" si="12"/>
        <v>3098.7914607736498</v>
      </c>
      <c r="H175" s="39">
        <f t="shared" si="13"/>
        <v>1568.67</v>
      </c>
      <c r="I175" s="39">
        <f t="shared" si="21"/>
        <v>1530.1214607736497</v>
      </c>
      <c r="J175" s="40">
        <f t="shared" si="23"/>
        <v>177746.80627621591</v>
      </c>
      <c r="K175" s="41"/>
      <c r="L175" s="42"/>
      <c r="M175" s="42"/>
      <c r="N175" s="42"/>
      <c r="O175" s="42"/>
      <c r="P175" s="46"/>
      <c r="Q175" s="23"/>
      <c r="V175" s="221">
        <f>SUM(H$134:H175)-R$134</f>
        <v>52914.807237129091</v>
      </c>
      <c r="X175" s="176">
        <f>SUM(H$134:H175)</f>
        <v>76094.92</v>
      </c>
    </row>
    <row r="176" spans="1:24" hidden="1">
      <c r="A176" s="237">
        <v>44119</v>
      </c>
      <c r="B176" s="25">
        <v>94</v>
      </c>
      <c r="C176" s="35" t="s">
        <v>27</v>
      </c>
      <c r="D176" s="36" t="str">
        <f t="shared" si="24"/>
        <v>'</v>
      </c>
      <c r="E176" s="37">
        <f t="shared" si="24"/>
        <v>43997</v>
      </c>
      <c r="F176" s="6">
        <f>IF(MAX(F$9:F175)&gt;=L$5,0,IF(B176&gt;=MONTH($N$5),F175+1,0))</f>
        <v>161</v>
      </c>
      <c r="G176" s="38">
        <f t="shared" si="12"/>
        <v>3098.7914607736498</v>
      </c>
      <c r="H176" s="39">
        <f t="shared" si="13"/>
        <v>1555.28</v>
      </c>
      <c r="I176" s="39">
        <f t="shared" si="21"/>
        <v>1543.5114607736498</v>
      </c>
      <c r="J176" s="40">
        <f t="shared" si="23"/>
        <v>176203.29481544226</v>
      </c>
      <c r="K176" s="41"/>
      <c r="L176" s="42"/>
      <c r="M176" s="42"/>
      <c r="N176" s="42"/>
      <c r="O176" s="42"/>
      <c r="P176" s="46"/>
      <c r="Q176" s="23"/>
      <c r="V176" s="221">
        <f>SUM(H$134:H176)-R$134</f>
        <v>54470.08723712909</v>
      </c>
      <c r="X176" s="176">
        <f>SUM(H$134:H176)</f>
        <v>77650.2</v>
      </c>
    </row>
    <row r="177" spans="1:24" hidden="1">
      <c r="A177" s="237">
        <v>44150</v>
      </c>
      <c r="B177" s="25">
        <v>95</v>
      </c>
      <c r="C177" s="35" t="s">
        <v>28</v>
      </c>
      <c r="D177" s="36" t="str">
        <f t="shared" si="24"/>
        <v>'</v>
      </c>
      <c r="E177" s="37">
        <f t="shared" si="24"/>
        <v>43997</v>
      </c>
      <c r="F177" s="6">
        <f>IF(MAX(F$9:F176)&gt;=L$5,0,IF(B177&gt;=MONTH($N$5),F176+1,0))</f>
        <v>162</v>
      </c>
      <c r="G177" s="38">
        <f t="shared" si="12"/>
        <v>3098.7914607736498</v>
      </c>
      <c r="H177" s="39">
        <f t="shared" si="13"/>
        <v>1541.78</v>
      </c>
      <c r="I177" s="39">
        <f t="shared" si="21"/>
        <v>1557.0114607736498</v>
      </c>
      <c r="J177" s="40">
        <f t="shared" si="23"/>
        <v>174646.28335466862</v>
      </c>
      <c r="K177" s="41"/>
      <c r="L177" s="42"/>
      <c r="M177" s="42"/>
      <c r="N177" s="42"/>
      <c r="O177" s="42"/>
      <c r="P177" s="46"/>
      <c r="Q177" s="23"/>
      <c r="V177" s="221">
        <f>SUM(H$134:H177)-R$134</f>
        <v>56011.867237129089</v>
      </c>
      <c r="X177" s="176">
        <f>SUM(H$134:H177)</f>
        <v>79191.98</v>
      </c>
    </row>
    <row r="178" spans="1:24" hidden="1">
      <c r="A178" s="237">
        <v>44180</v>
      </c>
      <c r="B178" s="25">
        <v>96</v>
      </c>
      <c r="C178" s="35" t="s">
        <v>29</v>
      </c>
      <c r="D178" s="36" t="str">
        <f t="shared" si="24"/>
        <v>'</v>
      </c>
      <c r="E178" s="37">
        <f t="shared" si="24"/>
        <v>43997</v>
      </c>
      <c r="F178" s="6">
        <f>IF(MAX(F$9:F177)&gt;=L$5,0,IF(B178&gt;=MONTH($N$5),F177+1,0))</f>
        <v>163</v>
      </c>
      <c r="G178" s="45">
        <f t="shared" si="12"/>
        <v>3098.7914607736498</v>
      </c>
      <c r="H178" s="42">
        <f t="shared" si="13"/>
        <v>1528.16</v>
      </c>
      <c r="I178" s="42">
        <f t="shared" si="21"/>
        <v>1570.6314607736497</v>
      </c>
      <c r="J178" s="46">
        <f t="shared" si="23"/>
        <v>173075.65189389497</v>
      </c>
      <c r="K178" s="41">
        <f>SUM(H167:H178)</f>
        <v>19211.54</v>
      </c>
      <c r="L178" s="42">
        <f>SUM(I167:I178)</f>
        <v>17973.957529283798</v>
      </c>
      <c r="M178" s="42">
        <f>SUM(G167:G178)</f>
        <v>37185.497529283799</v>
      </c>
      <c r="N178" s="42">
        <f>K178+N166</f>
        <v>206340.29</v>
      </c>
      <c r="O178" s="42">
        <f>L178+O166</f>
        <v>75649.732930402126</v>
      </c>
      <c r="P178" s="46">
        <f>M178+P166</f>
        <v>281990.02293040213</v>
      </c>
      <c r="Q178" s="23"/>
      <c r="V178" s="221">
        <f>SUM(H$134:H178)-R$134</f>
        <v>57540.027237129092</v>
      </c>
      <c r="X178" s="176">
        <f>SUM(H$134:H178)</f>
        <v>80720.14</v>
      </c>
    </row>
    <row r="179" spans="1:24" hidden="1">
      <c r="A179" s="237">
        <v>44211</v>
      </c>
      <c r="B179" s="25">
        <v>85</v>
      </c>
      <c r="C179" s="26" t="s">
        <v>17</v>
      </c>
      <c r="D179" s="47" t="str">
        <f>D167</f>
        <v>'</v>
      </c>
      <c r="E179" s="27">
        <f>E167+365.25</f>
        <v>44362.25</v>
      </c>
      <c r="F179" s="90">
        <f>IF(MAX(F$9:F178)&gt;=L$5,0,IF(B179&gt;=MONTH($N$5),F178+1,0))</f>
        <v>164</v>
      </c>
      <c r="G179" s="28">
        <f t="shared" ref="G179:G190" si="25">IF((J178+H179)&lt;(M$5+H179),J178+H179,M$5)</f>
        <v>3098.7914607736498</v>
      </c>
      <c r="H179" s="29">
        <f t="shared" ref="H179:H190" si="26">IF(F179&gt;0,IF(J178&gt;0,ROUND(-IPMT(K$5/12,F179,L$5,J$5,,),2),0),0)</f>
        <v>1514.41</v>
      </c>
      <c r="I179" s="29">
        <f t="shared" ref="I179:I190" si="27">G179-H179</f>
        <v>1584.3814607736497</v>
      </c>
      <c r="J179" s="30">
        <f t="shared" ref="J179:J190" si="28">J178-I179</f>
        <v>171491.27043312133</v>
      </c>
      <c r="K179" s="31"/>
      <c r="L179" s="32"/>
      <c r="M179" s="32"/>
      <c r="N179" s="32"/>
      <c r="O179" s="32"/>
      <c r="P179" s="48"/>
      <c r="Q179" s="23"/>
      <c r="V179" s="221">
        <f>SUM(H$134:H179)-R$134</f>
        <v>59054.437237129096</v>
      </c>
      <c r="X179" s="176">
        <f>SUM(H$134:H179)</f>
        <v>82234.55</v>
      </c>
    </row>
    <row r="180" spans="1:24" hidden="1">
      <c r="A180" s="237">
        <v>44242</v>
      </c>
      <c r="B180" s="25">
        <v>86</v>
      </c>
      <c r="C180" s="35" t="s">
        <v>19</v>
      </c>
      <c r="D180" s="36" t="str">
        <f t="shared" ref="D180:E180" si="29">D179</f>
        <v>'</v>
      </c>
      <c r="E180" s="37">
        <f t="shared" si="29"/>
        <v>44362.25</v>
      </c>
      <c r="F180" s="6">
        <f>IF(MAX(F$9:F179)&gt;=L$5,0,IF(B180&gt;=MONTH($N$5),F179+1,0))</f>
        <v>165</v>
      </c>
      <c r="G180" s="38">
        <f t="shared" si="25"/>
        <v>3098.7914607736498</v>
      </c>
      <c r="H180" s="39">
        <f t="shared" si="26"/>
        <v>1500.55</v>
      </c>
      <c r="I180" s="39">
        <f t="shared" si="27"/>
        <v>1598.2414607736498</v>
      </c>
      <c r="J180" s="40">
        <f t="shared" si="28"/>
        <v>169893.02897234767</v>
      </c>
      <c r="K180" s="41"/>
      <c r="L180" s="42"/>
      <c r="M180" s="42"/>
      <c r="N180" s="42"/>
      <c r="O180" s="42"/>
      <c r="P180" s="46"/>
      <c r="Q180" s="23"/>
      <c r="V180" s="221">
        <f>SUM(H$134:H180)-R$134</f>
        <v>60554.987237129099</v>
      </c>
      <c r="X180" s="176">
        <f>SUM(H$134:H180)</f>
        <v>83735.100000000006</v>
      </c>
    </row>
    <row r="181" spans="1:24" hidden="1">
      <c r="A181" s="237">
        <v>44270</v>
      </c>
      <c r="B181" s="25">
        <v>87</v>
      </c>
      <c r="C181" s="35" t="s">
        <v>20</v>
      </c>
      <c r="D181" s="36" t="str">
        <f t="shared" ref="D181:E181" si="30">D180</f>
        <v>'</v>
      </c>
      <c r="E181" s="37">
        <f t="shared" si="30"/>
        <v>44362.25</v>
      </c>
      <c r="F181" s="6">
        <f>IF(MAX(F$9:F180)&gt;=L$5,0,IF(B181&gt;=MONTH($N$5),F180+1,0))</f>
        <v>166</v>
      </c>
      <c r="G181" s="38">
        <f t="shared" si="25"/>
        <v>3098.7914607736498</v>
      </c>
      <c r="H181" s="39">
        <f t="shared" si="26"/>
        <v>1486.56</v>
      </c>
      <c r="I181" s="39">
        <f t="shared" si="27"/>
        <v>1612.2314607736498</v>
      </c>
      <c r="J181" s="40">
        <f t="shared" si="28"/>
        <v>168280.79751157403</v>
      </c>
      <c r="K181" s="41"/>
      <c r="L181" s="42"/>
      <c r="M181" s="42"/>
      <c r="N181" s="42"/>
      <c r="O181" s="42"/>
      <c r="P181" s="46"/>
      <c r="Q181" s="23"/>
      <c r="V181" s="221">
        <f>SUM(H$134:H181)-R$134</f>
        <v>62041.547237129096</v>
      </c>
      <c r="X181" s="176">
        <f>SUM(H$134:H181)</f>
        <v>85221.66</v>
      </c>
    </row>
    <row r="182" spans="1:24" hidden="1">
      <c r="A182" s="237">
        <v>44301</v>
      </c>
      <c r="B182" s="25">
        <v>88</v>
      </c>
      <c r="C182" s="35" t="s">
        <v>21</v>
      </c>
      <c r="D182" s="36" t="str">
        <f t="shared" ref="D182:E182" si="31">D181</f>
        <v>'</v>
      </c>
      <c r="E182" s="37">
        <f t="shared" si="31"/>
        <v>44362.25</v>
      </c>
      <c r="F182" s="6">
        <f>IF(MAX(F$9:F181)&gt;=L$5,0,IF(B182&gt;=MONTH($N$5),F181+1,0))</f>
        <v>167</v>
      </c>
      <c r="G182" s="38">
        <f t="shared" si="25"/>
        <v>3098.7914607736498</v>
      </c>
      <c r="H182" s="39">
        <f t="shared" si="26"/>
        <v>1472.46</v>
      </c>
      <c r="I182" s="39">
        <f t="shared" si="27"/>
        <v>1626.3314607736497</v>
      </c>
      <c r="J182" s="40">
        <f t="shared" si="28"/>
        <v>166654.46605080037</v>
      </c>
      <c r="K182" s="41"/>
      <c r="L182" s="42"/>
      <c r="M182" s="42"/>
      <c r="N182" s="42"/>
      <c r="O182" s="42"/>
      <c r="P182" s="46"/>
      <c r="Q182" s="23"/>
      <c r="V182" s="221">
        <f>SUM(H$134:H182)-R$134</f>
        <v>63514.007237129103</v>
      </c>
      <c r="X182" s="176">
        <f>SUM(H$134:H182)</f>
        <v>86694.12000000001</v>
      </c>
    </row>
    <row r="183" spans="1:24" hidden="1">
      <c r="A183" s="237">
        <v>44331</v>
      </c>
      <c r="B183" s="25">
        <v>89</v>
      </c>
      <c r="C183" s="35" t="s">
        <v>22</v>
      </c>
      <c r="D183" s="36" t="str">
        <f t="shared" ref="D183:E183" si="32">D182</f>
        <v>'</v>
      </c>
      <c r="E183" s="37">
        <f t="shared" si="32"/>
        <v>44362.25</v>
      </c>
      <c r="F183" s="6">
        <f>IF(MAX(F$9:F182)&gt;=L$5,0,IF(B183&gt;=MONTH($N$5),F182+1,0))</f>
        <v>168</v>
      </c>
      <c r="G183" s="38">
        <f t="shared" si="25"/>
        <v>3098.7914607736498</v>
      </c>
      <c r="H183" s="39">
        <f t="shared" si="26"/>
        <v>1458.23</v>
      </c>
      <c r="I183" s="39">
        <f t="shared" si="27"/>
        <v>1640.5614607736497</v>
      </c>
      <c r="J183" s="40">
        <f t="shared" si="28"/>
        <v>165013.90459002671</v>
      </c>
      <c r="K183" s="41"/>
      <c r="L183" s="42"/>
      <c r="M183" s="42"/>
      <c r="N183" s="42"/>
      <c r="O183" s="42"/>
      <c r="P183" s="46"/>
      <c r="Q183" s="23"/>
      <c r="V183" s="221">
        <f>SUM(H$134:H183)-R$134</f>
        <v>64972.237237129099</v>
      </c>
      <c r="X183" s="176">
        <f>SUM(H$134:H183)</f>
        <v>88152.35</v>
      </c>
    </row>
    <row r="184" spans="1:24" hidden="1">
      <c r="A184" s="237">
        <v>44362</v>
      </c>
      <c r="B184" s="25">
        <v>90</v>
      </c>
      <c r="C184" s="35" t="s">
        <v>23</v>
      </c>
      <c r="D184" s="36" t="str">
        <f t="shared" ref="D184:E184" si="33">D183</f>
        <v>'</v>
      </c>
      <c r="E184" s="37">
        <f t="shared" si="33"/>
        <v>44362.25</v>
      </c>
      <c r="F184" s="6">
        <f>IF(MAX(F$9:F183)&gt;=L$5,0,IF(B184&gt;=MONTH($N$5),F183+1,0))</f>
        <v>169</v>
      </c>
      <c r="G184" s="38">
        <f t="shared" si="25"/>
        <v>3098.7914607736498</v>
      </c>
      <c r="H184" s="39">
        <f t="shared" si="26"/>
        <v>1443.87</v>
      </c>
      <c r="I184" s="39">
        <f t="shared" si="27"/>
        <v>1654.9214607736499</v>
      </c>
      <c r="J184" s="40">
        <f t="shared" si="28"/>
        <v>163358.98312925306</v>
      </c>
      <c r="K184" s="41"/>
      <c r="L184" s="42"/>
      <c r="M184" s="42"/>
      <c r="N184" s="42"/>
      <c r="O184" s="42"/>
      <c r="P184" s="46"/>
      <c r="Q184" s="23"/>
      <c r="V184" s="221">
        <f>SUM(H$134:H184)-R$134</f>
        <v>66416.107237129094</v>
      </c>
      <c r="X184" s="176">
        <f>SUM(H$134:H184)</f>
        <v>89596.22</v>
      </c>
    </row>
    <row r="185" spans="1:24" hidden="1">
      <c r="A185" s="237">
        <v>44392</v>
      </c>
      <c r="B185" s="25">
        <v>91</v>
      </c>
      <c r="C185" s="35" t="s">
        <v>24</v>
      </c>
      <c r="D185" s="36" t="str">
        <f t="shared" ref="D185:E185" si="34">D184</f>
        <v>'</v>
      </c>
      <c r="E185" s="37">
        <f t="shared" si="34"/>
        <v>44362.25</v>
      </c>
      <c r="F185" s="6">
        <f>IF(MAX(F$9:F184)&gt;=L$5,0,IF(B185&gt;=MONTH($N$5),F184+1,0))</f>
        <v>170</v>
      </c>
      <c r="G185" s="38">
        <f t="shared" si="25"/>
        <v>3098.7914607736498</v>
      </c>
      <c r="H185" s="39">
        <f t="shared" si="26"/>
        <v>1429.39</v>
      </c>
      <c r="I185" s="39">
        <f t="shared" si="27"/>
        <v>1669.4014607736497</v>
      </c>
      <c r="J185" s="40">
        <f t="shared" si="28"/>
        <v>161689.5816684794</v>
      </c>
      <c r="K185" s="41"/>
      <c r="L185" s="42"/>
      <c r="M185" s="42"/>
      <c r="N185" s="42"/>
      <c r="O185" s="42"/>
      <c r="P185" s="46"/>
      <c r="Q185" s="23"/>
      <c r="V185" s="221">
        <f>SUM(H$134:H185)-R$134</f>
        <v>67845.497237129093</v>
      </c>
      <c r="X185" s="176">
        <f>SUM(H$134:H185)</f>
        <v>91025.61</v>
      </c>
    </row>
    <row r="186" spans="1:24" hidden="1">
      <c r="A186" s="237">
        <v>44423</v>
      </c>
      <c r="B186" s="25">
        <v>92</v>
      </c>
      <c r="C186" s="35" t="s">
        <v>25</v>
      </c>
      <c r="D186" s="36" t="str">
        <f t="shared" ref="D186:E186" si="35">D185</f>
        <v>'</v>
      </c>
      <c r="E186" s="37">
        <f t="shared" si="35"/>
        <v>44362.25</v>
      </c>
      <c r="F186" s="6">
        <f>IF(MAX(F$9:F185)&gt;=L$5,0,IF(B186&gt;=MONTH($N$5),F185+1,0))</f>
        <v>171</v>
      </c>
      <c r="G186" s="38">
        <f t="shared" si="25"/>
        <v>3098.7914607736498</v>
      </c>
      <c r="H186" s="39">
        <f t="shared" si="26"/>
        <v>1414.78</v>
      </c>
      <c r="I186" s="39">
        <f t="shared" si="27"/>
        <v>1684.0114607736498</v>
      </c>
      <c r="J186" s="40">
        <f t="shared" si="28"/>
        <v>160005.57020770575</v>
      </c>
      <c r="K186" s="41"/>
      <c r="L186" s="42"/>
      <c r="M186" s="42"/>
      <c r="N186" s="42"/>
      <c r="O186" s="42"/>
      <c r="P186" s="46"/>
      <c r="Q186" s="23"/>
      <c r="V186" s="221">
        <f>SUM(H$134:H186)-R$134</f>
        <v>69260.277237129092</v>
      </c>
      <c r="X186" s="176">
        <f>SUM(H$134:H186)</f>
        <v>92440.39</v>
      </c>
    </row>
    <row r="187" spans="1:24" hidden="1">
      <c r="A187" s="237">
        <v>44454</v>
      </c>
      <c r="B187" s="25">
        <v>93</v>
      </c>
      <c r="C187" s="35" t="s">
        <v>26</v>
      </c>
      <c r="D187" s="36" t="str">
        <f t="shared" ref="D187:E187" si="36">D186</f>
        <v>'</v>
      </c>
      <c r="E187" s="37">
        <f t="shared" si="36"/>
        <v>44362.25</v>
      </c>
      <c r="F187" s="6">
        <f>IF(MAX(F$9:F186)&gt;=L$5,0,IF(B187&gt;=MONTH($N$5),F186+1,0))</f>
        <v>172</v>
      </c>
      <c r="G187" s="38">
        <f t="shared" si="25"/>
        <v>3098.7914607736498</v>
      </c>
      <c r="H187" s="39">
        <f t="shared" si="26"/>
        <v>1400.05</v>
      </c>
      <c r="I187" s="39">
        <f t="shared" si="27"/>
        <v>1698.7414607736498</v>
      </c>
      <c r="J187" s="40">
        <f t="shared" si="28"/>
        <v>158306.82874693209</v>
      </c>
      <c r="K187" s="41"/>
      <c r="L187" s="42"/>
      <c r="M187" s="42"/>
      <c r="N187" s="42"/>
      <c r="O187" s="42"/>
      <c r="P187" s="46"/>
      <c r="Q187" s="23"/>
      <c r="V187" s="221">
        <f>SUM(H$134:H187)-R$134</f>
        <v>70660.327237129095</v>
      </c>
      <c r="X187" s="176">
        <f>SUM(H$134:H187)</f>
        <v>93840.44</v>
      </c>
    </row>
    <row r="188" spans="1:24" hidden="1">
      <c r="A188" s="237">
        <v>44484</v>
      </c>
      <c r="B188" s="25">
        <v>94</v>
      </c>
      <c r="C188" s="35" t="s">
        <v>27</v>
      </c>
      <c r="D188" s="36" t="str">
        <f t="shared" ref="D188:E188" si="37">D187</f>
        <v>'</v>
      </c>
      <c r="E188" s="37">
        <f t="shared" si="37"/>
        <v>44362.25</v>
      </c>
      <c r="F188" s="6">
        <f>IF(MAX(F$9:F187)&gt;=L$5,0,IF(B188&gt;=MONTH($N$5),F187+1,0))</f>
        <v>173</v>
      </c>
      <c r="G188" s="38">
        <f t="shared" si="25"/>
        <v>3098.7914607736498</v>
      </c>
      <c r="H188" s="39">
        <f t="shared" si="26"/>
        <v>1385.18</v>
      </c>
      <c r="I188" s="39">
        <f t="shared" si="27"/>
        <v>1713.6114607736497</v>
      </c>
      <c r="J188" s="40">
        <f t="shared" si="28"/>
        <v>156593.21728615844</v>
      </c>
      <c r="K188" s="41"/>
      <c r="L188" s="42"/>
      <c r="M188" s="42"/>
      <c r="N188" s="42"/>
      <c r="O188" s="42"/>
      <c r="P188" s="46"/>
      <c r="Q188" s="23"/>
      <c r="V188" s="221">
        <f>SUM(H$134:H188)-R$134</f>
        <v>72045.507237129088</v>
      </c>
      <c r="X188" s="176">
        <f>SUM(H$134:H188)</f>
        <v>95225.62</v>
      </c>
    </row>
    <row r="189" spans="1:24" hidden="1">
      <c r="A189" s="237">
        <v>44515</v>
      </c>
      <c r="B189" s="25">
        <v>95</v>
      </c>
      <c r="C189" s="35" t="s">
        <v>28</v>
      </c>
      <c r="D189" s="36" t="str">
        <f t="shared" ref="D189:E189" si="38">D188</f>
        <v>'</v>
      </c>
      <c r="E189" s="37">
        <f t="shared" si="38"/>
        <v>44362.25</v>
      </c>
      <c r="F189" s="6">
        <f>IF(MAX(F$9:F188)&gt;=L$5,0,IF(B189&gt;=MONTH($N$5),F188+1,0))</f>
        <v>174</v>
      </c>
      <c r="G189" s="38">
        <f t="shared" si="25"/>
        <v>3098.7914607736498</v>
      </c>
      <c r="H189" s="39">
        <f t="shared" si="26"/>
        <v>1370.19</v>
      </c>
      <c r="I189" s="39">
        <f t="shared" si="27"/>
        <v>1728.6014607736497</v>
      </c>
      <c r="J189" s="40">
        <f t="shared" si="28"/>
        <v>154864.6158253848</v>
      </c>
      <c r="K189" s="41"/>
      <c r="L189" s="42"/>
      <c r="M189" s="42"/>
      <c r="N189" s="42"/>
      <c r="O189" s="42"/>
      <c r="P189" s="46"/>
      <c r="Q189" s="23"/>
      <c r="V189" s="221">
        <f>SUM(H$134:H189)-R$134</f>
        <v>73415.69723712909</v>
      </c>
      <c r="X189" s="176">
        <f>SUM(H$134:H189)</f>
        <v>96595.81</v>
      </c>
    </row>
    <row r="190" spans="1:24" hidden="1">
      <c r="A190" s="237">
        <v>44545</v>
      </c>
      <c r="B190" s="25">
        <v>96</v>
      </c>
      <c r="C190" s="35" t="s">
        <v>29</v>
      </c>
      <c r="D190" s="36" t="str">
        <f t="shared" ref="D190:E190" si="39">D189</f>
        <v>'</v>
      </c>
      <c r="E190" s="37">
        <f t="shared" si="39"/>
        <v>44362.25</v>
      </c>
      <c r="F190" s="6">
        <f>IF(MAX(F$9:F189)&gt;=L$5,0,IF(B190&gt;=MONTH($N$5),F189+1,0))</f>
        <v>175</v>
      </c>
      <c r="G190" s="45">
        <f t="shared" si="25"/>
        <v>3098.7914607736498</v>
      </c>
      <c r="H190" s="42">
        <f t="shared" si="26"/>
        <v>1355.07</v>
      </c>
      <c r="I190" s="42">
        <f t="shared" si="27"/>
        <v>1743.7214607736498</v>
      </c>
      <c r="J190" s="46">
        <f t="shared" si="28"/>
        <v>153120.89436461116</v>
      </c>
      <c r="K190" s="41">
        <f>SUM(H179:H190)</f>
        <v>17230.740000000002</v>
      </c>
      <c r="L190" s="42">
        <f>SUM(I179:I190)</f>
        <v>19954.757529283801</v>
      </c>
      <c r="M190" s="42">
        <f>SUM(G179:G190)</f>
        <v>37185.497529283799</v>
      </c>
      <c r="N190" s="42">
        <f>K190+N178</f>
        <v>223571.03</v>
      </c>
      <c r="O190" s="42">
        <f>L190+O178</f>
        <v>95604.490459685927</v>
      </c>
      <c r="P190" s="46">
        <f>M190+P178</f>
        <v>319175.52045968594</v>
      </c>
      <c r="Q190" s="23"/>
      <c r="V190" s="221">
        <f>SUM(H$134:H190)-R$134</f>
        <v>74770.767237129097</v>
      </c>
      <c r="X190" s="176">
        <f>SUM(H$134:H190)</f>
        <v>97950.88</v>
      </c>
    </row>
    <row r="191" spans="1:24" hidden="1">
      <c r="A191" s="237">
        <v>44576</v>
      </c>
      <c r="B191" s="25">
        <v>85</v>
      </c>
      <c r="C191" s="26" t="s">
        <v>17</v>
      </c>
      <c r="D191" s="47" t="str">
        <f>D179</f>
        <v>'</v>
      </c>
      <c r="E191" s="27">
        <f>E179+365.25</f>
        <v>44727.5</v>
      </c>
      <c r="F191" s="90">
        <f>IF(MAX(F$9:F190)&gt;=L$5,0,IF(B191&gt;=MONTH($N$5),F190+1,0))</f>
        <v>176</v>
      </c>
      <c r="G191" s="28">
        <f t="shared" ref="G191" si="40">IF((J190+H191)&lt;(M$5+H191),J190+H191,M$5)</f>
        <v>3098.7914607736498</v>
      </c>
      <c r="H191" s="29">
        <f t="shared" ref="H191" si="41">IF(F191&gt;0,IF(J190&gt;0,ROUND(-IPMT(K$5/12,F191,L$5,J$5,,),2),0),0)</f>
        <v>1339.81</v>
      </c>
      <c r="I191" s="29">
        <f t="shared" ref="I191" si="42">G191-H191</f>
        <v>1758.9814607736498</v>
      </c>
      <c r="J191" s="30">
        <f t="shared" ref="J191" si="43">J190-I191</f>
        <v>151361.91290383751</v>
      </c>
      <c r="K191" s="31"/>
      <c r="L191" s="32"/>
      <c r="M191" s="32"/>
      <c r="N191" s="32"/>
      <c r="O191" s="32"/>
      <c r="P191" s="48"/>
      <c r="Q191" s="23"/>
      <c r="V191" s="221">
        <f>SUM(H$134:H191)-R$134</f>
        <v>76110.577237129095</v>
      </c>
      <c r="X191" s="176">
        <f>SUM(H$134:H191)</f>
        <v>99290.69</v>
      </c>
    </row>
    <row r="192" spans="1:24" hidden="1">
      <c r="A192" s="237">
        <v>44607</v>
      </c>
      <c r="B192" s="25">
        <v>98</v>
      </c>
      <c r="C192" s="35" t="s">
        <v>19</v>
      </c>
      <c r="D192" s="36" t="str">
        <f t="shared" ref="D192:E202" si="44">D191</f>
        <v>'</v>
      </c>
      <c r="E192" s="37">
        <f t="shared" si="44"/>
        <v>44727.5</v>
      </c>
      <c r="F192" s="6">
        <f>IF(MAX(F$9:F191)&gt;=L$5,0,IF(B192&gt;=MONTH($N$5),F191+1,0))</f>
        <v>177</v>
      </c>
      <c r="G192" s="38">
        <f t="shared" ref="G192:G251" si="45">IF((J191+H192)&lt;(M$5+H192),J191+H192,M$5)</f>
        <v>3098.7914607736498</v>
      </c>
      <c r="H192" s="39">
        <f t="shared" ref="H192:H251" si="46">IF(F192&gt;0,IF(J191&gt;0,ROUND(-IPMT(K$5/12,F192,L$5,J$5,,),2),0),0)</f>
        <v>1324.42</v>
      </c>
      <c r="I192" s="39">
        <f t="shared" si="21"/>
        <v>1774.3714607736497</v>
      </c>
      <c r="J192" s="40">
        <f t="shared" si="23"/>
        <v>149587.54144306385</v>
      </c>
      <c r="K192" s="41"/>
      <c r="L192" s="42"/>
      <c r="M192" s="42"/>
      <c r="N192" s="42"/>
      <c r="O192" s="42"/>
      <c r="P192" s="46"/>
      <c r="Q192" s="23"/>
      <c r="V192" s="221">
        <f>SUM(H$134:H192)-R$134</f>
        <v>77434.997237129093</v>
      </c>
      <c r="X192" s="176">
        <f>SUM(H$134:H192)</f>
        <v>100615.11</v>
      </c>
    </row>
    <row r="193" spans="1:24" hidden="1">
      <c r="A193" s="237">
        <v>44635</v>
      </c>
      <c r="B193" s="25">
        <v>99</v>
      </c>
      <c r="C193" s="35" t="s">
        <v>20</v>
      </c>
      <c r="D193" s="36" t="str">
        <f t="shared" si="44"/>
        <v>'</v>
      </c>
      <c r="E193" s="37">
        <f t="shared" si="44"/>
        <v>44727.5</v>
      </c>
      <c r="F193" s="6">
        <f>IF(MAX(F$9:F192)&gt;=L$5,0,IF(B193&gt;=MONTH($N$5),F192+1,0))</f>
        <v>178</v>
      </c>
      <c r="G193" s="38">
        <f t="shared" si="45"/>
        <v>3098.7914607736498</v>
      </c>
      <c r="H193" s="39">
        <f t="shared" si="46"/>
        <v>1308.8900000000001</v>
      </c>
      <c r="I193" s="39">
        <f t="shared" si="21"/>
        <v>1789.9014607736497</v>
      </c>
      <c r="J193" s="40">
        <f t="shared" si="23"/>
        <v>147797.63998229019</v>
      </c>
      <c r="K193" s="41"/>
      <c r="L193" s="42"/>
      <c r="M193" s="42"/>
      <c r="N193" s="42"/>
      <c r="O193" s="42"/>
      <c r="P193" s="46"/>
      <c r="Q193" s="23"/>
      <c r="V193" s="221">
        <f>SUM(H$134:H193)-R$134</f>
        <v>78743.887237129093</v>
      </c>
      <c r="X193" s="176">
        <f>SUM(H$134:H193)</f>
        <v>101924</v>
      </c>
    </row>
    <row r="194" spans="1:24" hidden="1">
      <c r="A194" s="237">
        <v>44666</v>
      </c>
      <c r="B194" s="25">
        <v>100</v>
      </c>
      <c r="C194" s="35" t="s">
        <v>21</v>
      </c>
      <c r="D194" s="36" t="str">
        <f t="shared" si="44"/>
        <v>'</v>
      </c>
      <c r="E194" s="37">
        <f t="shared" si="44"/>
        <v>44727.5</v>
      </c>
      <c r="F194" s="6">
        <f>IF(MAX(F$9:F193)&gt;=L$5,0,IF(B194&gt;=MONTH($N$5),F193+1,0))</f>
        <v>179</v>
      </c>
      <c r="G194" s="38">
        <f t="shared" si="45"/>
        <v>3098.7914607736498</v>
      </c>
      <c r="H194" s="39">
        <f t="shared" si="46"/>
        <v>1293.23</v>
      </c>
      <c r="I194" s="39">
        <f t="shared" si="21"/>
        <v>1805.5614607736497</v>
      </c>
      <c r="J194" s="40">
        <f t="shared" si="23"/>
        <v>145992.07852151652</v>
      </c>
      <c r="K194" s="41"/>
      <c r="L194" s="42"/>
      <c r="M194" s="42"/>
      <c r="N194" s="42"/>
      <c r="O194" s="42"/>
      <c r="P194" s="46"/>
      <c r="Q194" s="23"/>
      <c r="V194" s="221">
        <f>SUM(H$134:H194)-R$134</f>
        <v>80037.117237129089</v>
      </c>
      <c r="X194" s="176">
        <f>SUM(H$134:H194)</f>
        <v>103217.23</v>
      </c>
    </row>
    <row r="195" spans="1:24" hidden="1">
      <c r="A195" s="237">
        <v>44696</v>
      </c>
      <c r="B195" s="25">
        <v>101</v>
      </c>
      <c r="C195" s="35" t="s">
        <v>22</v>
      </c>
      <c r="D195" s="36" t="str">
        <f t="shared" si="44"/>
        <v>'</v>
      </c>
      <c r="E195" s="37">
        <f t="shared" si="44"/>
        <v>44727.5</v>
      </c>
      <c r="F195" s="6">
        <f>IF(MAX(F$9:F194)&gt;=L$5,0,IF(B195&gt;=MONTH($N$5),F194+1,0))</f>
        <v>180</v>
      </c>
      <c r="G195" s="38">
        <f t="shared" si="45"/>
        <v>3098.7914607736498</v>
      </c>
      <c r="H195" s="39">
        <f t="shared" si="46"/>
        <v>1277.43</v>
      </c>
      <c r="I195" s="39">
        <f t="shared" si="21"/>
        <v>1821.3614607736497</v>
      </c>
      <c r="J195" s="40">
        <f t="shared" si="23"/>
        <v>144170.71706074287</v>
      </c>
      <c r="K195" s="41"/>
      <c r="L195" s="42"/>
      <c r="M195" s="42"/>
      <c r="N195" s="42"/>
      <c r="O195" s="42"/>
      <c r="P195" s="46"/>
      <c r="Q195" s="23"/>
      <c r="V195" s="221">
        <f>SUM(H$134:H195)-R$134</f>
        <v>81314.547237129082</v>
      </c>
      <c r="X195" s="176">
        <f>SUM(H$134:H195)</f>
        <v>104494.65999999999</v>
      </c>
    </row>
    <row r="196" spans="1:24" hidden="1">
      <c r="A196" s="237">
        <v>44727</v>
      </c>
      <c r="B196" s="25">
        <v>102</v>
      </c>
      <c r="C196" s="35" t="s">
        <v>23</v>
      </c>
      <c r="D196" s="36" t="str">
        <f t="shared" si="44"/>
        <v>'</v>
      </c>
      <c r="E196" s="37">
        <f t="shared" si="44"/>
        <v>44727.5</v>
      </c>
      <c r="F196" s="6">
        <f>IF(MAX(F$9:F195)&gt;=L$5,0,IF(B196&gt;=MONTH($N$5),F195+1,0))</f>
        <v>181</v>
      </c>
      <c r="G196" s="38">
        <f t="shared" si="45"/>
        <v>3098.7914607736498</v>
      </c>
      <c r="H196" s="39">
        <f t="shared" si="46"/>
        <v>1261.49</v>
      </c>
      <c r="I196" s="39">
        <f t="shared" si="21"/>
        <v>1837.3014607736498</v>
      </c>
      <c r="J196" s="40">
        <f t="shared" si="23"/>
        <v>142333.41559996922</v>
      </c>
      <c r="K196" s="41"/>
      <c r="L196" s="42"/>
      <c r="M196" s="42"/>
      <c r="N196" s="42"/>
      <c r="O196" s="42"/>
      <c r="P196" s="46"/>
      <c r="Q196" s="23"/>
      <c r="V196" s="221">
        <f>SUM(H$134:H196)-R$134</f>
        <v>82576.037237129087</v>
      </c>
      <c r="X196" s="176">
        <f>SUM(H$134:H196)</f>
        <v>105756.15</v>
      </c>
    </row>
    <row r="197" spans="1:24" hidden="1">
      <c r="A197" s="237">
        <v>44757</v>
      </c>
      <c r="B197" s="25">
        <v>103</v>
      </c>
      <c r="C197" s="35" t="s">
        <v>24</v>
      </c>
      <c r="D197" s="36" t="str">
        <f t="shared" si="44"/>
        <v>'</v>
      </c>
      <c r="E197" s="37">
        <f t="shared" si="44"/>
        <v>44727.5</v>
      </c>
      <c r="F197" s="6">
        <f>IF(MAX(F$9:F196)&gt;=L$5,0,IF(B197&gt;=MONTH($N$5),F196+1,0))</f>
        <v>182</v>
      </c>
      <c r="G197" s="38">
        <f t="shared" si="45"/>
        <v>3098.7914607736498</v>
      </c>
      <c r="H197" s="39">
        <f t="shared" si="46"/>
        <v>1245.42</v>
      </c>
      <c r="I197" s="39">
        <f t="shared" si="21"/>
        <v>1853.3714607736497</v>
      </c>
      <c r="J197" s="40">
        <f t="shared" si="23"/>
        <v>140480.04413919555</v>
      </c>
      <c r="K197" s="41"/>
      <c r="L197" s="42"/>
      <c r="M197" s="42"/>
      <c r="N197" s="42"/>
      <c r="O197" s="42"/>
      <c r="P197" s="46"/>
      <c r="Q197" s="23"/>
      <c r="V197" s="221">
        <f>SUM(H$134:H197)-R$134</f>
        <v>83821.457237129085</v>
      </c>
      <c r="X197" s="176">
        <f>SUM(H$134:H197)</f>
        <v>107001.56999999999</v>
      </c>
    </row>
    <row r="198" spans="1:24" hidden="1">
      <c r="A198" s="237">
        <v>44788</v>
      </c>
      <c r="B198" s="25">
        <v>104</v>
      </c>
      <c r="C198" s="35" t="s">
        <v>25</v>
      </c>
      <c r="D198" s="36" t="str">
        <f t="shared" si="44"/>
        <v>'</v>
      </c>
      <c r="E198" s="37">
        <f t="shared" si="44"/>
        <v>44727.5</v>
      </c>
      <c r="F198" s="6">
        <f>IF(MAX(F$9:F197)&gt;=L$5,0,IF(B198&gt;=MONTH($N$5),F197+1,0))</f>
        <v>183</v>
      </c>
      <c r="G198" s="38">
        <f t="shared" si="45"/>
        <v>3098.7914607736498</v>
      </c>
      <c r="H198" s="39">
        <f t="shared" si="46"/>
        <v>1229.2</v>
      </c>
      <c r="I198" s="39">
        <f t="shared" si="21"/>
        <v>1869.5914607736497</v>
      </c>
      <c r="J198" s="40">
        <f t="shared" si="23"/>
        <v>138610.45267842189</v>
      </c>
      <c r="K198" s="41"/>
      <c r="L198" s="42"/>
      <c r="M198" s="42"/>
      <c r="N198" s="42"/>
      <c r="O198" s="42"/>
      <c r="P198" s="46"/>
      <c r="Q198" s="23"/>
      <c r="V198" s="221">
        <f>SUM(H$134:H198)-R$134</f>
        <v>85050.657237129082</v>
      </c>
      <c r="X198" s="176">
        <f>SUM(H$134:H198)</f>
        <v>108230.76999999999</v>
      </c>
    </row>
    <row r="199" spans="1:24" hidden="1">
      <c r="A199" s="237">
        <v>44819</v>
      </c>
      <c r="B199" s="25">
        <v>105</v>
      </c>
      <c r="C199" s="35" t="s">
        <v>26</v>
      </c>
      <c r="D199" s="36" t="str">
        <f t="shared" si="44"/>
        <v>'</v>
      </c>
      <c r="E199" s="37">
        <f t="shared" si="44"/>
        <v>44727.5</v>
      </c>
      <c r="F199" s="6">
        <f>IF(MAX(F$9:F198)&gt;=L$5,0,IF(B199&gt;=MONTH($N$5),F198+1,0))</f>
        <v>184</v>
      </c>
      <c r="G199" s="38">
        <f t="shared" si="45"/>
        <v>3098.7914607736498</v>
      </c>
      <c r="H199" s="39">
        <f t="shared" si="46"/>
        <v>1212.8399999999999</v>
      </c>
      <c r="I199" s="39">
        <f t="shared" si="21"/>
        <v>1885.9514607736498</v>
      </c>
      <c r="J199" s="40">
        <f t="shared" si="23"/>
        <v>136724.50121764824</v>
      </c>
      <c r="K199" s="41"/>
      <c r="L199" s="42"/>
      <c r="M199" s="42"/>
      <c r="N199" s="42"/>
      <c r="O199" s="42"/>
      <c r="P199" s="46"/>
      <c r="Q199" s="23"/>
      <c r="V199" s="221">
        <f>SUM(H$134:H199)-R$134</f>
        <v>86263.497237129079</v>
      </c>
      <c r="X199" s="176">
        <f>SUM(H$134:H199)</f>
        <v>109443.60999999999</v>
      </c>
    </row>
    <row r="200" spans="1:24" hidden="1">
      <c r="A200" s="237">
        <v>44849</v>
      </c>
      <c r="B200" s="25">
        <v>106</v>
      </c>
      <c r="C200" s="35" t="s">
        <v>27</v>
      </c>
      <c r="D200" s="36" t="str">
        <f t="shared" si="44"/>
        <v>'</v>
      </c>
      <c r="E200" s="37">
        <f t="shared" si="44"/>
        <v>44727.5</v>
      </c>
      <c r="F200" s="6">
        <f>IF(MAX(F$9:F199)&gt;=L$5,0,IF(B200&gt;=MONTH($N$5),F199+1,0))</f>
        <v>185</v>
      </c>
      <c r="G200" s="38">
        <f t="shared" si="45"/>
        <v>3098.7914607736498</v>
      </c>
      <c r="H200" s="39">
        <f t="shared" si="46"/>
        <v>1196.3399999999999</v>
      </c>
      <c r="I200" s="39">
        <f t="shared" si="21"/>
        <v>1902.4514607736498</v>
      </c>
      <c r="J200" s="40">
        <f t="shared" si="23"/>
        <v>134822.04975687459</v>
      </c>
      <c r="K200" s="41"/>
      <c r="L200" s="42"/>
      <c r="M200" s="42"/>
      <c r="N200" s="42"/>
      <c r="O200" s="42"/>
      <c r="P200" s="46"/>
      <c r="Q200" s="23"/>
      <c r="V200" s="221">
        <f>SUM(H$134:H200)-R$134</f>
        <v>87459.837237129075</v>
      </c>
      <c r="X200" s="176">
        <f>SUM(H$134:H200)</f>
        <v>110639.94999999998</v>
      </c>
    </row>
    <row r="201" spans="1:24" hidden="1">
      <c r="A201" s="237">
        <v>44880</v>
      </c>
      <c r="B201" s="25">
        <v>107</v>
      </c>
      <c r="C201" s="35" t="s">
        <v>28</v>
      </c>
      <c r="D201" s="36" t="str">
        <f t="shared" si="44"/>
        <v>'</v>
      </c>
      <c r="E201" s="37">
        <f t="shared" si="44"/>
        <v>44727.5</v>
      </c>
      <c r="F201" s="6">
        <f>IF(MAX(F$9:F200)&gt;=L$5,0,IF(B201&gt;=MONTH($N$5),F200+1,0))</f>
        <v>186</v>
      </c>
      <c r="G201" s="38">
        <f t="shared" si="45"/>
        <v>3098.7914607736498</v>
      </c>
      <c r="H201" s="39">
        <f t="shared" si="46"/>
        <v>1179.69</v>
      </c>
      <c r="I201" s="39">
        <f t="shared" si="21"/>
        <v>1919.1014607736497</v>
      </c>
      <c r="J201" s="40">
        <f t="shared" si="23"/>
        <v>132902.94829610095</v>
      </c>
      <c r="K201" s="41"/>
      <c r="L201" s="42"/>
      <c r="M201" s="42"/>
      <c r="N201" s="42"/>
      <c r="O201" s="42"/>
      <c r="P201" s="46"/>
      <c r="Q201" s="23"/>
      <c r="V201" s="221">
        <f>SUM(H$134:H201)-R$134</f>
        <v>88639.527237129078</v>
      </c>
      <c r="X201" s="176">
        <f>SUM(H$134:H201)</f>
        <v>111819.63999999998</v>
      </c>
    </row>
    <row r="202" spans="1:24" hidden="1">
      <c r="A202" s="237">
        <v>44910</v>
      </c>
      <c r="B202" s="25">
        <v>108</v>
      </c>
      <c r="C202" s="35" t="s">
        <v>29</v>
      </c>
      <c r="D202" s="36" t="str">
        <f t="shared" si="44"/>
        <v>'</v>
      </c>
      <c r="E202" s="37">
        <f t="shared" si="44"/>
        <v>44727.5</v>
      </c>
      <c r="F202" s="6">
        <f>IF(MAX(F$9:F201)&gt;=L$5,0,IF(B202&gt;=MONTH($N$5),F201+1,0))</f>
        <v>187</v>
      </c>
      <c r="G202" s="45">
        <f t="shared" si="45"/>
        <v>3098.7914607736498</v>
      </c>
      <c r="H202" s="42">
        <f t="shared" si="46"/>
        <v>1162.9000000000001</v>
      </c>
      <c r="I202" s="42">
        <f t="shared" si="21"/>
        <v>1935.8914607736497</v>
      </c>
      <c r="J202" s="46">
        <f t="shared" si="23"/>
        <v>130967.0568353273</v>
      </c>
      <c r="K202" s="41">
        <f>SUM(H191:H202)</f>
        <v>15031.660000000002</v>
      </c>
      <c r="L202" s="42">
        <f>SUM(I191:I202)</f>
        <v>22153.837529283795</v>
      </c>
      <c r="M202" s="42">
        <f>SUM(G191:G202)</f>
        <v>37185.497529283799</v>
      </c>
      <c r="N202" s="42">
        <f>K202+N178</f>
        <v>221371.95</v>
      </c>
      <c r="O202" s="42">
        <f>L202+O178</f>
        <v>97803.570459685929</v>
      </c>
      <c r="P202" s="46">
        <f>M202+P178</f>
        <v>319175.52045968594</v>
      </c>
      <c r="Q202" s="23"/>
      <c r="V202" s="221">
        <f>SUM(H$134:H202)-R$134</f>
        <v>89802.427237129072</v>
      </c>
      <c r="X202" s="176">
        <f>SUM(H$134:H202)</f>
        <v>112982.53999999998</v>
      </c>
    </row>
    <row r="203" spans="1:24" hidden="1">
      <c r="A203" s="237">
        <v>44941</v>
      </c>
      <c r="B203" s="25">
        <v>109</v>
      </c>
      <c r="C203" s="26" t="s">
        <v>17</v>
      </c>
      <c r="D203" s="47" t="str">
        <f>D191</f>
        <v>'</v>
      </c>
      <c r="E203" s="27">
        <f>E191+365.25</f>
        <v>45092.75</v>
      </c>
      <c r="F203" s="90">
        <f>IF(MAX(F$9:F202)&gt;=L$5,0,IF(B203&gt;=MONTH($N$5),F202+1,0))</f>
        <v>188</v>
      </c>
      <c r="G203" s="28">
        <f t="shared" si="45"/>
        <v>3098.7914607736498</v>
      </c>
      <c r="H203" s="29">
        <f t="shared" si="46"/>
        <v>1145.96</v>
      </c>
      <c r="I203" s="29">
        <f t="shared" si="21"/>
        <v>1952.8314607736497</v>
      </c>
      <c r="J203" s="30">
        <f t="shared" si="23"/>
        <v>129014.22537455364</v>
      </c>
      <c r="K203" s="31"/>
      <c r="L203" s="32"/>
      <c r="M203" s="32"/>
      <c r="N203" s="32"/>
      <c r="O203" s="32"/>
      <c r="P203" s="48"/>
      <c r="Q203" s="23"/>
      <c r="V203" s="221">
        <f>SUM(H$134:H203)-R$134</f>
        <v>90948.387237129078</v>
      </c>
      <c r="X203" s="176">
        <f>SUM(H$134:H203)</f>
        <v>114128.49999999999</v>
      </c>
    </row>
    <row r="204" spans="1:24" hidden="1">
      <c r="A204" s="237">
        <v>44972</v>
      </c>
      <c r="B204" s="25">
        <v>110</v>
      </c>
      <c r="C204" s="35" t="s">
        <v>19</v>
      </c>
      <c r="D204" s="36" t="str">
        <f t="shared" ref="D204:E214" si="47">D203</f>
        <v>'</v>
      </c>
      <c r="E204" s="37">
        <f t="shared" si="47"/>
        <v>45092.75</v>
      </c>
      <c r="F204" s="6">
        <f>IF(MAX(F$9:F203)&gt;=L$5,0,IF(B204&gt;=MONTH($N$5),F203+1,0))</f>
        <v>189</v>
      </c>
      <c r="G204" s="38">
        <f t="shared" si="45"/>
        <v>3098.7914607736498</v>
      </c>
      <c r="H204" s="39">
        <f t="shared" si="46"/>
        <v>1128.8699999999999</v>
      </c>
      <c r="I204" s="39">
        <f t="shared" si="21"/>
        <v>1969.9214607736499</v>
      </c>
      <c r="J204" s="40">
        <f t="shared" si="23"/>
        <v>127044.30391377999</v>
      </c>
      <c r="K204" s="41"/>
      <c r="L204" s="42"/>
      <c r="M204" s="42"/>
      <c r="N204" s="42"/>
      <c r="O204" s="42"/>
      <c r="P204" s="46"/>
      <c r="Q204" s="23"/>
      <c r="V204" s="221">
        <f>SUM(H$134:H204)-R$134</f>
        <v>92077.257237129073</v>
      </c>
      <c r="X204" s="176">
        <f>SUM(H$134:H204)</f>
        <v>115257.36999999998</v>
      </c>
    </row>
    <row r="205" spans="1:24" hidden="1">
      <c r="A205" s="237">
        <v>45000</v>
      </c>
      <c r="B205" s="25">
        <v>111</v>
      </c>
      <c r="C205" s="35" t="s">
        <v>20</v>
      </c>
      <c r="D205" s="36" t="str">
        <f t="shared" si="47"/>
        <v>'</v>
      </c>
      <c r="E205" s="37">
        <f t="shared" si="47"/>
        <v>45092.75</v>
      </c>
      <c r="F205" s="6">
        <f>IF(MAX(F$9:F204)&gt;=L$5,0,IF(B205&gt;=MONTH($N$5),F204+1,0))</f>
        <v>190</v>
      </c>
      <c r="G205" s="38">
        <f t="shared" si="45"/>
        <v>3098.7914607736498</v>
      </c>
      <c r="H205" s="39">
        <f t="shared" si="46"/>
        <v>1111.6400000000001</v>
      </c>
      <c r="I205" s="39">
        <f t="shared" si="21"/>
        <v>1987.1514607736497</v>
      </c>
      <c r="J205" s="40">
        <f t="shared" si="23"/>
        <v>125057.15245300635</v>
      </c>
      <c r="K205" s="41"/>
      <c r="L205" s="42"/>
      <c r="M205" s="42"/>
      <c r="N205" s="42"/>
      <c r="O205" s="42"/>
      <c r="P205" s="46"/>
      <c r="Q205" s="23"/>
      <c r="V205" s="221">
        <f>SUM(H$134:H205)-R$134</f>
        <v>93188.897237129073</v>
      </c>
      <c r="X205" s="176">
        <f>SUM(H$134:H205)</f>
        <v>116369.00999999998</v>
      </c>
    </row>
    <row r="206" spans="1:24" hidden="1">
      <c r="A206" s="237">
        <v>45031</v>
      </c>
      <c r="B206" s="25">
        <v>112</v>
      </c>
      <c r="C206" s="35" t="s">
        <v>21</v>
      </c>
      <c r="D206" s="36" t="str">
        <f t="shared" si="47"/>
        <v>'</v>
      </c>
      <c r="E206" s="37">
        <f t="shared" si="47"/>
        <v>45092.75</v>
      </c>
      <c r="F206" s="6">
        <f>IF(MAX(F$9:F205)&gt;=L$5,0,IF(B206&gt;=MONTH($N$5),F205+1,0))</f>
        <v>191</v>
      </c>
      <c r="G206" s="38">
        <f t="shared" si="45"/>
        <v>3098.7914607736498</v>
      </c>
      <c r="H206" s="39">
        <f t="shared" si="46"/>
        <v>1094.25</v>
      </c>
      <c r="I206" s="39">
        <f t="shared" si="21"/>
        <v>2004.5414607736498</v>
      </c>
      <c r="J206" s="40">
        <f t="shared" si="23"/>
        <v>123052.6109922327</v>
      </c>
      <c r="K206" s="41"/>
      <c r="L206" s="42"/>
      <c r="M206" s="42"/>
      <c r="N206" s="42"/>
      <c r="O206" s="42"/>
      <c r="P206" s="46"/>
      <c r="Q206" s="23"/>
      <c r="V206" s="221">
        <f>SUM(H$134:H206)-R$134</f>
        <v>94283.147237129073</v>
      </c>
      <c r="X206" s="176">
        <f>SUM(H$134:H206)</f>
        <v>117463.25999999998</v>
      </c>
    </row>
    <row r="207" spans="1:24" hidden="1">
      <c r="A207" s="237">
        <v>45061</v>
      </c>
      <c r="B207" s="25">
        <v>113</v>
      </c>
      <c r="C207" s="35" t="s">
        <v>22</v>
      </c>
      <c r="D207" s="36" t="str">
        <f t="shared" si="47"/>
        <v>'</v>
      </c>
      <c r="E207" s="37">
        <f t="shared" si="47"/>
        <v>45092.75</v>
      </c>
      <c r="F207" s="6">
        <f>IF(MAX(F$9:F206)&gt;=L$5,0,IF(B207&gt;=MONTH($N$5),F206+1,0))</f>
        <v>192</v>
      </c>
      <c r="G207" s="38">
        <f t="shared" si="45"/>
        <v>3098.7914607736498</v>
      </c>
      <c r="H207" s="39">
        <f t="shared" si="46"/>
        <v>1076.71</v>
      </c>
      <c r="I207" s="39">
        <f t="shared" si="21"/>
        <v>2022.0814607736497</v>
      </c>
      <c r="J207" s="40">
        <f t="shared" si="23"/>
        <v>121030.52953145905</v>
      </c>
      <c r="K207" s="41"/>
      <c r="L207" s="42"/>
      <c r="M207" s="42"/>
      <c r="N207" s="42"/>
      <c r="O207" s="42"/>
      <c r="P207" s="46"/>
      <c r="Q207" s="23"/>
      <c r="V207" s="221">
        <f>SUM(H$134:H207)-R$134</f>
        <v>95359.857237129079</v>
      </c>
      <c r="X207" s="176">
        <f>SUM(H$134:H207)</f>
        <v>118539.96999999999</v>
      </c>
    </row>
    <row r="208" spans="1:24" hidden="1">
      <c r="A208" s="237">
        <v>45092</v>
      </c>
      <c r="B208" s="25">
        <v>114</v>
      </c>
      <c r="C208" s="35" t="s">
        <v>23</v>
      </c>
      <c r="D208" s="36" t="str">
        <f t="shared" si="47"/>
        <v>'</v>
      </c>
      <c r="E208" s="37">
        <f t="shared" si="47"/>
        <v>45092.75</v>
      </c>
      <c r="F208" s="6">
        <f>IF(MAX(F$9:F207)&gt;=L$5,0,IF(B208&gt;=MONTH($N$5),F207+1,0))</f>
        <v>193</v>
      </c>
      <c r="G208" s="38">
        <f t="shared" si="45"/>
        <v>3098.7914607736498</v>
      </c>
      <c r="H208" s="39">
        <f t="shared" si="46"/>
        <v>1059.02</v>
      </c>
      <c r="I208" s="39">
        <f t="shared" si="21"/>
        <v>2039.7714607736498</v>
      </c>
      <c r="J208" s="40">
        <f t="shared" si="23"/>
        <v>118990.75807068539</v>
      </c>
      <c r="K208" s="41"/>
      <c r="L208" s="42"/>
      <c r="M208" s="42"/>
      <c r="N208" s="42"/>
      <c r="O208" s="42"/>
      <c r="P208" s="46"/>
      <c r="Q208" s="23"/>
      <c r="V208" s="221">
        <f>SUM(H$134:H208)-R$134</f>
        <v>96418.877237129083</v>
      </c>
      <c r="X208" s="176">
        <f>SUM(H$134:H208)</f>
        <v>119598.98999999999</v>
      </c>
    </row>
    <row r="209" spans="1:24" hidden="1">
      <c r="A209" s="237">
        <v>45122</v>
      </c>
      <c r="B209" s="25">
        <v>115</v>
      </c>
      <c r="C209" s="35" t="s">
        <v>24</v>
      </c>
      <c r="D209" s="36" t="str">
        <f t="shared" si="47"/>
        <v>'</v>
      </c>
      <c r="E209" s="37">
        <f t="shared" si="47"/>
        <v>45092.75</v>
      </c>
      <c r="F209" s="6">
        <f>IF(MAX(F$9:F208)&gt;=L$5,0,IF(B209&gt;=MONTH($N$5),F208+1,0))</f>
        <v>194</v>
      </c>
      <c r="G209" s="38">
        <f t="shared" si="45"/>
        <v>3098.7914607736498</v>
      </c>
      <c r="H209" s="39">
        <f t="shared" si="46"/>
        <v>1041.17</v>
      </c>
      <c r="I209" s="39">
        <f t="shared" si="21"/>
        <v>2057.6214607736497</v>
      </c>
      <c r="J209" s="40">
        <f t="shared" si="23"/>
        <v>116933.13660991174</v>
      </c>
      <c r="K209" s="41"/>
      <c r="L209" s="42"/>
      <c r="M209" s="42"/>
      <c r="N209" s="42"/>
      <c r="O209" s="42"/>
      <c r="P209" s="46"/>
      <c r="Q209" s="23"/>
      <c r="V209" s="221">
        <f>SUM(H$134:H209)-R$134</f>
        <v>97460.047237129082</v>
      </c>
      <c r="X209" s="176">
        <f>SUM(H$134:H209)</f>
        <v>120640.15999999999</v>
      </c>
    </row>
    <row r="210" spans="1:24" hidden="1">
      <c r="A210" s="237">
        <v>45153</v>
      </c>
      <c r="B210" s="25">
        <v>116</v>
      </c>
      <c r="C210" s="35" t="s">
        <v>25</v>
      </c>
      <c r="D210" s="36" t="str">
        <f t="shared" si="47"/>
        <v>'</v>
      </c>
      <c r="E210" s="37">
        <f t="shared" si="47"/>
        <v>45092.75</v>
      </c>
      <c r="F210" s="6">
        <f>IF(MAX(F$9:F209)&gt;=L$5,0,IF(B210&gt;=MONTH($N$5),F209+1,0))</f>
        <v>195</v>
      </c>
      <c r="G210" s="38">
        <f t="shared" si="45"/>
        <v>3098.7914607736498</v>
      </c>
      <c r="H210" s="39">
        <f t="shared" si="46"/>
        <v>1023.17</v>
      </c>
      <c r="I210" s="39">
        <f t="shared" si="21"/>
        <v>2075.6214607736497</v>
      </c>
      <c r="J210" s="40">
        <f t="shared" si="23"/>
        <v>114857.5151491381</v>
      </c>
      <c r="K210" s="41"/>
      <c r="L210" s="42"/>
      <c r="M210" s="42"/>
      <c r="N210" s="42"/>
      <c r="O210" s="42"/>
      <c r="P210" s="46"/>
      <c r="Q210" s="23"/>
      <c r="V210" s="221">
        <f>SUM(H$134:H210)-R$134</f>
        <v>98483.21723712908</v>
      </c>
      <c r="X210" s="176">
        <f>SUM(H$134:H210)</f>
        <v>121663.32999999999</v>
      </c>
    </row>
    <row r="211" spans="1:24" hidden="1">
      <c r="A211" s="237">
        <v>45184</v>
      </c>
      <c r="B211" s="25">
        <v>117</v>
      </c>
      <c r="C211" s="35" t="s">
        <v>26</v>
      </c>
      <c r="D211" s="36" t="str">
        <f t="shared" si="47"/>
        <v>'</v>
      </c>
      <c r="E211" s="37">
        <f t="shared" si="47"/>
        <v>45092.75</v>
      </c>
      <c r="F211" s="6">
        <f>IF(MAX(F$9:F210)&gt;=L$5,0,IF(B211&gt;=MONTH($N$5),F210+1,0))</f>
        <v>196</v>
      </c>
      <c r="G211" s="38">
        <f t="shared" si="45"/>
        <v>3098.7914607736498</v>
      </c>
      <c r="H211" s="39">
        <f t="shared" si="46"/>
        <v>1005</v>
      </c>
      <c r="I211" s="39">
        <f t="shared" si="21"/>
        <v>2093.7914607736498</v>
      </c>
      <c r="J211" s="40">
        <f t="shared" si="23"/>
        <v>112763.72368836445</v>
      </c>
      <c r="K211" s="41"/>
      <c r="L211" s="42"/>
      <c r="M211" s="42"/>
      <c r="N211" s="42"/>
      <c r="O211" s="42"/>
      <c r="P211" s="46"/>
      <c r="Q211" s="23"/>
      <c r="V211" s="221">
        <f>SUM(H$134:H211)-R$134</f>
        <v>99488.21723712908</v>
      </c>
      <c r="X211" s="176">
        <f>SUM(H$134:H211)</f>
        <v>122668.32999999999</v>
      </c>
    </row>
    <row r="212" spans="1:24" hidden="1">
      <c r="A212" s="237">
        <v>45214</v>
      </c>
      <c r="B212" s="25">
        <v>118</v>
      </c>
      <c r="C212" s="35" t="s">
        <v>27</v>
      </c>
      <c r="D212" s="36" t="str">
        <f t="shared" si="47"/>
        <v>'</v>
      </c>
      <c r="E212" s="37">
        <f t="shared" si="47"/>
        <v>45092.75</v>
      </c>
      <c r="F212" s="6">
        <f>IF(MAX(F$9:F211)&gt;=L$5,0,IF(B212&gt;=MONTH($N$5),F211+1,0))</f>
        <v>197</v>
      </c>
      <c r="G212" s="38">
        <f t="shared" si="45"/>
        <v>3098.7914607736498</v>
      </c>
      <c r="H212" s="39">
        <f t="shared" si="46"/>
        <v>986.68</v>
      </c>
      <c r="I212" s="39">
        <f t="shared" si="21"/>
        <v>2112.1114607736499</v>
      </c>
      <c r="J212" s="40">
        <f t="shared" si="23"/>
        <v>110651.6122275908</v>
      </c>
      <c r="K212" s="41"/>
      <c r="L212" s="42"/>
      <c r="M212" s="42"/>
      <c r="N212" s="42"/>
      <c r="O212" s="42"/>
      <c r="P212" s="46"/>
      <c r="Q212" s="23"/>
      <c r="V212" s="221">
        <f>SUM(H$134:H212)-R$134</f>
        <v>100474.89723712907</v>
      </c>
      <c r="X212" s="176">
        <f>SUM(H$134:H212)</f>
        <v>123655.00999999998</v>
      </c>
    </row>
    <row r="213" spans="1:24" hidden="1">
      <c r="A213" s="237">
        <v>45245</v>
      </c>
      <c r="B213" s="25">
        <v>119</v>
      </c>
      <c r="C213" s="35" t="s">
        <v>28</v>
      </c>
      <c r="D213" s="36" t="str">
        <f t="shared" si="47"/>
        <v>'</v>
      </c>
      <c r="E213" s="37">
        <f t="shared" si="47"/>
        <v>45092.75</v>
      </c>
      <c r="F213" s="6">
        <f>IF(MAX(F$9:F212)&gt;=L$5,0,IF(B213&gt;=MONTH($N$5),F212+1,0))</f>
        <v>198</v>
      </c>
      <c r="G213" s="38">
        <f t="shared" si="45"/>
        <v>3098.7914607736498</v>
      </c>
      <c r="H213" s="39">
        <f t="shared" si="46"/>
        <v>968.2</v>
      </c>
      <c r="I213" s="39">
        <f t="shared" si="21"/>
        <v>2130.5914607736495</v>
      </c>
      <c r="J213" s="40">
        <f t="shared" si="23"/>
        <v>108521.02076681715</v>
      </c>
      <c r="K213" s="41"/>
      <c r="L213" s="42"/>
      <c r="M213" s="42"/>
      <c r="N213" s="42"/>
      <c r="O213" s="42"/>
      <c r="P213" s="46"/>
      <c r="Q213" s="23"/>
      <c r="V213" s="221">
        <f>SUM(H$134:H213)-R$134</f>
        <v>101443.09723712907</v>
      </c>
      <c r="X213" s="176">
        <f>SUM(H$134:H213)</f>
        <v>124623.20999999998</v>
      </c>
    </row>
    <row r="214" spans="1:24" hidden="1">
      <c r="A214" s="237">
        <v>45275</v>
      </c>
      <c r="B214" s="25">
        <v>120</v>
      </c>
      <c r="C214" s="35" t="s">
        <v>29</v>
      </c>
      <c r="D214" s="36" t="str">
        <f t="shared" si="47"/>
        <v>'</v>
      </c>
      <c r="E214" s="37">
        <f t="shared" si="47"/>
        <v>45092.75</v>
      </c>
      <c r="F214" s="6">
        <f>IF(MAX(F$9:F213)&gt;=L$5,0,IF(B214&gt;=MONTH($N$5),F213+1,0))</f>
        <v>199</v>
      </c>
      <c r="G214" s="45">
        <f t="shared" si="45"/>
        <v>3098.7914607736498</v>
      </c>
      <c r="H214" s="42">
        <f t="shared" si="46"/>
        <v>949.56</v>
      </c>
      <c r="I214" s="42">
        <f t="shared" si="21"/>
        <v>2149.2314607736498</v>
      </c>
      <c r="J214" s="46">
        <f t="shared" si="23"/>
        <v>106371.7893060435</v>
      </c>
      <c r="K214" s="41">
        <f>SUM(H203:H214)</f>
        <v>12590.230000000001</v>
      </c>
      <c r="L214" s="42">
        <f>SUM(I203:I214)</f>
        <v>24595.267529283796</v>
      </c>
      <c r="M214" s="42">
        <f>SUM(G203:G214)</f>
        <v>37185.497529283799</v>
      </c>
      <c r="N214" s="42">
        <f>K214+N202</f>
        <v>233962.18000000002</v>
      </c>
      <c r="O214" s="42">
        <f>L214+O202</f>
        <v>122398.83798896972</v>
      </c>
      <c r="P214" s="46">
        <f>M214+P202</f>
        <v>356361.01798896975</v>
      </c>
      <c r="Q214" s="23"/>
      <c r="V214" s="221">
        <f>SUM(H$134:H214)-R$134</f>
        <v>102392.65723712907</v>
      </c>
      <c r="X214" s="176">
        <f>SUM(H$134:H214)</f>
        <v>125572.76999999997</v>
      </c>
    </row>
    <row r="215" spans="1:24" hidden="1">
      <c r="A215" s="237">
        <v>45306</v>
      </c>
      <c r="B215" s="25">
        <v>73</v>
      </c>
      <c r="C215" s="26" t="s">
        <v>17</v>
      </c>
      <c r="D215" s="47" t="str">
        <f>D203</f>
        <v>'</v>
      </c>
      <c r="E215" s="27">
        <f>E203+365.25</f>
        <v>45458</v>
      </c>
      <c r="F215" s="90">
        <f>IF(MAX(F$9:F214)&gt;=L$5,0,IF(B215&gt;=MONTH($N$5),F214+1,0))</f>
        <v>200</v>
      </c>
      <c r="G215" s="28">
        <f t="shared" si="45"/>
        <v>3098.7914607736498</v>
      </c>
      <c r="H215" s="29">
        <f t="shared" si="46"/>
        <v>930.75</v>
      </c>
      <c r="I215" s="29">
        <f t="shared" ref="I215:I278" si="48">G215-H215</f>
        <v>2168.0414607736498</v>
      </c>
      <c r="J215" s="30">
        <f t="shared" si="23"/>
        <v>104203.74784526986</v>
      </c>
      <c r="K215" s="31"/>
      <c r="L215" s="32"/>
      <c r="M215" s="32"/>
      <c r="N215" s="32"/>
      <c r="O215" s="32"/>
      <c r="P215" s="48"/>
      <c r="Q215" s="23"/>
      <c r="V215" s="221">
        <f>SUM(H$134:H215)-R$134</f>
        <v>103323.40723712907</v>
      </c>
      <c r="X215" s="176">
        <f>SUM(H$134:H215)</f>
        <v>126503.51999999997</v>
      </c>
    </row>
    <row r="216" spans="1:24" hidden="1">
      <c r="A216" s="237">
        <v>45337</v>
      </c>
      <c r="B216" s="25">
        <v>74</v>
      </c>
      <c r="C216" s="35" t="s">
        <v>19</v>
      </c>
      <c r="D216" s="36" t="str">
        <f t="shared" ref="D216:E216" si="49">D215</f>
        <v>'</v>
      </c>
      <c r="E216" s="37">
        <f t="shared" si="49"/>
        <v>45458</v>
      </c>
      <c r="F216" s="6">
        <f>IF(MAX(F$9:F215)&gt;=L$5,0,IF(B216&gt;=MONTH($N$5),F215+1,0))</f>
        <v>201</v>
      </c>
      <c r="G216" s="38">
        <f t="shared" si="45"/>
        <v>3098.7914607736498</v>
      </c>
      <c r="H216" s="39">
        <f t="shared" si="46"/>
        <v>911.78</v>
      </c>
      <c r="I216" s="39">
        <f t="shared" si="48"/>
        <v>2187.0114607736496</v>
      </c>
      <c r="J216" s="40">
        <f t="shared" si="23"/>
        <v>102016.73638449621</v>
      </c>
      <c r="K216" s="41"/>
      <c r="L216" s="42"/>
      <c r="M216" s="42"/>
      <c r="N216" s="42"/>
      <c r="O216" s="42"/>
      <c r="P216" s="46"/>
      <c r="Q216" s="23"/>
      <c r="V216" s="221">
        <f>SUM(H$134:H216)-R$134</f>
        <v>104235.18723712907</v>
      </c>
      <c r="X216" s="176">
        <f>SUM(H$134:H216)</f>
        <v>127415.29999999997</v>
      </c>
    </row>
    <row r="217" spans="1:24" hidden="1">
      <c r="A217" s="237">
        <v>45366</v>
      </c>
      <c r="B217" s="25">
        <v>75</v>
      </c>
      <c r="C217" s="35" t="s">
        <v>20</v>
      </c>
      <c r="D217" s="36" t="str">
        <f t="shared" ref="D217:E217" si="50">D216</f>
        <v>'</v>
      </c>
      <c r="E217" s="37">
        <f t="shared" si="50"/>
        <v>45458</v>
      </c>
      <c r="F217" s="6">
        <f>IF(MAX(F$9:F216)&gt;=L$5,0,IF(B217&gt;=MONTH($N$5),F216+1,0))</f>
        <v>202</v>
      </c>
      <c r="G217" s="38">
        <f t="shared" si="45"/>
        <v>3098.7914607736498</v>
      </c>
      <c r="H217" s="39">
        <f t="shared" si="46"/>
        <v>892.65</v>
      </c>
      <c r="I217" s="39">
        <f t="shared" si="48"/>
        <v>2206.1414607736497</v>
      </c>
      <c r="J217" s="40">
        <f t="shared" si="23"/>
        <v>99810.594923722558</v>
      </c>
      <c r="K217" s="41"/>
      <c r="L217" s="42"/>
      <c r="M217" s="42"/>
      <c r="N217" s="42"/>
      <c r="O217" s="42"/>
      <c r="P217" s="46"/>
      <c r="Q217" s="23"/>
      <c r="V217" s="221">
        <f>SUM(H$134:H217)-R$134</f>
        <v>105127.83723712906</v>
      </c>
      <c r="X217" s="176">
        <f>SUM(H$134:H217)</f>
        <v>128307.94999999997</v>
      </c>
    </row>
    <row r="218" spans="1:24" hidden="1">
      <c r="A218" s="237">
        <v>45397</v>
      </c>
      <c r="B218" s="25">
        <v>76</v>
      </c>
      <c r="C218" s="35" t="s">
        <v>21</v>
      </c>
      <c r="D218" s="36" t="str">
        <f t="shared" ref="D218:E218" si="51">D217</f>
        <v>'</v>
      </c>
      <c r="E218" s="37">
        <f t="shared" si="51"/>
        <v>45458</v>
      </c>
      <c r="F218" s="6">
        <f>IF(MAX(F$9:F217)&gt;=L$5,0,IF(B218&gt;=MONTH($N$5),F217+1,0))</f>
        <v>203</v>
      </c>
      <c r="G218" s="38">
        <f t="shared" si="45"/>
        <v>3098.7914607736498</v>
      </c>
      <c r="H218" s="39">
        <f t="shared" si="46"/>
        <v>873.34</v>
      </c>
      <c r="I218" s="39">
        <f t="shared" si="48"/>
        <v>2225.4514607736496</v>
      </c>
      <c r="J218" s="40">
        <f t="shared" si="23"/>
        <v>97585.143462948909</v>
      </c>
      <c r="K218" s="41"/>
      <c r="L218" s="42"/>
      <c r="M218" s="42"/>
      <c r="N218" s="42"/>
      <c r="O218" s="42"/>
      <c r="P218" s="46"/>
      <c r="Q218" s="23"/>
      <c r="V218" s="221">
        <f>SUM(H$134:H218)-R$134</f>
        <v>106001.17723712906</v>
      </c>
      <c r="X218" s="176">
        <f>SUM(H$134:H218)</f>
        <v>129181.28999999996</v>
      </c>
    </row>
    <row r="219" spans="1:24" hidden="1">
      <c r="A219" s="237">
        <v>45427</v>
      </c>
      <c r="B219" s="25">
        <v>77</v>
      </c>
      <c r="C219" s="35" t="s">
        <v>22</v>
      </c>
      <c r="D219" s="36" t="str">
        <f t="shared" ref="D219:E219" si="52">D218</f>
        <v>'</v>
      </c>
      <c r="E219" s="37">
        <f t="shared" si="52"/>
        <v>45458</v>
      </c>
      <c r="F219" s="6">
        <f>IF(MAX(F$9:F218)&gt;=L$5,0,IF(B219&gt;=MONTH($N$5),F218+1,0))</f>
        <v>204</v>
      </c>
      <c r="G219" s="38">
        <f t="shared" si="45"/>
        <v>3098.7914607736498</v>
      </c>
      <c r="H219" s="39">
        <f t="shared" si="46"/>
        <v>853.87</v>
      </c>
      <c r="I219" s="39">
        <f t="shared" si="48"/>
        <v>2244.9214607736499</v>
      </c>
      <c r="J219" s="40">
        <f t="shared" ref="J219:J282" si="53">J218-I219</f>
        <v>95340.222002175258</v>
      </c>
      <c r="K219" s="41"/>
      <c r="L219" s="42"/>
      <c r="M219" s="42"/>
      <c r="N219" s="42"/>
      <c r="O219" s="42"/>
      <c r="P219" s="46"/>
      <c r="Q219" s="23"/>
      <c r="V219" s="221">
        <f>SUM(H$134:H219)-R$134</f>
        <v>106855.04723712905</v>
      </c>
      <c r="X219" s="176">
        <f>SUM(H$134:H219)</f>
        <v>130035.15999999996</v>
      </c>
    </row>
    <row r="220" spans="1:24" hidden="1">
      <c r="A220" s="237">
        <v>45458</v>
      </c>
      <c r="B220" s="25">
        <v>78</v>
      </c>
      <c r="C220" s="35" t="s">
        <v>23</v>
      </c>
      <c r="D220" s="36" t="str">
        <f t="shared" ref="D220:E220" si="54">D219</f>
        <v>'</v>
      </c>
      <c r="E220" s="37">
        <f t="shared" si="54"/>
        <v>45458</v>
      </c>
      <c r="F220" s="6">
        <f>IF(MAX(F$9:F219)&gt;=L$5,0,IF(B220&gt;=MONTH($N$5),F219+1,0))</f>
        <v>205</v>
      </c>
      <c r="G220" s="38">
        <f t="shared" si="45"/>
        <v>3098.7914607736498</v>
      </c>
      <c r="H220" s="39">
        <f t="shared" si="46"/>
        <v>834.23</v>
      </c>
      <c r="I220" s="39">
        <f t="shared" si="48"/>
        <v>2264.5614607736497</v>
      </c>
      <c r="J220" s="40">
        <f t="shared" si="53"/>
        <v>93075.660541401608</v>
      </c>
      <c r="K220" s="41"/>
      <c r="L220" s="42"/>
      <c r="M220" s="42"/>
      <c r="N220" s="42"/>
      <c r="O220" s="42"/>
      <c r="P220" s="46"/>
      <c r="Q220" s="23"/>
      <c r="V220" s="221">
        <f>SUM(H$134:H220)-R$134</f>
        <v>107689.27723712905</v>
      </c>
      <c r="X220" s="176">
        <f>SUM(H$134:H220)</f>
        <v>130869.38999999996</v>
      </c>
    </row>
    <row r="221" spans="1:24" hidden="1">
      <c r="A221" s="237">
        <v>45488</v>
      </c>
      <c r="B221" s="25">
        <v>79</v>
      </c>
      <c r="C221" s="35" t="s">
        <v>24</v>
      </c>
      <c r="D221" s="36" t="str">
        <f t="shared" ref="D221:E221" si="55">D220</f>
        <v>'</v>
      </c>
      <c r="E221" s="37">
        <f t="shared" si="55"/>
        <v>45458</v>
      </c>
      <c r="F221" s="6">
        <f>IF(MAX(F$9:F220)&gt;=L$5,0,IF(B221&gt;=MONTH($N$5),F220+1,0))</f>
        <v>206</v>
      </c>
      <c r="G221" s="38">
        <f t="shared" si="45"/>
        <v>3098.7914607736498</v>
      </c>
      <c r="H221" s="39">
        <f t="shared" si="46"/>
        <v>814.41</v>
      </c>
      <c r="I221" s="39">
        <f t="shared" si="48"/>
        <v>2284.3814607736499</v>
      </c>
      <c r="J221" s="40">
        <f t="shared" si="53"/>
        <v>90791.279080627952</v>
      </c>
      <c r="K221" s="41"/>
      <c r="L221" s="42"/>
      <c r="M221" s="42"/>
      <c r="N221" s="42"/>
      <c r="O221" s="42"/>
      <c r="P221" s="46"/>
      <c r="Q221" s="23"/>
      <c r="V221" s="221">
        <f>SUM(H$134:H221)-R$134</f>
        <v>108503.68723712905</v>
      </c>
      <c r="X221" s="176">
        <f>SUM(H$134:H221)</f>
        <v>131683.79999999996</v>
      </c>
    </row>
    <row r="222" spans="1:24" hidden="1">
      <c r="A222" s="237">
        <v>45519</v>
      </c>
      <c r="B222" s="25">
        <v>80</v>
      </c>
      <c r="C222" s="35" t="s">
        <v>25</v>
      </c>
      <c r="D222" s="36" t="str">
        <f t="shared" ref="D222:E222" si="56">D221</f>
        <v>'</v>
      </c>
      <c r="E222" s="37">
        <f t="shared" si="56"/>
        <v>45458</v>
      </c>
      <c r="F222" s="6">
        <f>IF(MAX(F$9:F221)&gt;=L$5,0,IF(B222&gt;=MONTH($N$5),F221+1,0))</f>
        <v>207</v>
      </c>
      <c r="G222" s="38">
        <f t="shared" si="45"/>
        <v>3098.7914607736498</v>
      </c>
      <c r="H222" s="39">
        <f t="shared" si="46"/>
        <v>794.42</v>
      </c>
      <c r="I222" s="39">
        <f t="shared" si="48"/>
        <v>2304.3714607736497</v>
      </c>
      <c r="J222" s="40">
        <f t="shared" si="53"/>
        <v>88486.907619854304</v>
      </c>
      <c r="K222" s="41"/>
      <c r="L222" s="42"/>
      <c r="M222" s="42"/>
      <c r="N222" s="42"/>
      <c r="O222" s="42"/>
      <c r="P222" s="46"/>
      <c r="Q222" s="23"/>
      <c r="V222" s="221">
        <f>SUM(H$134:H222)-R$134</f>
        <v>109298.10723712906</v>
      </c>
      <c r="X222" s="176">
        <f>SUM(H$134:H222)</f>
        <v>132478.21999999997</v>
      </c>
    </row>
    <row r="223" spans="1:24" hidden="1">
      <c r="A223" s="237">
        <v>45550</v>
      </c>
      <c r="B223" s="25">
        <v>81</v>
      </c>
      <c r="C223" s="35" t="s">
        <v>26</v>
      </c>
      <c r="D223" s="36" t="str">
        <f t="shared" ref="D223:E223" si="57">D222</f>
        <v>'</v>
      </c>
      <c r="E223" s="37">
        <f t="shared" si="57"/>
        <v>45458</v>
      </c>
      <c r="F223" s="6">
        <f>IF(MAX(F$9:F222)&gt;=L$5,0,IF(B223&gt;=MONTH($N$5),F222+1,0))</f>
        <v>208</v>
      </c>
      <c r="G223" s="38">
        <f t="shared" si="45"/>
        <v>3098.7914607736498</v>
      </c>
      <c r="H223" s="39">
        <f t="shared" si="46"/>
        <v>774.26</v>
      </c>
      <c r="I223" s="39">
        <f t="shared" si="48"/>
        <v>2324.53146077365</v>
      </c>
      <c r="J223" s="40">
        <f t="shared" si="53"/>
        <v>86162.376159080653</v>
      </c>
      <c r="K223" s="41"/>
      <c r="L223" s="42"/>
      <c r="M223" s="42"/>
      <c r="N223" s="42"/>
      <c r="O223" s="42"/>
      <c r="P223" s="46"/>
      <c r="Q223" s="23"/>
      <c r="V223" s="221">
        <f>SUM(H$134:H223)-R$134</f>
        <v>110072.36723712907</v>
      </c>
      <c r="X223" s="176">
        <f>SUM(H$134:H223)</f>
        <v>133252.47999999998</v>
      </c>
    </row>
    <row r="224" spans="1:24" hidden="1">
      <c r="A224" s="237">
        <v>45580</v>
      </c>
      <c r="B224" s="25">
        <v>82</v>
      </c>
      <c r="C224" s="35" t="s">
        <v>27</v>
      </c>
      <c r="D224" s="36" t="str">
        <f t="shared" ref="D224:E224" si="58">D223</f>
        <v>'</v>
      </c>
      <c r="E224" s="37">
        <f t="shared" si="58"/>
        <v>45458</v>
      </c>
      <c r="F224" s="6">
        <f>IF(MAX(F$9:F223)&gt;=L$5,0,IF(B224&gt;=MONTH($N$5),F223+1,0))</f>
        <v>209</v>
      </c>
      <c r="G224" s="38">
        <f t="shared" si="45"/>
        <v>3098.7914607736498</v>
      </c>
      <c r="H224" s="39">
        <f t="shared" si="46"/>
        <v>753.92</v>
      </c>
      <c r="I224" s="39">
        <f t="shared" si="48"/>
        <v>2344.8714607736497</v>
      </c>
      <c r="J224" s="40">
        <f t="shared" si="53"/>
        <v>83817.504698307006</v>
      </c>
      <c r="K224" s="41"/>
      <c r="L224" s="42"/>
      <c r="M224" s="42"/>
      <c r="N224" s="42"/>
      <c r="O224" s="42"/>
      <c r="P224" s="46"/>
      <c r="Q224" s="23"/>
      <c r="V224" s="221">
        <f>SUM(H$134:H224)-R$134</f>
        <v>110826.28723712909</v>
      </c>
      <c r="X224" s="176">
        <f>SUM(H$134:H224)</f>
        <v>134006.39999999999</v>
      </c>
    </row>
    <row r="225" spans="1:24" hidden="1">
      <c r="A225" s="237">
        <v>45611</v>
      </c>
      <c r="B225" s="25">
        <v>83</v>
      </c>
      <c r="C225" s="35" t="s">
        <v>28</v>
      </c>
      <c r="D225" s="36" t="str">
        <f t="shared" ref="D225:E225" si="59">D224</f>
        <v>'</v>
      </c>
      <c r="E225" s="37">
        <f t="shared" si="59"/>
        <v>45458</v>
      </c>
      <c r="F225" s="6">
        <f>IF(MAX(F$9:F224)&gt;=L$5,0,IF(B225&gt;=MONTH($N$5),F224+1,0))</f>
        <v>210</v>
      </c>
      <c r="G225" s="38">
        <f t="shared" si="45"/>
        <v>3098.7914607736498</v>
      </c>
      <c r="H225" s="39">
        <f t="shared" si="46"/>
        <v>733.4</v>
      </c>
      <c r="I225" s="39">
        <f t="shared" si="48"/>
        <v>2365.3914607736497</v>
      </c>
      <c r="J225" s="40">
        <f t="shared" si="53"/>
        <v>81452.113237533355</v>
      </c>
      <c r="K225" s="41"/>
      <c r="L225" s="42"/>
      <c r="M225" s="42"/>
      <c r="N225" s="42"/>
      <c r="O225" s="42"/>
      <c r="P225" s="46"/>
      <c r="Q225" s="23"/>
      <c r="V225" s="221">
        <f>SUM(H$134:H225)-R$134</f>
        <v>111559.68723712908</v>
      </c>
      <c r="X225" s="176">
        <f>SUM(H$134:H225)</f>
        <v>134739.79999999999</v>
      </c>
    </row>
    <row r="226" spans="1:24" hidden="1">
      <c r="A226" s="237">
        <v>45641</v>
      </c>
      <c r="B226" s="25">
        <v>84</v>
      </c>
      <c r="C226" s="35" t="s">
        <v>29</v>
      </c>
      <c r="D226" s="36" t="str">
        <f t="shared" ref="D226:E226" si="60">D225</f>
        <v>'</v>
      </c>
      <c r="E226" s="37">
        <f t="shared" si="60"/>
        <v>45458</v>
      </c>
      <c r="F226" s="6">
        <f>IF(MAX(F$9:F225)&gt;=L$5,0,IF(B226&gt;=MONTH($N$5),F225+1,0))</f>
        <v>211</v>
      </c>
      <c r="G226" s="45">
        <f t="shared" si="45"/>
        <v>3098.7914607736498</v>
      </c>
      <c r="H226" s="42">
        <f t="shared" si="46"/>
        <v>712.71</v>
      </c>
      <c r="I226" s="42">
        <f t="shared" si="48"/>
        <v>2386.0814607736497</v>
      </c>
      <c r="J226" s="46">
        <f t="shared" si="53"/>
        <v>79066.031776759701</v>
      </c>
      <c r="K226" s="41">
        <f>SUM(H215:H226)</f>
        <v>9879.7400000000016</v>
      </c>
      <c r="L226" s="42">
        <f>SUM(I215:I226)</f>
        <v>27305.757529283797</v>
      </c>
      <c r="M226" s="42">
        <f>SUM(G215:G226)</f>
        <v>37185.497529283799</v>
      </c>
      <c r="N226" s="42">
        <f>K226+N214</f>
        <v>243841.92000000001</v>
      </c>
      <c r="O226" s="42">
        <f>L226+O214</f>
        <v>149704.59551825351</v>
      </c>
      <c r="P226" s="46">
        <f>M226+P214</f>
        <v>393546.51551825355</v>
      </c>
      <c r="Q226" s="23"/>
      <c r="V226" s="221">
        <f>SUM(H$134:H226)-R$134</f>
        <v>112272.39723712907</v>
      </c>
      <c r="X226" s="176">
        <f>SUM(H$134:H226)</f>
        <v>135452.50999999998</v>
      </c>
    </row>
    <row r="227" spans="1:24" hidden="1">
      <c r="A227" s="237">
        <v>45672</v>
      </c>
      <c r="B227" s="25">
        <v>85</v>
      </c>
      <c r="C227" s="26" t="s">
        <v>17</v>
      </c>
      <c r="D227" s="47" t="str">
        <f>D215</f>
        <v>'</v>
      </c>
      <c r="E227" s="27">
        <f>E215+365.25</f>
        <v>45823.25</v>
      </c>
      <c r="F227" s="90">
        <f>IF(MAX(F$9:F226)&gt;=L$5,0,IF(B227&gt;=MONTH($N$5),F226+1,0))</f>
        <v>212</v>
      </c>
      <c r="G227" s="28">
        <f t="shared" si="45"/>
        <v>3098.7914607736498</v>
      </c>
      <c r="H227" s="29">
        <f t="shared" si="46"/>
        <v>691.83</v>
      </c>
      <c r="I227" s="29">
        <f t="shared" si="48"/>
        <v>2406.9614607736498</v>
      </c>
      <c r="J227" s="30">
        <f t="shared" si="53"/>
        <v>76659.070315986057</v>
      </c>
      <c r="K227" s="31"/>
      <c r="L227" s="32"/>
      <c r="M227" s="32"/>
      <c r="N227" s="32"/>
      <c r="O227" s="32"/>
      <c r="P227" s="48"/>
      <c r="Q227" s="23"/>
      <c r="V227" s="221">
        <f>SUM(H$134:H227)-R$134</f>
        <v>112964.22723712906</v>
      </c>
      <c r="X227" s="176">
        <f>SUM(H$134:H227)</f>
        <v>136144.33999999997</v>
      </c>
    </row>
    <row r="228" spans="1:24" hidden="1">
      <c r="A228" s="237">
        <v>45703</v>
      </c>
      <c r="B228" s="25">
        <v>86</v>
      </c>
      <c r="C228" s="35" t="s">
        <v>19</v>
      </c>
      <c r="D228" s="36" t="str">
        <f t="shared" ref="D228:E228" si="61">D227</f>
        <v>'</v>
      </c>
      <c r="E228" s="37">
        <f t="shared" si="61"/>
        <v>45823.25</v>
      </c>
      <c r="F228" s="6">
        <f>IF(MAX(F$9:F227)&gt;=L$5,0,IF(B228&gt;=MONTH($N$5),F227+1,0))</f>
        <v>213</v>
      </c>
      <c r="G228" s="38">
        <f t="shared" si="45"/>
        <v>3098.7914607736498</v>
      </c>
      <c r="H228" s="39">
        <f t="shared" si="46"/>
        <v>670.77</v>
      </c>
      <c r="I228" s="39">
        <f t="shared" si="48"/>
        <v>2428.0214607736498</v>
      </c>
      <c r="J228" s="40">
        <f t="shared" si="53"/>
        <v>74231.048855212401</v>
      </c>
      <c r="K228" s="41"/>
      <c r="L228" s="42"/>
      <c r="M228" s="42"/>
      <c r="N228" s="42"/>
      <c r="O228" s="42"/>
      <c r="P228" s="46"/>
      <c r="Q228" s="23"/>
      <c r="V228" s="221">
        <f>SUM(H$134:H228)-R$134</f>
        <v>113634.99723712905</v>
      </c>
      <c r="X228" s="176">
        <f>SUM(H$134:H228)</f>
        <v>136815.10999999996</v>
      </c>
    </row>
    <row r="229" spans="1:24" hidden="1">
      <c r="A229" s="237">
        <v>45731</v>
      </c>
      <c r="B229" s="25">
        <v>87</v>
      </c>
      <c r="C229" s="35" t="s">
        <v>20</v>
      </c>
      <c r="D229" s="36" t="str">
        <f t="shared" ref="D229:E229" si="62">D228</f>
        <v>'</v>
      </c>
      <c r="E229" s="37">
        <f t="shared" si="62"/>
        <v>45823.25</v>
      </c>
      <c r="F229" s="6">
        <f>IF(MAX(F$9:F228)&gt;=L$5,0,IF(B229&gt;=MONTH($N$5),F228+1,0))</f>
        <v>214</v>
      </c>
      <c r="G229" s="38">
        <f t="shared" si="45"/>
        <v>3098.7914607736498</v>
      </c>
      <c r="H229" s="39">
        <f t="shared" si="46"/>
        <v>649.52</v>
      </c>
      <c r="I229" s="39">
        <f t="shared" si="48"/>
        <v>2449.2714607736498</v>
      </c>
      <c r="J229" s="40">
        <f t="shared" si="53"/>
        <v>71781.777394438745</v>
      </c>
      <c r="K229" s="41"/>
      <c r="L229" s="42"/>
      <c r="M229" s="42"/>
      <c r="N229" s="42"/>
      <c r="O229" s="42"/>
      <c r="P229" s="46"/>
      <c r="Q229" s="23"/>
      <c r="V229" s="221">
        <f>SUM(H$134:H229)-R$134</f>
        <v>114284.51723712904</v>
      </c>
      <c r="X229" s="176">
        <f>SUM(H$134:H229)</f>
        <v>137464.62999999995</v>
      </c>
    </row>
    <row r="230" spans="1:24" hidden="1">
      <c r="A230" s="237">
        <v>45762</v>
      </c>
      <c r="B230" s="25">
        <v>88</v>
      </c>
      <c r="C230" s="35" t="s">
        <v>21</v>
      </c>
      <c r="D230" s="36" t="str">
        <f t="shared" ref="D230:E230" si="63">D229</f>
        <v>'</v>
      </c>
      <c r="E230" s="37">
        <f t="shared" si="63"/>
        <v>45823.25</v>
      </c>
      <c r="F230" s="6">
        <f>IF(MAX(F$9:F229)&gt;=L$5,0,IF(B230&gt;=MONTH($N$5),F229+1,0))</f>
        <v>215</v>
      </c>
      <c r="G230" s="38">
        <f t="shared" si="45"/>
        <v>3098.7914607736498</v>
      </c>
      <c r="H230" s="39">
        <f t="shared" si="46"/>
        <v>628.09</v>
      </c>
      <c r="I230" s="39">
        <f t="shared" si="48"/>
        <v>2470.7014607736496</v>
      </c>
      <c r="J230" s="40">
        <f t="shared" si="53"/>
        <v>69311.075933665095</v>
      </c>
      <c r="K230" s="41"/>
      <c r="L230" s="42"/>
      <c r="M230" s="42"/>
      <c r="N230" s="42"/>
      <c r="O230" s="42"/>
      <c r="P230" s="46"/>
      <c r="Q230" s="23"/>
      <c r="V230" s="221">
        <f>SUM(H$134:H230)-R$134</f>
        <v>114912.60723712904</v>
      </c>
      <c r="X230" s="176">
        <f>SUM(H$134:H230)</f>
        <v>138092.71999999994</v>
      </c>
    </row>
    <row r="231" spans="1:24" hidden="1">
      <c r="A231" s="237">
        <v>45792</v>
      </c>
      <c r="B231" s="25">
        <v>89</v>
      </c>
      <c r="C231" s="35" t="s">
        <v>22</v>
      </c>
      <c r="D231" s="36" t="str">
        <f t="shared" ref="D231:E231" si="64">D230</f>
        <v>'</v>
      </c>
      <c r="E231" s="37">
        <f t="shared" si="64"/>
        <v>45823.25</v>
      </c>
      <c r="F231" s="6">
        <f>IF(MAX(F$9:F230)&gt;=L$5,0,IF(B231&gt;=MONTH($N$5),F230+1,0))</f>
        <v>216</v>
      </c>
      <c r="G231" s="38">
        <f t="shared" si="45"/>
        <v>3098.7914607736498</v>
      </c>
      <c r="H231" s="39">
        <f t="shared" si="46"/>
        <v>606.47</v>
      </c>
      <c r="I231" s="39">
        <f t="shared" si="48"/>
        <v>2492.32146077365</v>
      </c>
      <c r="J231" s="40">
        <f t="shared" si="53"/>
        <v>66818.754472891451</v>
      </c>
      <c r="K231" s="41"/>
      <c r="L231" s="42"/>
      <c r="M231" s="42"/>
      <c r="N231" s="42"/>
      <c r="O231" s="42"/>
      <c r="P231" s="46"/>
      <c r="Q231" s="23"/>
      <c r="V231" s="221">
        <f>SUM(H$134:H231)-R$134</f>
        <v>115519.07723712904</v>
      </c>
      <c r="X231" s="176">
        <f>SUM(H$134:H231)</f>
        <v>138699.18999999994</v>
      </c>
    </row>
    <row r="232" spans="1:24" hidden="1">
      <c r="A232" s="237">
        <v>45823</v>
      </c>
      <c r="B232" s="25">
        <v>90</v>
      </c>
      <c r="C232" s="35" t="s">
        <v>23</v>
      </c>
      <c r="D232" s="36" t="str">
        <f t="shared" ref="D232:E232" si="65">D231</f>
        <v>'</v>
      </c>
      <c r="E232" s="37">
        <f t="shared" si="65"/>
        <v>45823.25</v>
      </c>
      <c r="F232" s="6">
        <f>IF(MAX(F$9:F231)&gt;=L$5,0,IF(B232&gt;=MONTH($N$5),F231+1,0))</f>
        <v>217</v>
      </c>
      <c r="G232" s="38">
        <f t="shared" si="45"/>
        <v>3098.7914607736498</v>
      </c>
      <c r="H232" s="39">
        <f t="shared" si="46"/>
        <v>584.66</v>
      </c>
      <c r="I232" s="39">
        <f t="shared" si="48"/>
        <v>2514.1314607736499</v>
      </c>
      <c r="J232" s="40">
        <f t="shared" si="53"/>
        <v>64304.623012117801</v>
      </c>
      <c r="K232" s="41"/>
      <c r="L232" s="42"/>
      <c r="M232" s="42"/>
      <c r="N232" s="42"/>
      <c r="O232" s="42"/>
      <c r="P232" s="46"/>
      <c r="Q232" s="23"/>
      <c r="V232" s="221">
        <f>SUM(H$134:H232)-R$134</f>
        <v>116103.73723712904</v>
      </c>
      <c r="X232" s="176">
        <f>SUM(H$134:H232)</f>
        <v>139283.84999999995</v>
      </c>
    </row>
    <row r="233" spans="1:24" hidden="1">
      <c r="A233" s="237">
        <v>45853</v>
      </c>
      <c r="B233" s="25">
        <v>91</v>
      </c>
      <c r="C233" s="35" t="s">
        <v>24</v>
      </c>
      <c r="D233" s="36" t="str">
        <f t="shared" ref="D233:E233" si="66">D232</f>
        <v>'</v>
      </c>
      <c r="E233" s="37">
        <f t="shared" si="66"/>
        <v>45823.25</v>
      </c>
      <c r="F233" s="6">
        <f>IF(MAX(F$9:F232)&gt;=L$5,0,IF(B233&gt;=MONTH($N$5),F232+1,0))</f>
        <v>218</v>
      </c>
      <c r="G233" s="38">
        <f t="shared" si="45"/>
        <v>3098.7914607736498</v>
      </c>
      <c r="H233" s="39">
        <f t="shared" si="46"/>
        <v>562.66999999999996</v>
      </c>
      <c r="I233" s="39">
        <f t="shared" si="48"/>
        <v>2536.1214607736497</v>
      </c>
      <c r="J233" s="40">
        <f t="shared" si="53"/>
        <v>61768.501551344154</v>
      </c>
      <c r="K233" s="41"/>
      <c r="L233" s="42"/>
      <c r="M233" s="42"/>
      <c r="N233" s="42"/>
      <c r="O233" s="42"/>
      <c r="P233" s="46"/>
      <c r="Q233" s="23"/>
      <c r="V233" s="221">
        <f>SUM(H$134:H233)-R$134</f>
        <v>116666.40723712905</v>
      </c>
      <c r="X233" s="176">
        <f>SUM(H$134:H233)</f>
        <v>139846.51999999996</v>
      </c>
    </row>
    <row r="234" spans="1:24" hidden="1">
      <c r="A234" s="237">
        <v>45884</v>
      </c>
      <c r="B234" s="25">
        <v>92</v>
      </c>
      <c r="C234" s="35" t="s">
        <v>25</v>
      </c>
      <c r="D234" s="36" t="str">
        <f t="shared" ref="D234:E234" si="67">D233</f>
        <v>'</v>
      </c>
      <c r="E234" s="37">
        <f t="shared" si="67"/>
        <v>45823.25</v>
      </c>
      <c r="F234" s="6">
        <f>IF(MAX(F$9:F233)&gt;=L$5,0,IF(B234&gt;=MONTH($N$5),F233+1,0))</f>
        <v>219</v>
      </c>
      <c r="G234" s="38">
        <f t="shared" si="45"/>
        <v>3098.7914607736498</v>
      </c>
      <c r="H234" s="39">
        <f t="shared" si="46"/>
        <v>540.47</v>
      </c>
      <c r="I234" s="39">
        <f t="shared" si="48"/>
        <v>2558.32146077365</v>
      </c>
      <c r="J234" s="40">
        <f t="shared" si="53"/>
        <v>59210.180090570502</v>
      </c>
      <c r="K234" s="41"/>
      <c r="L234" s="42"/>
      <c r="M234" s="42"/>
      <c r="N234" s="42"/>
      <c r="O234" s="42"/>
      <c r="P234" s="46"/>
      <c r="Q234" s="23"/>
      <c r="V234" s="221">
        <f>SUM(H$134:H234)-R$134</f>
        <v>117206.87723712905</v>
      </c>
      <c r="X234" s="176">
        <f>SUM(H$134:H234)</f>
        <v>140386.98999999996</v>
      </c>
    </row>
    <row r="235" spans="1:24" hidden="1">
      <c r="A235" s="237">
        <v>45915</v>
      </c>
      <c r="B235" s="25">
        <v>93</v>
      </c>
      <c r="C235" s="35" t="s">
        <v>26</v>
      </c>
      <c r="D235" s="36" t="str">
        <f t="shared" ref="D235:E235" si="68">D234</f>
        <v>'</v>
      </c>
      <c r="E235" s="37">
        <f t="shared" si="68"/>
        <v>45823.25</v>
      </c>
      <c r="F235" s="6">
        <f>IF(MAX(F$9:F234)&gt;=L$5,0,IF(B235&gt;=MONTH($N$5),F234+1,0))</f>
        <v>220</v>
      </c>
      <c r="G235" s="38">
        <f t="shared" si="45"/>
        <v>3098.7914607736498</v>
      </c>
      <c r="H235" s="39">
        <f t="shared" si="46"/>
        <v>518.09</v>
      </c>
      <c r="I235" s="39">
        <f t="shared" si="48"/>
        <v>2580.7014607736496</v>
      </c>
      <c r="J235" s="40">
        <f t="shared" si="53"/>
        <v>56629.478629796853</v>
      </c>
      <c r="K235" s="41"/>
      <c r="L235" s="42"/>
      <c r="M235" s="42"/>
      <c r="N235" s="42"/>
      <c r="O235" s="42"/>
      <c r="P235" s="46"/>
      <c r="Q235" s="23"/>
      <c r="V235" s="221">
        <f>SUM(H$134:H235)-R$134</f>
        <v>117724.96723712905</v>
      </c>
      <c r="X235" s="176">
        <f>SUM(H$134:H235)</f>
        <v>140905.07999999996</v>
      </c>
    </row>
    <row r="236" spans="1:24" hidden="1">
      <c r="A236" s="237">
        <v>45945</v>
      </c>
      <c r="B236" s="25">
        <v>94</v>
      </c>
      <c r="C236" s="35" t="s">
        <v>27</v>
      </c>
      <c r="D236" s="36" t="str">
        <f t="shared" ref="D236:E236" si="69">D235</f>
        <v>'</v>
      </c>
      <c r="E236" s="37">
        <f t="shared" si="69"/>
        <v>45823.25</v>
      </c>
      <c r="F236" s="6">
        <f>IF(MAX(F$9:F235)&gt;=L$5,0,IF(B236&gt;=MONTH($N$5),F235+1,0))</f>
        <v>221</v>
      </c>
      <c r="G236" s="38">
        <f t="shared" si="45"/>
        <v>3098.7914607736498</v>
      </c>
      <c r="H236" s="39">
        <f t="shared" si="46"/>
        <v>495.51</v>
      </c>
      <c r="I236" s="39">
        <f t="shared" si="48"/>
        <v>2603.28146077365</v>
      </c>
      <c r="J236" s="40">
        <f t="shared" si="53"/>
        <v>54026.197169023202</v>
      </c>
      <c r="K236" s="41"/>
      <c r="L236" s="42"/>
      <c r="M236" s="42"/>
      <c r="N236" s="42"/>
      <c r="O236" s="42"/>
      <c r="P236" s="46"/>
      <c r="Q236" s="23"/>
      <c r="V236" s="221">
        <f>SUM(H$134:H236)-R$134</f>
        <v>118220.47723712906</v>
      </c>
      <c r="X236" s="176">
        <f>SUM(H$134:H236)</f>
        <v>141400.58999999997</v>
      </c>
    </row>
    <row r="237" spans="1:24" hidden="1">
      <c r="A237" s="237">
        <v>45976</v>
      </c>
      <c r="B237" s="25">
        <v>95</v>
      </c>
      <c r="C237" s="35" t="s">
        <v>28</v>
      </c>
      <c r="D237" s="36" t="str">
        <f t="shared" ref="D237:E237" si="70">D236</f>
        <v>'</v>
      </c>
      <c r="E237" s="37">
        <f t="shared" si="70"/>
        <v>45823.25</v>
      </c>
      <c r="F237" s="6">
        <f>IF(MAX(F$9:F236)&gt;=L$5,0,IF(B237&gt;=MONTH($N$5),F236+1,0))</f>
        <v>222</v>
      </c>
      <c r="G237" s="38">
        <f t="shared" si="45"/>
        <v>3098.7914607736498</v>
      </c>
      <c r="H237" s="39">
        <f t="shared" si="46"/>
        <v>472.73</v>
      </c>
      <c r="I237" s="39">
        <f t="shared" si="48"/>
        <v>2626.0614607736497</v>
      </c>
      <c r="J237" s="40">
        <f t="shared" si="53"/>
        <v>51400.135708249552</v>
      </c>
      <c r="K237" s="41"/>
      <c r="L237" s="42"/>
      <c r="M237" s="42"/>
      <c r="N237" s="42"/>
      <c r="O237" s="42"/>
      <c r="P237" s="46"/>
      <c r="Q237" s="23"/>
      <c r="V237" s="221">
        <f>SUM(H$134:H237)-R$134</f>
        <v>118693.20723712907</v>
      </c>
      <c r="X237" s="176">
        <f>SUM(H$134:H237)</f>
        <v>141873.31999999998</v>
      </c>
    </row>
    <row r="238" spans="1:24" hidden="1">
      <c r="A238" s="237">
        <v>46006</v>
      </c>
      <c r="B238" s="25">
        <v>96</v>
      </c>
      <c r="C238" s="35" t="s">
        <v>29</v>
      </c>
      <c r="D238" s="36" t="str">
        <f t="shared" ref="D238:E238" si="71">D237</f>
        <v>'</v>
      </c>
      <c r="E238" s="37">
        <f t="shared" si="71"/>
        <v>45823.25</v>
      </c>
      <c r="F238" s="6">
        <f>IF(MAX(F$9:F237)&gt;=L$5,0,IF(B238&gt;=MONTH($N$5),F237+1,0))</f>
        <v>223</v>
      </c>
      <c r="G238" s="45">
        <f t="shared" si="45"/>
        <v>3098.7914607736498</v>
      </c>
      <c r="H238" s="42">
        <f t="shared" si="46"/>
        <v>449.75</v>
      </c>
      <c r="I238" s="42">
        <f t="shared" si="48"/>
        <v>2649.0414607736498</v>
      </c>
      <c r="J238" s="46">
        <f t="shared" si="53"/>
        <v>48751.094247475899</v>
      </c>
      <c r="K238" s="41">
        <f>SUM(H227:H238)</f>
        <v>6870.5600000000013</v>
      </c>
      <c r="L238" s="42">
        <f>SUM(I227:I238)</f>
        <v>30314.937529283798</v>
      </c>
      <c r="M238" s="42">
        <f>SUM(G227:G238)</f>
        <v>37185.497529283799</v>
      </c>
      <c r="N238" s="42">
        <f>K238+N226</f>
        <v>250712.48</v>
      </c>
      <c r="O238" s="42">
        <f>L238+O226</f>
        <v>180019.53304753732</v>
      </c>
      <c r="P238" s="46">
        <f>M238+P226</f>
        <v>430732.01304753736</v>
      </c>
      <c r="Q238" s="23"/>
      <c r="V238" s="221">
        <f>SUM(H$134:H238)-R$134</f>
        <v>119142.95723712907</v>
      </c>
      <c r="X238" s="176">
        <f>SUM(H$134:H238)</f>
        <v>142323.06999999998</v>
      </c>
    </row>
    <row r="239" spans="1:24" hidden="1">
      <c r="A239" s="237">
        <v>46037</v>
      </c>
      <c r="B239" s="25">
        <v>85</v>
      </c>
      <c r="C239" s="26" t="s">
        <v>17</v>
      </c>
      <c r="D239" s="47" t="str">
        <f>D227</f>
        <v>'</v>
      </c>
      <c r="E239" s="27">
        <f>E227+365.25</f>
        <v>46188.5</v>
      </c>
      <c r="F239" s="90">
        <f>IF(MAX(F$9:F238)&gt;=L$5,0,IF(B239&gt;=MONTH($N$5),F238+1,0))</f>
        <v>224</v>
      </c>
      <c r="G239" s="28">
        <f t="shared" si="45"/>
        <v>3098.7914607736498</v>
      </c>
      <c r="H239" s="29">
        <f t="shared" si="46"/>
        <v>426.57</v>
      </c>
      <c r="I239" s="29">
        <f t="shared" si="48"/>
        <v>2672.2214607736496</v>
      </c>
      <c r="J239" s="30">
        <f t="shared" si="53"/>
        <v>46078.872786702254</v>
      </c>
      <c r="K239" s="31"/>
      <c r="L239" s="32"/>
      <c r="M239" s="32"/>
      <c r="N239" s="32"/>
      <c r="O239" s="32"/>
      <c r="P239" s="48"/>
      <c r="Q239" s="23"/>
      <c r="V239" s="221">
        <f>SUM(H$134:H239)-R$134</f>
        <v>119569.52723712908</v>
      </c>
      <c r="X239" s="176">
        <f>SUM(H$134:H239)</f>
        <v>142749.63999999998</v>
      </c>
    </row>
    <row r="240" spans="1:24" hidden="1">
      <c r="A240" s="237">
        <v>46068</v>
      </c>
      <c r="B240" s="25">
        <v>86</v>
      </c>
      <c r="C240" s="35" t="s">
        <v>19</v>
      </c>
      <c r="D240" s="36" t="str">
        <f t="shared" ref="D240:E240" si="72">D239</f>
        <v>'</v>
      </c>
      <c r="E240" s="37">
        <f t="shared" si="72"/>
        <v>46188.5</v>
      </c>
      <c r="F240" s="6">
        <f>IF(MAX(F$9:F239)&gt;=L$5,0,IF(B240&gt;=MONTH($N$5),F239+1,0))</f>
        <v>225</v>
      </c>
      <c r="G240" s="38">
        <f t="shared" si="45"/>
        <v>3098.7914607736498</v>
      </c>
      <c r="H240" s="39">
        <f t="shared" si="46"/>
        <v>403.19</v>
      </c>
      <c r="I240" s="39">
        <f t="shared" si="48"/>
        <v>2695.6014607736497</v>
      </c>
      <c r="J240" s="40">
        <f t="shared" si="53"/>
        <v>43383.271325928603</v>
      </c>
      <c r="K240" s="41"/>
      <c r="L240" s="42"/>
      <c r="M240" s="42"/>
      <c r="N240" s="42"/>
      <c r="O240" s="42"/>
      <c r="P240" s="46"/>
      <c r="Q240" s="23"/>
      <c r="V240" s="221">
        <f>SUM(H$134:H240)-R$134</f>
        <v>119972.71723712908</v>
      </c>
      <c r="X240" s="176">
        <f>SUM(H$134:H240)</f>
        <v>143152.82999999999</v>
      </c>
    </row>
    <row r="241" spans="1:24" hidden="1">
      <c r="A241" s="237">
        <v>46096</v>
      </c>
      <c r="B241" s="25">
        <v>87</v>
      </c>
      <c r="C241" s="35" t="s">
        <v>20</v>
      </c>
      <c r="D241" s="36" t="str">
        <f t="shared" ref="D241:E241" si="73">D240</f>
        <v>'</v>
      </c>
      <c r="E241" s="37">
        <f t="shared" si="73"/>
        <v>46188.5</v>
      </c>
      <c r="F241" s="6">
        <f>IF(MAX(F$9:F240)&gt;=L$5,0,IF(B241&gt;=MONTH($N$5),F240+1,0))</f>
        <v>226</v>
      </c>
      <c r="G241" s="38">
        <f t="shared" si="45"/>
        <v>3098.7914607736498</v>
      </c>
      <c r="H241" s="39">
        <f t="shared" si="46"/>
        <v>379.6</v>
      </c>
      <c r="I241" s="39">
        <f t="shared" si="48"/>
        <v>2719.1914607736499</v>
      </c>
      <c r="J241" s="40">
        <f t="shared" si="53"/>
        <v>40664.079865154956</v>
      </c>
      <c r="K241" s="41"/>
      <c r="L241" s="42"/>
      <c r="M241" s="42"/>
      <c r="N241" s="42"/>
      <c r="O241" s="42"/>
      <c r="P241" s="46"/>
      <c r="Q241" s="23"/>
      <c r="V241" s="221">
        <f>SUM(H$134:H241)-R$134</f>
        <v>120352.31723712909</v>
      </c>
      <c r="X241" s="176">
        <f>SUM(H$134:H241)</f>
        <v>143532.43</v>
      </c>
    </row>
    <row r="242" spans="1:24" hidden="1">
      <c r="A242" s="237">
        <v>46127</v>
      </c>
      <c r="B242" s="25">
        <v>88</v>
      </c>
      <c r="C242" s="35" t="s">
        <v>21</v>
      </c>
      <c r="D242" s="36" t="str">
        <f t="shared" ref="D242:E242" si="74">D241</f>
        <v>'</v>
      </c>
      <c r="E242" s="37">
        <f t="shared" si="74"/>
        <v>46188.5</v>
      </c>
      <c r="F242" s="6">
        <f>IF(MAX(F$9:F241)&gt;=L$5,0,IF(B242&gt;=MONTH($N$5),F241+1,0))</f>
        <v>227</v>
      </c>
      <c r="G242" s="38">
        <f t="shared" si="45"/>
        <v>3098.7914607736498</v>
      </c>
      <c r="H242" s="39">
        <f t="shared" si="46"/>
        <v>355.81</v>
      </c>
      <c r="I242" s="39">
        <f t="shared" si="48"/>
        <v>2742.9814607736498</v>
      </c>
      <c r="J242" s="40">
        <f t="shared" si="53"/>
        <v>37921.098404381308</v>
      </c>
      <c r="K242" s="41"/>
      <c r="L242" s="42"/>
      <c r="M242" s="42"/>
      <c r="N242" s="42"/>
      <c r="O242" s="42"/>
      <c r="P242" s="46"/>
      <c r="Q242" s="23"/>
      <c r="V242" s="221">
        <f>SUM(H$134:H242)-R$134</f>
        <v>120708.12723712908</v>
      </c>
      <c r="X242" s="176">
        <f>SUM(H$134:H242)</f>
        <v>143888.24</v>
      </c>
    </row>
    <row r="243" spans="1:24" hidden="1">
      <c r="A243" s="237">
        <v>46157</v>
      </c>
      <c r="B243" s="25">
        <v>89</v>
      </c>
      <c r="C243" s="35" t="s">
        <v>22</v>
      </c>
      <c r="D243" s="36" t="str">
        <f t="shared" ref="D243:E243" si="75">D242</f>
        <v>'</v>
      </c>
      <c r="E243" s="37">
        <f t="shared" si="75"/>
        <v>46188.5</v>
      </c>
      <c r="F243" s="6">
        <f>IF(MAX(F$9:F242)&gt;=L$5,0,IF(B243&gt;=MONTH($N$5),F242+1,0))</f>
        <v>228</v>
      </c>
      <c r="G243" s="38">
        <f t="shared" si="45"/>
        <v>3098.7914607736498</v>
      </c>
      <c r="H243" s="39">
        <f t="shared" si="46"/>
        <v>331.81</v>
      </c>
      <c r="I243" s="39">
        <f t="shared" si="48"/>
        <v>2766.9814607736498</v>
      </c>
      <c r="J243" s="40">
        <f t="shared" si="53"/>
        <v>35154.11694360766</v>
      </c>
      <c r="K243" s="41"/>
      <c r="L243" s="42"/>
      <c r="M243" s="42"/>
      <c r="N243" s="42"/>
      <c r="O243" s="42"/>
      <c r="P243" s="46"/>
      <c r="Q243" s="23"/>
      <c r="V243" s="221">
        <f>SUM(H$134:H243)-R$134</f>
        <v>121039.93723712908</v>
      </c>
      <c r="X243" s="176">
        <f>SUM(H$134:H243)</f>
        <v>144220.04999999999</v>
      </c>
    </row>
    <row r="244" spans="1:24" hidden="1">
      <c r="A244" s="237">
        <v>46188</v>
      </c>
      <c r="B244" s="25">
        <v>90</v>
      </c>
      <c r="C244" s="35" t="s">
        <v>23</v>
      </c>
      <c r="D244" s="36" t="str">
        <f t="shared" ref="D244:E244" si="76">D243</f>
        <v>'</v>
      </c>
      <c r="E244" s="37">
        <f t="shared" si="76"/>
        <v>46188.5</v>
      </c>
      <c r="F244" s="6">
        <f>IF(MAX(F$9:F243)&gt;=L$5,0,IF(B244&gt;=MONTH($N$5),F243+1,0))</f>
        <v>229</v>
      </c>
      <c r="G244" s="38">
        <f t="shared" si="45"/>
        <v>3098.7914607736498</v>
      </c>
      <c r="H244" s="39">
        <f t="shared" si="46"/>
        <v>307.60000000000002</v>
      </c>
      <c r="I244" s="39">
        <f t="shared" si="48"/>
        <v>2791.1914607736499</v>
      </c>
      <c r="J244" s="40">
        <f t="shared" si="53"/>
        <v>32362.925482834009</v>
      </c>
      <c r="K244" s="41"/>
      <c r="L244" s="42"/>
      <c r="M244" s="42"/>
      <c r="N244" s="42"/>
      <c r="O244" s="42"/>
      <c r="P244" s="46"/>
      <c r="Q244" s="23"/>
      <c r="V244" s="221">
        <f>SUM(H$134:H244)-R$134</f>
        <v>121347.53723712909</v>
      </c>
      <c r="X244" s="176">
        <f>SUM(H$134:H244)</f>
        <v>144527.65</v>
      </c>
    </row>
    <row r="245" spans="1:24" hidden="1">
      <c r="A245" s="237">
        <v>46218</v>
      </c>
      <c r="B245" s="25">
        <v>91</v>
      </c>
      <c r="C245" s="35" t="s">
        <v>24</v>
      </c>
      <c r="D245" s="36" t="str">
        <f t="shared" ref="D245:E245" si="77">D244</f>
        <v>'</v>
      </c>
      <c r="E245" s="37">
        <f t="shared" si="77"/>
        <v>46188.5</v>
      </c>
      <c r="F245" s="6">
        <f>IF(MAX(F$9:F244)&gt;=L$5,0,IF(B245&gt;=MONTH($N$5),F244+1,0))</f>
        <v>230</v>
      </c>
      <c r="G245" s="38">
        <f t="shared" si="45"/>
        <v>3098.7914607736498</v>
      </c>
      <c r="H245" s="39">
        <f t="shared" si="46"/>
        <v>283.18</v>
      </c>
      <c r="I245" s="39">
        <f t="shared" si="48"/>
        <v>2815.6114607736499</v>
      </c>
      <c r="J245" s="40">
        <f t="shared" si="53"/>
        <v>29547.31402206036</v>
      </c>
      <c r="K245" s="41"/>
      <c r="L245" s="42"/>
      <c r="M245" s="42"/>
      <c r="N245" s="42"/>
      <c r="O245" s="42"/>
      <c r="P245" s="46"/>
      <c r="Q245" s="23"/>
      <c r="V245" s="221">
        <f>SUM(H$134:H245)-R$134</f>
        <v>121630.71723712908</v>
      </c>
      <c r="X245" s="176">
        <f>SUM(H$134:H245)</f>
        <v>144810.82999999999</v>
      </c>
    </row>
    <row r="246" spans="1:24" hidden="1">
      <c r="A246" s="237">
        <v>46249</v>
      </c>
      <c r="B246" s="25">
        <v>92</v>
      </c>
      <c r="C246" s="35" t="s">
        <v>25</v>
      </c>
      <c r="D246" s="36" t="str">
        <f t="shared" ref="D246:E246" si="78">D245</f>
        <v>'</v>
      </c>
      <c r="E246" s="37">
        <f t="shared" si="78"/>
        <v>46188.5</v>
      </c>
      <c r="F246" s="6">
        <f>IF(MAX(F$9:F245)&gt;=L$5,0,IF(B246&gt;=MONTH($N$5),F245+1,0))</f>
        <v>231</v>
      </c>
      <c r="G246" s="38">
        <f t="shared" si="45"/>
        <v>3098.7914607736498</v>
      </c>
      <c r="H246" s="39">
        <f t="shared" si="46"/>
        <v>258.54000000000002</v>
      </c>
      <c r="I246" s="39">
        <f t="shared" si="48"/>
        <v>2840.2514607736498</v>
      </c>
      <c r="J246" s="40">
        <f t="shared" si="53"/>
        <v>26707.062561286712</v>
      </c>
      <c r="K246" s="41"/>
      <c r="L246" s="42"/>
      <c r="M246" s="42"/>
      <c r="N246" s="42"/>
      <c r="O246" s="42"/>
      <c r="P246" s="46"/>
      <c r="Q246" s="23"/>
      <c r="V246" s="221">
        <f>SUM(H$134:H246)-R$134</f>
        <v>121889.25723712909</v>
      </c>
      <c r="X246" s="176">
        <f>SUM(H$134:H246)</f>
        <v>145069.37</v>
      </c>
    </row>
    <row r="247" spans="1:24" hidden="1">
      <c r="A247" s="237">
        <v>46280</v>
      </c>
      <c r="B247" s="25">
        <v>93</v>
      </c>
      <c r="C247" s="35" t="s">
        <v>26</v>
      </c>
      <c r="D247" s="36" t="str">
        <f t="shared" ref="D247:E247" si="79">D246</f>
        <v>'</v>
      </c>
      <c r="E247" s="37">
        <f t="shared" si="79"/>
        <v>46188.5</v>
      </c>
      <c r="F247" s="6">
        <f>IF(MAX(F$9:F246)&gt;=L$5,0,IF(B247&gt;=MONTH($N$5),F246+1,0))</f>
        <v>232</v>
      </c>
      <c r="G247" s="38">
        <f t="shared" si="45"/>
        <v>3098.7914607736498</v>
      </c>
      <c r="H247" s="39">
        <f t="shared" si="46"/>
        <v>233.69</v>
      </c>
      <c r="I247" s="39">
        <f t="shared" si="48"/>
        <v>2865.1014607736497</v>
      </c>
      <c r="J247" s="40">
        <f t="shared" si="53"/>
        <v>23841.961100513061</v>
      </c>
      <c r="K247" s="41"/>
      <c r="L247" s="42"/>
      <c r="M247" s="42"/>
      <c r="N247" s="42"/>
      <c r="O247" s="42"/>
      <c r="P247" s="46"/>
      <c r="Q247" s="23"/>
      <c r="V247" s="221">
        <f>SUM(H$134:H247)-R$134</f>
        <v>122122.94723712909</v>
      </c>
      <c r="X247" s="176">
        <f>SUM(H$134:H247)</f>
        <v>145303.06</v>
      </c>
    </row>
    <row r="248" spans="1:24" hidden="1">
      <c r="A248" s="237">
        <v>46310</v>
      </c>
      <c r="B248" s="25">
        <v>94</v>
      </c>
      <c r="C248" s="35" t="s">
        <v>27</v>
      </c>
      <c r="D248" s="36" t="str">
        <f t="shared" ref="D248:E248" si="80">D247</f>
        <v>'</v>
      </c>
      <c r="E248" s="37">
        <f t="shared" si="80"/>
        <v>46188.5</v>
      </c>
      <c r="F248" s="6">
        <f>IF(MAX(F$9:F247)&gt;=L$5,0,IF(B248&gt;=MONTH($N$5),F247+1,0))</f>
        <v>233</v>
      </c>
      <c r="G248" s="38">
        <f t="shared" si="45"/>
        <v>3098.7914607736498</v>
      </c>
      <c r="H248" s="39">
        <f t="shared" si="46"/>
        <v>208.62</v>
      </c>
      <c r="I248" s="39">
        <f t="shared" si="48"/>
        <v>2890.1714607736499</v>
      </c>
      <c r="J248" s="40">
        <f t="shared" si="53"/>
        <v>20951.789639739411</v>
      </c>
      <c r="K248" s="41"/>
      <c r="L248" s="42"/>
      <c r="M248" s="42"/>
      <c r="N248" s="42"/>
      <c r="O248" s="42"/>
      <c r="P248" s="46"/>
      <c r="Q248" s="23"/>
      <c r="V248" s="221">
        <f>SUM(H$134:H248)-R$134</f>
        <v>122331.56723712909</v>
      </c>
      <c r="X248" s="176">
        <f>SUM(H$134:H248)</f>
        <v>145511.67999999999</v>
      </c>
    </row>
    <row r="249" spans="1:24" hidden="1">
      <c r="A249" s="237">
        <v>46341</v>
      </c>
      <c r="B249" s="25">
        <v>95</v>
      </c>
      <c r="C249" s="35" t="s">
        <v>28</v>
      </c>
      <c r="D249" s="36" t="str">
        <f t="shared" ref="D249:E249" si="81">D248</f>
        <v>'</v>
      </c>
      <c r="E249" s="37">
        <f t="shared" si="81"/>
        <v>46188.5</v>
      </c>
      <c r="F249" s="6">
        <f>IF(MAX(F$9:F248)&gt;=L$5,0,IF(B249&gt;=MONTH($N$5),F248+1,0))</f>
        <v>234</v>
      </c>
      <c r="G249" s="38">
        <f t="shared" si="45"/>
        <v>3098.7914607736498</v>
      </c>
      <c r="H249" s="39">
        <f t="shared" si="46"/>
        <v>183.33</v>
      </c>
      <c r="I249" s="39">
        <f t="shared" si="48"/>
        <v>2915.4614607736498</v>
      </c>
      <c r="J249" s="40">
        <f t="shared" si="53"/>
        <v>18036.328178965759</v>
      </c>
      <c r="K249" s="41"/>
      <c r="L249" s="42"/>
      <c r="M249" s="42"/>
      <c r="N249" s="42"/>
      <c r="O249" s="42"/>
      <c r="P249" s="46"/>
      <c r="Q249" s="23"/>
      <c r="V249" s="221">
        <f>SUM(H$134:H249)-R$134</f>
        <v>122514.89723712907</v>
      </c>
      <c r="X249" s="176">
        <f>SUM(H$134:H249)</f>
        <v>145695.00999999998</v>
      </c>
    </row>
    <row r="250" spans="1:24" hidden="1">
      <c r="A250" s="237">
        <v>46371</v>
      </c>
      <c r="B250" s="25">
        <v>96</v>
      </c>
      <c r="C250" s="35" t="s">
        <v>29</v>
      </c>
      <c r="D250" s="36" t="str">
        <f t="shared" ref="D250:E250" si="82">D249</f>
        <v>'</v>
      </c>
      <c r="E250" s="37">
        <f t="shared" si="82"/>
        <v>46188.5</v>
      </c>
      <c r="F250" s="6">
        <f>IF(MAX(F$9:F249)&gt;=L$5,0,IF(B250&gt;=MONTH($N$5),F249+1,0))</f>
        <v>235</v>
      </c>
      <c r="G250" s="45">
        <f t="shared" si="45"/>
        <v>3098.7914607736498</v>
      </c>
      <c r="H250" s="42">
        <f t="shared" si="46"/>
        <v>157.82</v>
      </c>
      <c r="I250" s="42">
        <f t="shared" si="48"/>
        <v>2940.9714607736496</v>
      </c>
      <c r="J250" s="46">
        <f t="shared" si="53"/>
        <v>15095.35671819211</v>
      </c>
      <c r="K250" s="41">
        <f>SUM(H239:H250)</f>
        <v>3529.7599999999998</v>
      </c>
      <c r="L250" s="42">
        <f>SUM(I239:I250)</f>
        <v>33655.737529283797</v>
      </c>
      <c r="M250" s="42">
        <f>SUM(G239:G250)</f>
        <v>37185.497529283799</v>
      </c>
      <c r="N250" s="42">
        <f>K250+N238</f>
        <v>254242.24000000002</v>
      </c>
      <c r="O250" s="42">
        <f>L250+O238</f>
        <v>213675.27057682112</v>
      </c>
      <c r="P250" s="46">
        <f>M250+P238</f>
        <v>467917.51057682117</v>
      </c>
      <c r="Q250" s="23"/>
      <c r="V250" s="221">
        <f>SUM(H$134:H250)-R$134</f>
        <v>122672.71723712908</v>
      </c>
      <c r="X250" s="176">
        <f>SUM(H$134:H250)</f>
        <v>145852.82999999999</v>
      </c>
    </row>
    <row r="251" spans="1:24">
      <c r="A251" s="237">
        <v>46402</v>
      </c>
      <c r="B251" s="25">
        <v>85</v>
      </c>
      <c r="C251" s="26" t="s">
        <v>17</v>
      </c>
      <c r="D251" s="47" t="str">
        <f>D239</f>
        <v>'</v>
      </c>
      <c r="E251" s="27">
        <f>E239+365.25</f>
        <v>46553.75</v>
      </c>
      <c r="F251" s="90">
        <f>IF(MAX(F$9:F250)&gt;=L$5,0,IF(B251&gt;=MONTH($N$5),F250+1,0))</f>
        <v>236</v>
      </c>
      <c r="G251" s="28">
        <f t="shared" si="45"/>
        <v>3098.7914607736498</v>
      </c>
      <c r="H251" s="29">
        <f t="shared" si="46"/>
        <v>132.08000000000001</v>
      </c>
      <c r="I251" s="29">
        <f t="shared" si="48"/>
        <v>2966.7114607736498</v>
      </c>
      <c r="J251" s="30">
        <f t="shared" si="53"/>
        <v>12128.64525741846</v>
      </c>
      <c r="K251" s="31"/>
      <c r="L251" s="32"/>
      <c r="M251" s="32"/>
      <c r="N251" s="32"/>
      <c r="O251" s="32"/>
      <c r="P251" s="48"/>
      <c r="Q251" s="23"/>
      <c r="V251" s="221">
        <f>SUM(H$134:H251)-R$134</f>
        <v>122804.79723712907</v>
      </c>
      <c r="X251" s="176">
        <f>SUM(H$134:H251)</f>
        <v>145984.90999999997</v>
      </c>
    </row>
    <row r="252" spans="1:24">
      <c r="A252" s="237">
        <v>46433</v>
      </c>
      <c r="B252" s="25">
        <v>98</v>
      </c>
      <c r="C252" s="35" t="s">
        <v>19</v>
      </c>
      <c r="D252" s="36" t="str">
        <f t="shared" ref="D252:E252" si="83">D251</f>
        <v>'</v>
      </c>
      <c r="E252" s="37">
        <f t="shared" si="83"/>
        <v>46553.75</v>
      </c>
      <c r="F252" s="6">
        <f>IF(MAX(F$9:F251)&gt;=L$5,0,IF(B252&gt;=MONTH($N$5),F251+1,0))</f>
        <v>237</v>
      </c>
      <c r="G252" s="38">
        <f t="shared" ref="G252:G315" si="84">IF((J251+H252)&lt;(M$5+H252),J251+H252,M$5)</f>
        <v>3098.7914607736498</v>
      </c>
      <c r="H252" s="39">
        <f t="shared" ref="H252:H315" si="85">IF(F252&gt;0,IF(J251&gt;0,ROUND(-IPMT(K$5/12,F252,L$5,J$5,,),2),0),0)</f>
        <v>106.13</v>
      </c>
      <c r="I252" s="39">
        <f t="shared" si="48"/>
        <v>2992.6614607736497</v>
      </c>
      <c r="J252" s="40">
        <f t="shared" si="53"/>
        <v>9135.9837966448104</v>
      </c>
      <c r="K252" s="41"/>
      <c r="L252" s="42"/>
      <c r="M252" s="42"/>
      <c r="N252" s="42"/>
      <c r="O252" s="42"/>
      <c r="P252" s="46"/>
      <c r="Q252" s="23"/>
      <c r="V252" s="221">
        <f>SUM(H$134:H252)-R$134</f>
        <v>122910.92723712907</v>
      </c>
      <c r="X252" s="176">
        <f>SUM(H$134:H252)</f>
        <v>146091.03999999998</v>
      </c>
    </row>
    <row r="253" spans="1:24">
      <c r="A253" s="237">
        <v>46461</v>
      </c>
      <c r="B253" s="25">
        <v>99</v>
      </c>
      <c r="C253" s="35" t="s">
        <v>20</v>
      </c>
      <c r="D253" s="36" t="str">
        <f t="shared" ref="D253:E253" si="86">D252</f>
        <v>'</v>
      </c>
      <c r="E253" s="37">
        <f t="shared" si="86"/>
        <v>46553.75</v>
      </c>
      <c r="F253" s="6">
        <f>IF(MAX(F$9:F252)&gt;=L$5,0,IF(B253&gt;=MONTH($N$5),F252+1,0))</f>
        <v>238</v>
      </c>
      <c r="G253" s="38">
        <f t="shared" si="84"/>
        <v>3098.7914607736498</v>
      </c>
      <c r="H253" s="39">
        <f t="shared" si="85"/>
        <v>79.94</v>
      </c>
      <c r="I253" s="39">
        <f t="shared" si="48"/>
        <v>3018.8514607736497</v>
      </c>
      <c r="J253" s="40">
        <f t="shared" si="53"/>
        <v>6117.1323358711606</v>
      </c>
      <c r="K253" s="41"/>
      <c r="L253" s="42"/>
      <c r="M253" s="42"/>
      <c r="N253" s="42"/>
      <c r="O253" s="42"/>
      <c r="P253" s="46"/>
      <c r="Q253" s="23"/>
      <c r="V253" s="221">
        <f>SUM(H$134:H253)-R$134</f>
        <v>122990.86723712907</v>
      </c>
      <c r="X253" s="176">
        <f>SUM(H$134:H253)</f>
        <v>146170.97999999998</v>
      </c>
    </row>
    <row r="254" spans="1:24">
      <c r="A254" s="237">
        <v>46492</v>
      </c>
      <c r="B254" s="25">
        <v>100</v>
      </c>
      <c r="C254" s="35" t="s">
        <v>21</v>
      </c>
      <c r="D254" s="36" t="str">
        <f t="shared" ref="D254:E254" si="87">D253</f>
        <v>'</v>
      </c>
      <c r="E254" s="37">
        <f t="shared" si="87"/>
        <v>46553.75</v>
      </c>
      <c r="F254" s="6">
        <f>IF(MAX(F$9:F253)&gt;=L$5,0,IF(B254&gt;=MONTH($N$5),F253+1,0))</f>
        <v>239</v>
      </c>
      <c r="G254" s="38">
        <f t="shared" si="84"/>
        <v>3098.7914607736498</v>
      </c>
      <c r="H254" s="39">
        <f t="shared" si="85"/>
        <v>53.53</v>
      </c>
      <c r="I254" s="39">
        <f t="shared" si="48"/>
        <v>3045.2614607736496</v>
      </c>
      <c r="J254" s="40">
        <f t="shared" si="53"/>
        <v>3071.8708750975111</v>
      </c>
      <c r="K254" s="41"/>
      <c r="L254" s="42"/>
      <c r="M254" s="42"/>
      <c r="N254" s="42"/>
      <c r="O254" s="42"/>
      <c r="P254" s="46"/>
      <c r="Q254" s="23"/>
      <c r="V254" s="221">
        <f>SUM(H$134:H254)-R$134</f>
        <v>123044.39723712907</v>
      </c>
      <c r="X254" s="176">
        <f>SUM(H$134:H254)</f>
        <v>146224.50999999998</v>
      </c>
    </row>
    <row r="255" spans="1:24">
      <c r="A255" s="237">
        <v>46522</v>
      </c>
      <c r="B255" s="25">
        <v>101</v>
      </c>
      <c r="C255" s="35" t="s">
        <v>22</v>
      </c>
      <c r="D255" s="36" t="str">
        <f t="shared" ref="D255:E255" si="88">D254</f>
        <v>'</v>
      </c>
      <c r="E255" s="37">
        <f t="shared" si="88"/>
        <v>46553.75</v>
      </c>
      <c r="F255" s="6">
        <f>IF(MAX(F$9:F254)&gt;=L$5,0,IF(B255&gt;=MONTH($N$5),F254+1,0))</f>
        <v>240</v>
      </c>
      <c r="G255" s="38">
        <f t="shared" si="84"/>
        <v>3098.7508750975112</v>
      </c>
      <c r="H255" s="39">
        <f t="shared" si="85"/>
        <v>26.88</v>
      </c>
      <c r="I255" s="39">
        <f t="shared" si="48"/>
        <v>3071.8708750975111</v>
      </c>
      <c r="J255" s="40">
        <f t="shared" si="53"/>
        <v>0</v>
      </c>
      <c r="K255" s="41"/>
      <c r="L255" s="42"/>
      <c r="M255" s="42"/>
      <c r="N255" s="42"/>
      <c r="O255" s="42"/>
      <c r="P255" s="46"/>
      <c r="Q255" s="23"/>
      <c r="V255" s="222">
        <f>SUM(H$134:H255)-R$134</f>
        <v>123071.27723712908</v>
      </c>
      <c r="X255" s="235">
        <f>SUM(H$134:H255)</f>
        <v>146251.38999999998</v>
      </c>
    </row>
    <row r="256" spans="1:24">
      <c r="A256" s="237">
        <v>46553</v>
      </c>
      <c r="B256" s="25">
        <v>102</v>
      </c>
      <c r="C256" s="35" t="s">
        <v>23</v>
      </c>
      <c r="D256" s="36" t="str">
        <f t="shared" ref="D256:E256" si="89">D255</f>
        <v>'</v>
      </c>
      <c r="E256" s="37">
        <f t="shared" si="89"/>
        <v>46553.75</v>
      </c>
      <c r="F256" s="6">
        <f>IF(MAX(F$9:F255)&gt;=L$5,0,IF(B256&gt;=MONTH($N$5),F255+1,0))</f>
        <v>0</v>
      </c>
      <c r="G256" s="38">
        <f t="shared" si="84"/>
        <v>0</v>
      </c>
      <c r="H256" s="39">
        <f t="shared" si="85"/>
        <v>0</v>
      </c>
      <c r="I256" s="39">
        <f t="shared" si="48"/>
        <v>0</v>
      </c>
      <c r="J256" s="40">
        <f t="shared" si="53"/>
        <v>0</v>
      </c>
      <c r="K256" s="41"/>
      <c r="L256" s="42"/>
      <c r="M256" s="42"/>
      <c r="N256" s="42"/>
      <c r="O256" s="42"/>
      <c r="P256" s="46"/>
      <c r="Q256" s="23"/>
    </row>
    <row r="257" spans="1:17">
      <c r="A257" s="237">
        <v>46583</v>
      </c>
      <c r="B257" s="25">
        <v>103</v>
      </c>
      <c r="C257" s="35" t="s">
        <v>24</v>
      </c>
      <c r="D257" s="36" t="str">
        <f t="shared" ref="D257:E257" si="90">D256</f>
        <v>'</v>
      </c>
      <c r="E257" s="37">
        <f t="shared" si="90"/>
        <v>46553.75</v>
      </c>
      <c r="F257" s="6">
        <f>IF(MAX(F$9:F256)&gt;=L$5,0,IF(B257&gt;=MONTH($N$5),F256+1,0))</f>
        <v>0</v>
      </c>
      <c r="G257" s="38">
        <f t="shared" si="84"/>
        <v>0</v>
      </c>
      <c r="H257" s="39">
        <f t="shared" si="85"/>
        <v>0</v>
      </c>
      <c r="I257" s="39">
        <f t="shared" si="48"/>
        <v>0</v>
      </c>
      <c r="J257" s="40">
        <f t="shared" si="53"/>
        <v>0</v>
      </c>
      <c r="K257" s="41"/>
      <c r="L257" s="42"/>
      <c r="M257" s="42"/>
      <c r="N257" s="42"/>
      <c r="O257" s="42"/>
      <c r="P257" s="46"/>
      <c r="Q257" s="23"/>
    </row>
    <row r="258" spans="1:17">
      <c r="A258" s="237">
        <v>46614</v>
      </c>
      <c r="B258" s="25">
        <v>104</v>
      </c>
      <c r="C258" s="35" t="s">
        <v>25</v>
      </c>
      <c r="D258" s="36" t="str">
        <f t="shared" ref="D258:E258" si="91">D257</f>
        <v>'</v>
      </c>
      <c r="E258" s="37">
        <f t="shared" si="91"/>
        <v>46553.75</v>
      </c>
      <c r="F258" s="6">
        <f>IF(MAX(F$9:F257)&gt;=L$5,0,IF(B258&gt;=MONTH($N$5),F257+1,0))</f>
        <v>0</v>
      </c>
      <c r="G258" s="38">
        <f t="shared" si="84"/>
        <v>0</v>
      </c>
      <c r="H258" s="39">
        <f t="shared" si="85"/>
        <v>0</v>
      </c>
      <c r="I258" s="39">
        <f t="shared" si="48"/>
        <v>0</v>
      </c>
      <c r="J258" s="40">
        <f t="shared" si="53"/>
        <v>0</v>
      </c>
      <c r="K258" s="41"/>
      <c r="L258" s="42"/>
      <c r="M258" s="42"/>
      <c r="N258" s="42"/>
      <c r="O258" s="42"/>
      <c r="P258" s="46"/>
      <c r="Q258" s="23"/>
    </row>
    <row r="259" spans="1:17">
      <c r="A259" s="237">
        <v>46645</v>
      </c>
      <c r="B259" s="25">
        <v>105</v>
      </c>
      <c r="C259" s="35" t="s">
        <v>26</v>
      </c>
      <c r="D259" s="36" t="str">
        <f t="shared" ref="D259:E259" si="92">D258</f>
        <v>'</v>
      </c>
      <c r="E259" s="37">
        <f t="shared" si="92"/>
        <v>46553.75</v>
      </c>
      <c r="F259" s="6">
        <f>IF(MAX(F$9:F258)&gt;=L$5,0,IF(B259&gt;=MONTH($N$5),F258+1,0))</f>
        <v>0</v>
      </c>
      <c r="G259" s="38">
        <f t="shared" si="84"/>
        <v>0</v>
      </c>
      <c r="H259" s="39">
        <f t="shared" si="85"/>
        <v>0</v>
      </c>
      <c r="I259" s="39">
        <f t="shared" si="48"/>
        <v>0</v>
      </c>
      <c r="J259" s="40">
        <f t="shared" si="53"/>
        <v>0</v>
      </c>
      <c r="K259" s="41"/>
      <c r="L259" s="42"/>
      <c r="M259" s="42"/>
      <c r="N259" s="42"/>
      <c r="O259" s="42"/>
      <c r="P259" s="46"/>
      <c r="Q259" s="23"/>
    </row>
    <row r="260" spans="1:17">
      <c r="A260" s="237">
        <v>46675</v>
      </c>
      <c r="B260" s="25">
        <v>106</v>
      </c>
      <c r="C260" s="35" t="s">
        <v>27</v>
      </c>
      <c r="D260" s="36" t="str">
        <f t="shared" ref="D260:E260" si="93">D259</f>
        <v>'</v>
      </c>
      <c r="E260" s="37">
        <f t="shared" si="93"/>
        <v>46553.75</v>
      </c>
      <c r="F260" s="6">
        <f>IF(MAX(F$9:F259)&gt;=L$5,0,IF(B260&gt;=MONTH($N$5),F259+1,0))</f>
        <v>0</v>
      </c>
      <c r="G260" s="38">
        <f t="shared" si="84"/>
        <v>0</v>
      </c>
      <c r="H260" s="39">
        <f t="shared" si="85"/>
        <v>0</v>
      </c>
      <c r="I260" s="39">
        <f t="shared" si="48"/>
        <v>0</v>
      </c>
      <c r="J260" s="40">
        <f t="shared" si="53"/>
        <v>0</v>
      </c>
      <c r="K260" s="41"/>
      <c r="L260" s="42"/>
      <c r="M260" s="42"/>
      <c r="N260" s="42"/>
      <c r="O260" s="42"/>
      <c r="P260" s="46"/>
      <c r="Q260" s="23"/>
    </row>
    <row r="261" spans="1:17">
      <c r="A261" s="237">
        <v>46706</v>
      </c>
      <c r="B261" s="25">
        <v>107</v>
      </c>
      <c r="C261" s="35" t="s">
        <v>28</v>
      </c>
      <c r="D261" s="36" t="str">
        <f t="shared" ref="D261:E261" si="94">D260</f>
        <v>'</v>
      </c>
      <c r="E261" s="37">
        <f t="shared" si="94"/>
        <v>46553.75</v>
      </c>
      <c r="F261" s="6">
        <f>IF(MAX(F$9:F260)&gt;=L$5,0,IF(B261&gt;=MONTH($N$5),F260+1,0))</f>
        <v>0</v>
      </c>
      <c r="G261" s="38">
        <f t="shared" si="84"/>
        <v>0</v>
      </c>
      <c r="H261" s="39">
        <f t="shared" si="85"/>
        <v>0</v>
      </c>
      <c r="I261" s="39">
        <f t="shared" si="48"/>
        <v>0</v>
      </c>
      <c r="J261" s="40">
        <f t="shared" si="53"/>
        <v>0</v>
      </c>
      <c r="K261" s="41"/>
      <c r="L261" s="42"/>
      <c r="M261" s="42"/>
      <c r="N261" s="42"/>
      <c r="O261" s="42"/>
      <c r="P261" s="46"/>
      <c r="Q261" s="23"/>
    </row>
    <row r="262" spans="1:17" ht="9" thickBot="1">
      <c r="A262" s="237">
        <v>46736</v>
      </c>
      <c r="B262" s="25">
        <v>108</v>
      </c>
      <c r="C262" s="35" t="s">
        <v>29</v>
      </c>
      <c r="D262" s="36" t="str">
        <f t="shared" ref="D262:E262" si="95">D261</f>
        <v>'</v>
      </c>
      <c r="E262" s="37">
        <f t="shared" si="95"/>
        <v>46553.75</v>
      </c>
      <c r="F262" s="6">
        <f>IF(MAX(F$9:F261)&gt;=L$5,0,IF(B262&gt;=MONTH($N$5),F261+1,0))</f>
        <v>0</v>
      </c>
      <c r="G262" s="45">
        <f t="shared" si="84"/>
        <v>0</v>
      </c>
      <c r="H262" s="42">
        <f t="shared" si="85"/>
        <v>0</v>
      </c>
      <c r="I262" s="42">
        <f t="shared" si="48"/>
        <v>0</v>
      </c>
      <c r="J262" s="46">
        <f t="shared" si="53"/>
        <v>0</v>
      </c>
      <c r="K262" s="41">
        <f>SUM(H251:H262)</f>
        <v>398.55999999999995</v>
      </c>
      <c r="L262" s="42">
        <f>SUM(I251:I262)</f>
        <v>15095.356718192112</v>
      </c>
      <c r="M262" s="42">
        <f>SUM(G251:G262)</f>
        <v>15493.916718192111</v>
      </c>
      <c r="N262" s="42">
        <f>K262+N238</f>
        <v>251111.04000000001</v>
      </c>
      <c r="O262" s="42">
        <f>L262+O238</f>
        <v>195114.88976572943</v>
      </c>
      <c r="P262" s="46">
        <f>M262+P238</f>
        <v>446225.92976572947</v>
      </c>
      <c r="Q262" s="23"/>
    </row>
    <row r="263" spans="1:17" hidden="1">
      <c r="A263" s="237">
        <v>46767</v>
      </c>
      <c r="B263" s="25">
        <v>109</v>
      </c>
      <c r="C263" s="26" t="s">
        <v>17</v>
      </c>
      <c r="D263" s="47" t="str">
        <f>D251</f>
        <v>'</v>
      </c>
      <c r="E263" s="27">
        <f>E251+365.25</f>
        <v>46919</v>
      </c>
      <c r="F263" s="90">
        <f>IF(MAX(F$9:F262)&gt;=L$5,0,IF(B263&gt;=MONTH($N$5),F262+1,0))</f>
        <v>0</v>
      </c>
      <c r="G263" s="28">
        <f t="shared" si="84"/>
        <v>0</v>
      </c>
      <c r="H263" s="29">
        <f t="shared" si="85"/>
        <v>0</v>
      </c>
      <c r="I263" s="29">
        <f t="shared" si="48"/>
        <v>0</v>
      </c>
      <c r="J263" s="30">
        <f t="shared" si="53"/>
        <v>0</v>
      </c>
      <c r="K263" s="31"/>
      <c r="L263" s="32"/>
      <c r="M263" s="32"/>
      <c r="N263" s="32"/>
      <c r="O263" s="32"/>
      <c r="P263" s="48"/>
      <c r="Q263" s="23"/>
    </row>
    <row r="264" spans="1:17" hidden="1">
      <c r="A264" s="237">
        <v>46798</v>
      </c>
      <c r="B264" s="25">
        <v>110</v>
      </c>
      <c r="C264" s="35" t="s">
        <v>19</v>
      </c>
      <c r="D264" s="36" t="str">
        <f t="shared" ref="D264:E264" si="96">D263</f>
        <v>'</v>
      </c>
      <c r="E264" s="37">
        <f t="shared" si="96"/>
        <v>46919</v>
      </c>
      <c r="F264" s="6">
        <f>IF(MAX(F$9:F263)&gt;=L$5,0,IF(B264&gt;=MONTH($N$5),F263+1,0))</f>
        <v>0</v>
      </c>
      <c r="G264" s="38">
        <f t="shared" si="84"/>
        <v>0</v>
      </c>
      <c r="H264" s="39">
        <f t="shared" si="85"/>
        <v>0</v>
      </c>
      <c r="I264" s="39">
        <f t="shared" si="48"/>
        <v>0</v>
      </c>
      <c r="J264" s="40">
        <f t="shared" si="53"/>
        <v>0</v>
      </c>
      <c r="K264" s="41"/>
      <c r="L264" s="42"/>
      <c r="M264" s="42"/>
      <c r="N264" s="42"/>
      <c r="O264" s="42"/>
      <c r="P264" s="46"/>
      <c r="Q264" s="23"/>
    </row>
    <row r="265" spans="1:17" hidden="1">
      <c r="A265" s="237">
        <v>46827</v>
      </c>
      <c r="B265" s="25">
        <v>111</v>
      </c>
      <c r="C265" s="35" t="s">
        <v>20</v>
      </c>
      <c r="D265" s="36" t="str">
        <f t="shared" ref="D265:E265" si="97">D264</f>
        <v>'</v>
      </c>
      <c r="E265" s="37">
        <f t="shared" si="97"/>
        <v>46919</v>
      </c>
      <c r="F265" s="6">
        <f>IF(MAX(F$9:F264)&gt;=L$5,0,IF(B265&gt;=MONTH($N$5),F264+1,0))</f>
        <v>0</v>
      </c>
      <c r="G265" s="38">
        <f t="shared" si="84"/>
        <v>0</v>
      </c>
      <c r="H265" s="39">
        <f t="shared" si="85"/>
        <v>0</v>
      </c>
      <c r="I265" s="39">
        <f t="shared" si="48"/>
        <v>0</v>
      </c>
      <c r="J265" s="40">
        <f t="shared" si="53"/>
        <v>0</v>
      </c>
      <c r="K265" s="41"/>
      <c r="L265" s="42"/>
      <c r="M265" s="42"/>
      <c r="N265" s="42"/>
      <c r="O265" s="42"/>
      <c r="P265" s="46"/>
      <c r="Q265" s="23"/>
    </row>
    <row r="266" spans="1:17" hidden="1">
      <c r="A266" s="237">
        <v>46858</v>
      </c>
      <c r="B266" s="25">
        <v>112</v>
      </c>
      <c r="C266" s="35" t="s">
        <v>21</v>
      </c>
      <c r="D266" s="36" t="str">
        <f t="shared" ref="D266:E266" si="98">D265</f>
        <v>'</v>
      </c>
      <c r="E266" s="37">
        <f t="shared" si="98"/>
        <v>46919</v>
      </c>
      <c r="F266" s="6">
        <f>IF(MAX(F$9:F265)&gt;=L$5,0,IF(B266&gt;=MONTH($N$5),F265+1,0))</f>
        <v>0</v>
      </c>
      <c r="G266" s="38">
        <f t="shared" si="84"/>
        <v>0</v>
      </c>
      <c r="H266" s="39">
        <f t="shared" si="85"/>
        <v>0</v>
      </c>
      <c r="I266" s="39">
        <f t="shared" si="48"/>
        <v>0</v>
      </c>
      <c r="J266" s="40">
        <f t="shared" si="53"/>
        <v>0</v>
      </c>
      <c r="K266" s="41"/>
      <c r="L266" s="42"/>
      <c r="M266" s="42"/>
      <c r="N266" s="42"/>
      <c r="O266" s="42"/>
      <c r="P266" s="46"/>
      <c r="Q266" s="23"/>
    </row>
    <row r="267" spans="1:17" hidden="1">
      <c r="A267" s="237">
        <v>46888</v>
      </c>
      <c r="B267" s="25">
        <v>113</v>
      </c>
      <c r="C267" s="35" t="s">
        <v>22</v>
      </c>
      <c r="D267" s="36" t="str">
        <f t="shared" ref="D267:E267" si="99">D266</f>
        <v>'</v>
      </c>
      <c r="E267" s="37">
        <f t="shared" si="99"/>
        <v>46919</v>
      </c>
      <c r="F267" s="6">
        <f>IF(MAX(F$9:F266)&gt;=L$5,0,IF(B267&gt;=MONTH($N$5),F266+1,0))</f>
        <v>0</v>
      </c>
      <c r="G267" s="38">
        <f t="shared" si="84"/>
        <v>0</v>
      </c>
      <c r="H267" s="39">
        <f t="shared" si="85"/>
        <v>0</v>
      </c>
      <c r="I267" s="39">
        <f t="shared" si="48"/>
        <v>0</v>
      </c>
      <c r="J267" s="40">
        <f t="shared" si="53"/>
        <v>0</v>
      </c>
      <c r="K267" s="41"/>
      <c r="L267" s="42"/>
      <c r="M267" s="42"/>
      <c r="N267" s="42"/>
      <c r="O267" s="42"/>
      <c r="P267" s="46"/>
      <c r="Q267" s="23"/>
    </row>
    <row r="268" spans="1:17" hidden="1">
      <c r="A268" s="237">
        <v>46919</v>
      </c>
      <c r="B268" s="25">
        <v>114</v>
      </c>
      <c r="C268" s="35" t="s">
        <v>23</v>
      </c>
      <c r="D268" s="36" t="str">
        <f t="shared" ref="D268:E268" si="100">D267</f>
        <v>'</v>
      </c>
      <c r="E268" s="37">
        <f t="shared" si="100"/>
        <v>46919</v>
      </c>
      <c r="F268" s="6">
        <f>IF(MAX(F$9:F267)&gt;=L$5,0,IF(B268&gt;=MONTH($N$5),F267+1,0))</f>
        <v>0</v>
      </c>
      <c r="G268" s="38">
        <f t="shared" si="84"/>
        <v>0</v>
      </c>
      <c r="H268" s="39">
        <f t="shared" si="85"/>
        <v>0</v>
      </c>
      <c r="I268" s="39">
        <f t="shared" si="48"/>
        <v>0</v>
      </c>
      <c r="J268" s="40">
        <f t="shared" si="53"/>
        <v>0</v>
      </c>
      <c r="K268" s="41"/>
      <c r="L268" s="42"/>
      <c r="M268" s="42"/>
      <c r="N268" s="42"/>
      <c r="O268" s="42"/>
      <c r="P268" s="46"/>
      <c r="Q268" s="23"/>
    </row>
    <row r="269" spans="1:17" hidden="1">
      <c r="A269" s="237">
        <v>46949</v>
      </c>
      <c r="B269" s="25">
        <v>115</v>
      </c>
      <c r="C269" s="35" t="s">
        <v>24</v>
      </c>
      <c r="D269" s="36" t="str">
        <f t="shared" ref="D269:E269" si="101">D268</f>
        <v>'</v>
      </c>
      <c r="E269" s="37">
        <f t="shared" si="101"/>
        <v>46919</v>
      </c>
      <c r="F269" s="6">
        <f>IF(MAX(F$9:F268)&gt;=L$5,0,IF(B269&gt;=MONTH($N$5),F268+1,0))</f>
        <v>0</v>
      </c>
      <c r="G269" s="38">
        <f t="shared" si="84"/>
        <v>0</v>
      </c>
      <c r="H269" s="39">
        <f t="shared" si="85"/>
        <v>0</v>
      </c>
      <c r="I269" s="39">
        <f t="shared" si="48"/>
        <v>0</v>
      </c>
      <c r="J269" s="40">
        <f t="shared" si="53"/>
        <v>0</v>
      </c>
      <c r="K269" s="41"/>
      <c r="L269" s="42"/>
      <c r="M269" s="42"/>
      <c r="N269" s="42"/>
      <c r="O269" s="42"/>
      <c r="P269" s="46"/>
      <c r="Q269" s="23"/>
    </row>
    <row r="270" spans="1:17" hidden="1">
      <c r="A270" s="237">
        <v>46980</v>
      </c>
      <c r="B270" s="25">
        <v>116</v>
      </c>
      <c r="C270" s="35" t="s">
        <v>25</v>
      </c>
      <c r="D270" s="36" t="str">
        <f t="shared" ref="D270:E270" si="102">D269</f>
        <v>'</v>
      </c>
      <c r="E270" s="37">
        <f t="shared" si="102"/>
        <v>46919</v>
      </c>
      <c r="F270" s="6">
        <f>IF(MAX(F$9:F269)&gt;=L$5,0,IF(B270&gt;=MONTH($N$5),F269+1,0))</f>
        <v>0</v>
      </c>
      <c r="G270" s="38">
        <f t="shared" si="84"/>
        <v>0</v>
      </c>
      <c r="H270" s="39">
        <f t="shared" si="85"/>
        <v>0</v>
      </c>
      <c r="I270" s="39">
        <f t="shared" si="48"/>
        <v>0</v>
      </c>
      <c r="J270" s="40">
        <f t="shared" si="53"/>
        <v>0</v>
      </c>
      <c r="K270" s="41"/>
      <c r="L270" s="42"/>
      <c r="M270" s="42"/>
      <c r="N270" s="42"/>
      <c r="O270" s="42"/>
      <c r="P270" s="46"/>
      <c r="Q270" s="23"/>
    </row>
    <row r="271" spans="1:17" hidden="1">
      <c r="A271" s="237">
        <v>47011</v>
      </c>
      <c r="B271" s="25">
        <v>117</v>
      </c>
      <c r="C271" s="35" t="s">
        <v>26</v>
      </c>
      <c r="D271" s="36" t="str">
        <f t="shared" ref="D271:E271" si="103">D270</f>
        <v>'</v>
      </c>
      <c r="E271" s="37">
        <f t="shared" si="103"/>
        <v>46919</v>
      </c>
      <c r="F271" s="6">
        <f>IF(MAX(F$9:F270)&gt;=L$5,0,IF(B271&gt;=MONTH($N$5),F270+1,0))</f>
        <v>0</v>
      </c>
      <c r="G271" s="38">
        <f t="shared" si="84"/>
        <v>0</v>
      </c>
      <c r="H271" s="39">
        <f t="shared" si="85"/>
        <v>0</v>
      </c>
      <c r="I271" s="39">
        <f t="shared" si="48"/>
        <v>0</v>
      </c>
      <c r="J271" s="40">
        <f t="shared" si="53"/>
        <v>0</v>
      </c>
      <c r="K271" s="41"/>
      <c r="L271" s="42"/>
      <c r="M271" s="42"/>
      <c r="N271" s="42"/>
      <c r="O271" s="42"/>
      <c r="P271" s="46"/>
      <c r="Q271" s="23"/>
    </row>
    <row r="272" spans="1:17" hidden="1">
      <c r="A272" s="237">
        <v>47041</v>
      </c>
      <c r="B272" s="25">
        <v>118</v>
      </c>
      <c r="C272" s="35" t="s">
        <v>27</v>
      </c>
      <c r="D272" s="36" t="str">
        <f t="shared" ref="D272:E272" si="104">D271</f>
        <v>'</v>
      </c>
      <c r="E272" s="37">
        <f t="shared" si="104"/>
        <v>46919</v>
      </c>
      <c r="F272" s="6">
        <f>IF(MAX(F$9:F271)&gt;=L$5,0,IF(B272&gt;=MONTH($N$5),F271+1,0))</f>
        <v>0</v>
      </c>
      <c r="G272" s="38">
        <f t="shared" si="84"/>
        <v>0</v>
      </c>
      <c r="H272" s="39">
        <f t="shared" si="85"/>
        <v>0</v>
      </c>
      <c r="I272" s="39">
        <f t="shared" si="48"/>
        <v>0</v>
      </c>
      <c r="J272" s="40">
        <f t="shared" si="53"/>
        <v>0</v>
      </c>
      <c r="K272" s="41"/>
      <c r="L272" s="42"/>
      <c r="M272" s="42"/>
      <c r="N272" s="42"/>
      <c r="O272" s="42"/>
      <c r="P272" s="46"/>
      <c r="Q272" s="23"/>
    </row>
    <row r="273" spans="1:17" hidden="1">
      <c r="A273" s="237">
        <v>47072</v>
      </c>
      <c r="B273" s="25">
        <v>119</v>
      </c>
      <c r="C273" s="35" t="s">
        <v>28</v>
      </c>
      <c r="D273" s="36" t="str">
        <f t="shared" ref="D273:E273" si="105">D272</f>
        <v>'</v>
      </c>
      <c r="E273" s="37">
        <f t="shared" si="105"/>
        <v>46919</v>
      </c>
      <c r="F273" s="6">
        <f>IF(MAX(F$9:F272)&gt;=L$5,0,IF(B273&gt;=MONTH($N$5),F272+1,0))</f>
        <v>0</v>
      </c>
      <c r="G273" s="38">
        <f t="shared" si="84"/>
        <v>0</v>
      </c>
      <c r="H273" s="39">
        <f t="shared" si="85"/>
        <v>0</v>
      </c>
      <c r="I273" s="39">
        <f t="shared" si="48"/>
        <v>0</v>
      </c>
      <c r="J273" s="40">
        <f t="shared" si="53"/>
        <v>0</v>
      </c>
      <c r="K273" s="41"/>
      <c r="L273" s="42"/>
      <c r="M273" s="42"/>
      <c r="N273" s="42"/>
      <c r="O273" s="42"/>
      <c r="P273" s="46"/>
      <c r="Q273" s="23"/>
    </row>
    <row r="274" spans="1:17" hidden="1">
      <c r="A274" s="237">
        <v>47102</v>
      </c>
      <c r="B274" s="25">
        <v>120</v>
      </c>
      <c r="C274" s="35" t="s">
        <v>29</v>
      </c>
      <c r="D274" s="36" t="str">
        <f t="shared" ref="D274:E274" si="106">D273</f>
        <v>'</v>
      </c>
      <c r="E274" s="37">
        <f t="shared" si="106"/>
        <v>46919</v>
      </c>
      <c r="F274" s="6">
        <f>IF(MAX(F$9:F273)&gt;=L$5,0,IF(B274&gt;=MONTH($N$5),F273+1,0))</f>
        <v>0</v>
      </c>
      <c r="G274" s="45">
        <f t="shared" si="84"/>
        <v>0</v>
      </c>
      <c r="H274" s="42">
        <f t="shared" si="85"/>
        <v>0</v>
      </c>
      <c r="I274" s="42">
        <f t="shared" si="48"/>
        <v>0</v>
      </c>
      <c r="J274" s="46">
        <f t="shared" si="53"/>
        <v>0</v>
      </c>
      <c r="K274" s="41">
        <f>SUM(H263:H274)</f>
        <v>0</v>
      </c>
      <c r="L274" s="42">
        <f>SUM(I263:I274)</f>
        <v>0</v>
      </c>
      <c r="M274" s="42">
        <f>SUM(G263:G274)</f>
        <v>0</v>
      </c>
      <c r="N274" s="42">
        <f>K274+N262</f>
        <v>251111.04000000001</v>
      </c>
      <c r="O274" s="42">
        <f>L274+O262</f>
        <v>195114.88976572943</v>
      </c>
      <c r="P274" s="46">
        <f>M274+P262</f>
        <v>446225.92976572947</v>
      </c>
      <c r="Q274" s="23"/>
    </row>
    <row r="275" spans="1:17" hidden="1">
      <c r="A275" s="237">
        <v>47133</v>
      </c>
      <c r="B275" s="25">
        <v>73</v>
      </c>
      <c r="C275" s="26" t="s">
        <v>17</v>
      </c>
      <c r="D275" s="47" t="str">
        <f>D263</f>
        <v>'</v>
      </c>
      <c r="E275" s="27">
        <f>E263+365.25</f>
        <v>47284.25</v>
      </c>
      <c r="F275" s="90">
        <f>IF(MAX(F$9:F274)&gt;=L$5,0,IF(B275&gt;=MONTH($N$5),F274+1,0))</f>
        <v>0</v>
      </c>
      <c r="G275" s="28">
        <f t="shared" si="84"/>
        <v>0</v>
      </c>
      <c r="H275" s="29">
        <f t="shared" si="85"/>
        <v>0</v>
      </c>
      <c r="I275" s="29">
        <f t="shared" si="48"/>
        <v>0</v>
      </c>
      <c r="J275" s="30">
        <f t="shared" si="53"/>
        <v>0</v>
      </c>
      <c r="K275" s="31"/>
      <c r="L275" s="32"/>
      <c r="M275" s="32"/>
      <c r="N275" s="32"/>
      <c r="O275" s="32"/>
      <c r="P275" s="48"/>
      <c r="Q275" s="23"/>
    </row>
    <row r="276" spans="1:17" hidden="1">
      <c r="A276" s="237">
        <v>47164</v>
      </c>
      <c r="B276" s="25">
        <v>74</v>
      </c>
      <c r="C276" s="35" t="s">
        <v>19</v>
      </c>
      <c r="D276" s="36" t="str">
        <f t="shared" ref="D276:E276" si="107">D275</f>
        <v>'</v>
      </c>
      <c r="E276" s="37">
        <f t="shared" si="107"/>
        <v>47284.25</v>
      </c>
      <c r="F276" s="6">
        <f>IF(MAX(F$9:F275)&gt;=L$5,0,IF(B276&gt;=MONTH($N$5),F275+1,0))</f>
        <v>0</v>
      </c>
      <c r="G276" s="38">
        <f t="shared" si="84"/>
        <v>0</v>
      </c>
      <c r="H276" s="39">
        <f t="shared" si="85"/>
        <v>0</v>
      </c>
      <c r="I276" s="39">
        <f t="shared" si="48"/>
        <v>0</v>
      </c>
      <c r="J276" s="40">
        <f t="shared" si="53"/>
        <v>0</v>
      </c>
      <c r="K276" s="41"/>
      <c r="L276" s="42"/>
      <c r="M276" s="42"/>
      <c r="N276" s="42"/>
      <c r="O276" s="42"/>
      <c r="P276" s="46"/>
      <c r="Q276" s="23"/>
    </row>
    <row r="277" spans="1:17" hidden="1">
      <c r="A277" s="237">
        <v>47192</v>
      </c>
      <c r="B277" s="25">
        <v>75</v>
      </c>
      <c r="C277" s="35" t="s">
        <v>20</v>
      </c>
      <c r="D277" s="36" t="str">
        <f t="shared" ref="D277:E277" si="108">D276</f>
        <v>'</v>
      </c>
      <c r="E277" s="37">
        <f t="shared" si="108"/>
        <v>47284.25</v>
      </c>
      <c r="F277" s="6">
        <f>IF(MAX(F$9:F276)&gt;=L$5,0,IF(B277&gt;=MONTH($N$5),F276+1,0))</f>
        <v>0</v>
      </c>
      <c r="G277" s="38">
        <f t="shared" si="84"/>
        <v>0</v>
      </c>
      <c r="H277" s="39">
        <f t="shared" si="85"/>
        <v>0</v>
      </c>
      <c r="I277" s="39">
        <f t="shared" si="48"/>
        <v>0</v>
      </c>
      <c r="J277" s="40">
        <f t="shared" si="53"/>
        <v>0</v>
      </c>
      <c r="K277" s="41"/>
      <c r="L277" s="42"/>
      <c r="M277" s="42"/>
      <c r="N277" s="42"/>
      <c r="O277" s="42"/>
      <c r="P277" s="46"/>
      <c r="Q277" s="23"/>
    </row>
    <row r="278" spans="1:17" hidden="1">
      <c r="A278" s="237">
        <v>47223</v>
      </c>
      <c r="B278" s="25">
        <v>76</v>
      </c>
      <c r="C278" s="35" t="s">
        <v>21</v>
      </c>
      <c r="D278" s="36" t="str">
        <f t="shared" ref="D278:E278" si="109">D277</f>
        <v>'</v>
      </c>
      <c r="E278" s="37">
        <f t="shared" si="109"/>
        <v>47284.25</v>
      </c>
      <c r="F278" s="6">
        <f>IF(MAX(F$9:F277)&gt;=L$5,0,IF(B278&gt;=MONTH($N$5),F277+1,0))</f>
        <v>0</v>
      </c>
      <c r="G278" s="38">
        <f t="shared" si="84"/>
        <v>0</v>
      </c>
      <c r="H278" s="39">
        <f t="shared" si="85"/>
        <v>0</v>
      </c>
      <c r="I278" s="39">
        <f t="shared" si="48"/>
        <v>0</v>
      </c>
      <c r="J278" s="40">
        <f t="shared" si="53"/>
        <v>0</v>
      </c>
      <c r="K278" s="41"/>
      <c r="L278" s="42"/>
      <c r="M278" s="42"/>
      <c r="N278" s="42"/>
      <c r="O278" s="42"/>
      <c r="P278" s="46"/>
      <c r="Q278" s="23"/>
    </row>
    <row r="279" spans="1:17" hidden="1">
      <c r="A279" s="237">
        <v>47253</v>
      </c>
      <c r="B279" s="25">
        <v>77</v>
      </c>
      <c r="C279" s="35" t="s">
        <v>22</v>
      </c>
      <c r="D279" s="36" t="str">
        <f t="shared" ref="D279:E279" si="110">D278</f>
        <v>'</v>
      </c>
      <c r="E279" s="37">
        <f t="shared" si="110"/>
        <v>47284.25</v>
      </c>
      <c r="F279" s="6">
        <f>IF(MAX(F$9:F278)&gt;=L$5,0,IF(B279&gt;=MONTH($N$5),F278+1,0))</f>
        <v>0</v>
      </c>
      <c r="G279" s="38">
        <f t="shared" si="84"/>
        <v>0</v>
      </c>
      <c r="H279" s="39">
        <f t="shared" si="85"/>
        <v>0</v>
      </c>
      <c r="I279" s="39">
        <f t="shared" ref="I279:I342" si="111">G279-H279</f>
        <v>0</v>
      </c>
      <c r="J279" s="40">
        <f t="shared" si="53"/>
        <v>0</v>
      </c>
      <c r="K279" s="41"/>
      <c r="L279" s="42"/>
      <c r="M279" s="42"/>
      <c r="N279" s="42"/>
      <c r="O279" s="42"/>
      <c r="P279" s="46"/>
      <c r="Q279" s="23"/>
    </row>
    <row r="280" spans="1:17" hidden="1">
      <c r="A280" s="237">
        <v>47284</v>
      </c>
      <c r="B280" s="25">
        <v>78</v>
      </c>
      <c r="C280" s="35" t="s">
        <v>23</v>
      </c>
      <c r="D280" s="36" t="str">
        <f t="shared" ref="D280:E280" si="112">D279</f>
        <v>'</v>
      </c>
      <c r="E280" s="37">
        <f t="shared" si="112"/>
        <v>47284.25</v>
      </c>
      <c r="F280" s="6">
        <f>IF(MAX(F$9:F279)&gt;=L$5,0,IF(B280&gt;=MONTH($N$5),F279+1,0))</f>
        <v>0</v>
      </c>
      <c r="G280" s="38">
        <f t="shared" si="84"/>
        <v>0</v>
      </c>
      <c r="H280" s="39">
        <f t="shared" si="85"/>
        <v>0</v>
      </c>
      <c r="I280" s="39">
        <f t="shared" si="111"/>
        <v>0</v>
      </c>
      <c r="J280" s="40">
        <f t="shared" si="53"/>
        <v>0</v>
      </c>
      <c r="K280" s="41"/>
      <c r="L280" s="42"/>
      <c r="M280" s="42"/>
      <c r="N280" s="42"/>
      <c r="O280" s="42"/>
      <c r="P280" s="46"/>
      <c r="Q280" s="23"/>
    </row>
    <row r="281" spans="1:17" hidden="1">
      <c r="A281" s="237">
        <v>47314</v>
      </c>
      <c r="B281" s="25">
        <v>79</v>
      </c>
      <c r="C281" s="35" t="s">
        <v>24</v>
      </c>
      <c r="D281" s="36" t="str">
        <f t="shared" ref="D281:E281" si="113">D280</f>
        <v>'</v>
      </c>
      <c r="E281" s="37">
        <f t="shared" si="113"/>
        <v>47284.25</v>
      </c>
      <c r="F281" s="6">
        <f>IF(MAX(F$9:F280)&gt;=L$5,0,IF(B281&gt;=MONTH($N$5),F280+1,0))</f>
        <v>0</v>
      </c>
      <c r="G281" s="38">
        <f t="shared" si="84"/>
        <v>0</v>
      </c>
      <c r="H281" s="39">
        <f t="shared" si="85"/>
        <v>0</v>
      </c>
      <c r="I281" s="39">
        <f t="shared" si="111"/>
        <v>0</v>
      </c>
      <c r="J281" s="40">
        <f t="shared" si="53"/>
        <v>0</v>
      </c>
      <c r="K281" s="41"/>
      <c r="L281" s="42"/>
      <c r="M281" s="42"/>
      <c r="N281" s="42"/>
      <c r="O281" s="42"/>
      <c r="P281" s="46"/>
      <c r="Q281" s="23"/>
    </row>
    <row r="282" spans="1:17" hidden="1">
      <c r="A282" s="237">
        <v>47345</v>
      </c>
      <c r="B282" s="25">
        <v>80</v>
      </c>
      <c r="C282" s="35" t="s">
        <v>25</v>
      </c>
      <c r="D282" s="36" t="str">
        <f t="shared" ref="D282:E282" si="114">D281</f>
        <v>'</v>
      </c>
      <c r="E282" s="37">
        <f t="shared" si="114"/>
        <v>47284.25</v>
      </c>
      <c r="F282" s="6">
        <f>IF(MAX(F$9:F281)&gt;=L$5,0,IF(B282&gt;=MONTH($N$5),F281+1,0))</f>
        <v>0</v>
      </c>
      <c r="G282" s="38">
        <f t="shared" si="84"/>
        <v>0</v>
      </c>
      <c r="H282" s="39">
        <f t="shared" si="85"/>
        <v>0</v>
      </c>
      <c r="I282" s="39">
        <f t="shared" si="111"/>
        <v>0</v>
      </c>
      <c r="J282" s="40">
        <f t="shared" si="53"/>
        <v>0</v>
      </c>
      <c r="K282" s="41"/>
      <c r="L282" s="42"/>
      <c r="M282" s="42"/>
      <c r="N282" s="42"/>
      <c r="O282" s="42"/>
      <c r="P282" s="46"/>
      <c r="Q282" s="23"/>
    </row>
    <row r="283" spans="1:17" hidden="1">
      <c r="A283" s="237">
        <v>47376</v>
      </c>
      <c r="B283" s="25">
        <v>81</v>
      </c>
      <c r="C283" s="35" t="s">
        <v>26</v>
      </c>
      <c r="D283" s="36" t="str">
        <f t="shared" ref="D283:E283" si="115">D282</f>
        <v>'</v>
      </c>
      <c r="E283" s="37">
        <f t="shared" si="115"/>
        <v>47284.25</v>
      </c>
      <c r="F283" s="6">
        <f>IF(MAX(F$9:F282)&gt;=L$5,0,IF(B283&gt;=MONTH($N$5),F282+1,0))</f>
        <v>0</v>
      </c>
      <c r="G283" s="38">
        <f t="shared" si="84"/>
        <v>0</v>
      </c>
      <c r="H283" s="39">
        <f t="shared" si="85"/>
        <v>0</v>
      </c>
      <c r="I283" s="39">
        <f t="shared" si="111"/>
        <v>0</v>
      </c>
      <c r="J283" s="40">
        <f t="shared" ref="J283:J346" si="116">J282-I283</f>
        <v>0</v>
      </c>
      <c r="K283" s="41"/>
      <c r="L283" s="42"/>
      <c r="M283" s="42"/>
      <c r="N283" s="42"/>
      <c r="O283" s="42"/>
      <c r="P283" s="46"/>
      <c r="Q283" s="23"/>
    </row>
    <row r="284" spans="1:17" hidden="1">
      <c r="A284" s="237">
        <v>47406</v>
      </c>
      <c r="B284" s="25">
        <v>82</v>
      </c>
      <c r="C284" s="35" t="s">
        <v>27</v>
      </c>
      <c r="D284" s="36" t="str">
        <f t="shared" ref="D284:E284" si="117">D283</f>
        <v>'</v>
      </c>
      <c r="E284" s="37">
        <f t="shared" si="117"/>
        <v>47284.25</v>
      </c>
      <c r="F284" s="6">
        <f>IF(MAX(F$9:F283)&gt;=L$5,0,IF(B284&gt;=MONTH($N$5),F283+1,0))</f>
        <v>0</v>
      </c>
      <c r="G284" s="38">
        <f t="shared" si="84"/>
        <v>0</v>
      </c>
      <c r="H284" s="39">
        <f t="shared" si="85"/>
        <v>0</v>
      </c>
      <c r="I284" s="39">
        <f t="shared" si="111"/>
        <v>0</v>
      </c>
      <c r="J284" s="40">
        <f t="shared" si="116"/>
        <v>0</v>
      </c>
      <c r="K284" s="41"/>
      <c r="L284" s="42"/>
      <c r="M284" s="42"/>
      <c r="N284" s="42"/>
      <c r="O284" s="42"/>
      <c r="P284" s="46"/>
      <c r="Q284" s="23"/>
    </row>
    <row r="285" spans="1:17" hidden="1">
      <c r="A285" s="237">
        <v>47437</v>
      </c>
      <c r="B285" s="25">
        <v>83</v>
      </c>
      <c r="C285" s="35" t="s">
        <v>28</v>
      </c>
      <c r="D285" s="36" t="str">
        <f t="shared" ref="D285:E285" si="118">D284</f>
        <v>'</v>
      </c>
      <c r="E285" s="37">
        <f t="shared" si="118"/>
        <v>47284.25</v>
      </c>
      <c r="F285" s="6">
        <f>IF(MAX(F$9:F284)&gt;=L$5,0,IF(B285&gt;=MONTH($N$5),F284+1,0))</f>
        <v>0</v>
      </c>
      <c r="G285" s="38">
        <f t="shared" si="84"/>
        <v>0</v>
      </c>
      <c r="H285" s="39">
        <f t="shared" si="85"/>
        <v>0</v>
      </c>
      <c r="I285" s="39">
        <f t="shared" si="111"/>
        <v>0</v>
      </c>
      <c r="J285" s="40">
        <f t="shared" si="116"/>
        <v>0</v>
      </c>
      <c r="K285" s="41"/>
      <c r="L285" s="42"/>
      <c r="M285" s="42"/>
      <c r="N285" s="42"/>
      <c r="O285" s="42"/>
      <c r="P285" s="46"/>
      <c r="Q285" s="23"/>
    </row>
    <row r="286" spans="1:17" hidden="1">
      <c r="A286" s="237">
        <v>47467</v>
      </c>
      <c r="B286" s="25">
        <v>84</v>
      </c>
      <c r="C286" s="35" t="s">
        <v>29</v>
      </c>
      <c r="D286" s="36" t="str">
        <f t="shared" ref="D286:E286" si="119">D285</f>
        <v>'</v>
      </c>
      <c r="E286" s="37">
        <f t="shared" si="119"/>
        <v>47284.25</v>
      </c>
      <c r="F286" s="6">
        <f>IF(MAX(F$9:F285)&gt;=L$5,0,IF(B286&gt;=MONTH($N$5),F285+1,0))</f>
        <v>0</v>
      </c>
      <c r="G286" s="45">
        <f t="shared" si="84"/>
        <v>0</v>
      </c>
      <c r="H286" s="42">
        <f t="shared" si="85"/>
        <v>0</v>
      </c>
      <c r="I286" s="42">
        <f t="shared" si="111"/>
        <v>0</v>
      </c>
      <c r="J286" s="46">
        <f t="shared" si="116"/>
        <v>0</v>
      </c>
      <c r="K286" s="41">
        <f>SUM(H275:H286)</f>
        <v>0</v>
      </c>
      <c r="L286" s="42">
        <f>SUM(I275:I286)</f>
        <v>0</v>
      </c>
      <c r="M286" s="42">
        <f>SUM(G275:G286)</f>
        <v>0</v>
      </c>
      <c r="N286" s="42">
        <f>K286+N274</f>
        <v>251111.04000000001</v>
      </c>
      <c r="O286" s="42">
        <f>L286+O274</f>
        <v>195114.88976572943</v>
      </c>
      <c r="P286" s="46">
        <f>M286+P274</f>
        <v>446225.92976572947</v>
      </c>
      <c r="Q286" s="23"/>
    </row>
    <row r="287" spans="1:17" hidden="1">
      <c r="A287" s="237">
        <v>47498</v>
      </c>
      <c r="B287" s="25">
        <v>85</v>
      </c>
      <c r="C287" s="26" t="s">
        <v>17</v>
      </c>
      <c r="D287" s="47" t="str">
        <f>D275</f>
        <v>'</v>
      </c>
      <c r="E287" s="27">
        <f>E275+365.25</f>
        <v>47649.5</v>
      </c>
      <c r="F287" s="90">
        <f>IF(MAX(F$9:F286)&gt;=L$5,0,IF(B287&gt;=MONTH($N$5),F286+1,0))</f>
        <v>0</v>
      </c>
      <c r="G287" s="28">
        <f t="shared" si="84"/>
        <v>0</v>
      </c>
      <c r="H287" s="29">
        <f t="shared" si="85"/>
        <v>0</v>
      </c>
      <c r="I287" s="29">
        <f t="shared" si="111"/>
        <v>0</v>
      </c>
      <c r="J287" s="30">
        <f t="shared" si="116"/>
        <v>0</v>
      </c>
      <c r="K287" s="31"/>
      <c r="L287" s="32"/>
      <c r="M287" s="32"/>
      <c r="N287" s="32"/>
      <c r="O287" s="32"/>
      <c r="P287" s="48"/>
      <c r="Q287" s="23"/>
    </row>
    <row r="288" spans="1:17" hidden="1">
      <c r="A288" s="237">
        <v>47529</v>
      </c>
      <c r="B288" s="25">
        <v>86</v>
      </c>
      <c r="C288" s="35" t="s">
        <v>19</v>
      </c>
      <c r="D288" s="36" t="str">
        <f t="shared" ref="D288:E288" si="120">D287</f>
        <v>'</v>
      </c>
      <c r="E288" s="37">
        <f t="shared" si="120"/>
        <v>47649.5</v>
      </c>
      <c r="F288" s="6">
        <f>IF(MAX(F$9:F287)&gt;=L$5,0,IF(B288&gt;=MONTH($N$5),F287+1,0))</f>
        <v>0</v>
      </c>
      <c r="G288" s="38">
        <f t="shared" si="84"/>
        <v>0</v>
      </c>
      <c r="H288" s="39">
        <f t="shared" si="85"/>
        <v>0</v>
      </c>
      <c r="I288" s="39">
        <f t="shared" si="111"/>
        <v>0</v>
      </c>
      <c r="J288" s="40">
        <f t="shared" si="116"/>
        <v>0</v>
      </c>
      <c r="K288" s="41"/>
      <c r="L288" s="42"/>
      <c r="M288" s="42"/>
      <c r="N288" s="42"/>
      <c r="O288" s="42"/>
      <c r="P288" s="46"/>
      <c r="Q288" s="23"/>
    </row>
    <row r="289" spans="1:17" hidden="1">
      <c r="A289" s="237">
        <v>47557</v>
      </c>
      <c r="B289" s="25">
        <v>87</v>
      </c>
      <c r="C289" s="35" t="s">
        <v>20</v>
      </c>
      <c r="D289" s="36" t="str">
        <f t="shared" ref="D289:E289" si="121">D288</f>
        <v>'</v>
      </c>
      <c r="E289" s="37">
        <f t="shared" si="121"/>
        <v>47649.5</v>
      </c>
      <c r="F289" s="6">
        <f>IF(MAX(F$9:F288)&gt;=L$5,0,IF(B289&gt;=MONTH($N$5),F288+1,0))</f>
        <v>0</v>
      </c>
      <c r="G289" s="38">
        <f t="shared" si="84"/>
        <v>0</v>
      </c>
      <c r="H289" s="39">
        <f t="shared" si="85"/>
        <v>0</v>
      </c>
      <c r="I289" s="39">
        <f t="shared" si="111"/>
        <v>0</v>
      </c>
      <c r="J289" s="40">
        <f t="shared" si="116"/>
        <v>0</v>
      </c>
      <c r="K289" s="41"/>
      <c r="L289" s="42"/>
      <c r="M289" s="42"/>
      <c r="N289" s="42"/>
      <c r="O289" s="42"/>
      <c r="P289" s="46"/>
      <c r="Q289" s="23"/>
    </row>
    <row r="290" spans="1:17" hidden="1">
      <c r="A290" s="237">
        <v>47588</v>
      </c>
      <c r="B290" s="25">
        <v>88</v>
      </c>
      <c r="C290" s="35" t="s">
        <v>21</v>
      </c>
      <c r="D290" s="36" t="str">
        <f t="shared" ref="D290:E290" si="122">D289</f>
        <v>'</v>
      </c>
      <c r="E290" s="37">
        <f t="shared" si="122"/>
        <v>47649.5</v>
      </c>
      <c r="F290" s="6">
        <f>IF(MAX(F$9:F289)&gt;=L$5,0,IF(B290&gt;=MONTH($N$5),F289+1,0))</f>
        <v>0</v>
      </c>
      <c r="G290" s="38">
        <f t="shared" si="84"/>
        <v>0</v>
      </c>
      <c r="H290" s="39">
        <f t="shared" si="85"/>
        <v>0</v>
      </c>
      <c r="I290" s="39">
        <f t="shared" si="111"/>
        <v>0</v>
      </c>
      <c r="J290" s="40">
        <f t="shared" si="116"/>
        <v>0</v>
      </c>
      <c r="K290" s="41"/>
      <c r="L290" s="42"/>
      <c r="M290" s="42"/>
      <c r="N290" s="42"/>
      <c r="O290" s="42"/>
      <c r="P290" s="46"/>
      <c r="Q290" s="23"/>
    </row>
    <row r="291" spans="1:17" hidden="1">
      <c r="A291" s="237">
        <v>47618</v>
      </c>
      <c r="B291" s="25">
        <v>89</v>
      </c>
      <c r="C291" s="35" t="s">
        <v>22</v>
      </c>
      <c r="D291" s="36" t="str">
        <f t="shared" ref="D291:E291" si="123">D290</f>
        <v>'</v>
      </c>
      <c r="E291" s="37">
        <f t="shared" si="123"/>
        <v>47649.5</v>
      </c>
      <c r="F291" s="6">
        <f>IF(MAX(F$9:F290)&gt;=L$5,0,IF(B291&gt;=MONTH($N$5),F290+1,0))</f>
        <v>0</v>
      </c>
      <c r="G291" s="38">
        <f t="shared" si="84"/>
        <v>0</v>
      </c>
      <c r="H291" s="39">
        <f t="shared" si="85"/>
        <v>0</v>
      </c>
      <c r="I291" s="39">
        <f t="shared" si="111"/>
        <v>0</v>
      </c>
      <c r="J291" s="40">
        <f t="shared" si="116"/>
        <v>0</v>
      </c>
      <c r="K291" s="41"/>
      <c r="L291" s="42"/>
      <c r="M291" s="42"/>
      <c r="N291" s="42"/>
      <c r="O291" s="42"/>
      <c r="P291" s="46"/>
      <c r="Q291" s="23"/>
    </row>
    <row r="292" spans="1:17" hidden="1">
      <c r="A292" s="237">
        <v>47649</v>
      </c>
      <c r="B292" s="25">
        <v>90</v>
      </c>
      <c r="C292" s="35" t="s">
        <v>23</v>
      </c>
      <c r="D292" s="36" t="str">
        <f t="shared" ref="D292:E292" si="124">D291</f>
        <v>'</v>
      </c>
      <c r="E292" s="37">
        <f t="shared" si="124"/>
        <v>47649.5</v>
      </c>
      <c r="F292" s="6">
        <f>IF(MAX(F$9:F291)&gt;=L$5,0,IF(B292&gt;=MONTH($N$5),F291+1,0))</f>
        <v>0</v>
      </c>
      <c r="G292" s="38">
        <f t="shared" si="84"/>
        <v>0</v>
      </c>
      <c r="H292" s="39">
        <f t="shared" si="85"/>
        <v>0</v>
      </c>
      <c r="I292" s="39">
        <f t="shared" si="111"/>
        <v>0</v>
      </c>
      <c r="J292" s="40">
        <f t="shared" si="116"/>
        <v>0</v>
      </c>
      <c r="K292" s="41"/>
      <c r="L292" s="42"/>
      <c r="M292" s="42"/>
      <c r="N292" s="42"/>
      <c r="O292" s="42"/>
      <c r="P292" s="46"/>
      <c r="Q292" s="23"/>
    </row>
    <row r="293" spans="1:17" hidden="1">
      <c r="A293" s="237">
        <v>47679</v>
      </c>
      <c r="B293" s="25">
        <v>91</v>
      </c>
      <c r="C293" s="35" t="s">
        <v>24</v>
      </c>
      <c r="D293" s="36" t="str">
        <f t="shared" ref="D293:E293" si="125">D292</f>
        <v>'</v>
      </c>
      <c r="E293" s="37">
        <f t="shared" si="125"/>
        <v>47649.5</v>
      </c>
      <c r="F293" s="6">
        <f>IF(MAX(F$9:F292)&gt;=L$5,0,IF(B293&gt;=MONTH($N$5),F292+1,0))</f>
        <v>0</v>
      </c>
      <c r="G293" s="38">
        <f t="shared" si="84"/>
        <v>0</v>
      </c>
      <c r="H293" s="39">
        <f t="shared" si="85"/>
        <v>0</v>
      </c>
      <c r="I293" s="39">
        <f t="shared" si="111"/>
        <v>0</v>
      </c>
      <c r="J293" s="40">
        <f t="shared" si="116"/>
        <v>0</v>
      </c>
      <c r="K293" s="41"/>
      <c r="L293" s="42"/>
      <c r="M293" s="42"/>
      <c r="N293" s="42"/>
      <c r="O293" s="42"/>
      <c r="P293" s="46"/>
      <c r="Q293" s="23"/>
    </row>
    <row r="294" spans="1:17" hidden="1">
      <c r="A294" s="237">
        <v>47710</v>
      </c>
      <c r="B294" s="25">
        <v>92</v>
      </c>
      <c r="C294" s="35" t="s">
        <v>25</v>
      </c>
      <c r="D294" s="36" t="str">
        <f t="shared" ref="D294:E294" si="126">D293</f>
        <v>'</v>
      </c>
      <c r="E294" s="37">
        <f t="shared" si="126"/>
        <v>47649.5</v>
      </c>
      <c r="F294" s="6">
        <f>IF(MAX(F$9:F293)&gt;=L$5,0,IF(B294&gt;=MONTH($N$5),F293+1,0))</f>
        <v>0</v>
      </c>
      <c r="G294" s="38">
        <f t="shared" si="84"/>
        <v>0</v>
      </c>
      <c r="H294" s="39">
        <f t="shared" si="85"/>
        <v>0</v>
      </c>
      <c r="I294" s="39">
        <f t="shared" si="111"/>
        <v>0</v>
      </c>
      <c r="J294" s="40">
        <f t="shared" si="116"/>
        <v>0</v>
      </c>
      <c r="K294" s="41"/>
      <c r="L294" s="42"/>
      <c r="M294" s="42"/>
      <c r="N294" s="42"/>
      <c r="O294" s="42"/>
      <c r="P294" s="46"/>
      <c r="Q294" s="23"/>
    </row>
    <row r="295" spans="1:17" hidden="1">
      <c r="A295" s="237">
        <v>47741</v>
      </c>
      <c r="B295" s="25">
        <v>93</v>
      </c>
      <c r="C295" s="35" t="s">
        <v>26</v>
      </c>
      <c r="D295" s="36" t="str">
        <f t="shared" ref="D295:E295" si="127">D294</f>
        <v>'</v>
      </c>
      <c r="E295" s="37">
        <f t="shared" si="127"/>
        <v>47649.5</v>
      </c>
      <c r="F295" s="6">
        <f>IF(MAX(F$9:F294)&gt;=L$5,0,IF(B295&gt;=MONTH($N$5),F294+1,0))</f>
        <v>0</v>
      </c>
      <c r="G295" s="38">
        <f t="shared" si="84"/>
        <v>0</v>
      </c>
      <c r="H295" s="39">
        <f t="shared" si="85"/>
        <v>0</v>
      </c>
      <c r="I295" s="39">
        <f t="shared" si="111"/>
        <v>0</v>
      </c>
      <c r="J295" s="40">
        <f t="shared" si="116"/>
        <v>0</v>
      </c>
      <c r="K295" s="41"/>
      <c r="L295" s="42"/>
      <c r="M295" s="42"/>
      <c r="N295" s="42"/>
      <c r="O295" s="42"/>
      <c r="P295" s="46"/>
      <c r="Q295" s="23"/>
    </row>
    <row r="296" spans="1:17" hidden="1">
      <c r="A296" s="237">
        <v>47771</v>
      </c>
      <c r="B296" s="25">
        <v>94</v>
      </c>
      <c r="C296" s="35" t="s">
        <v>27</v>
      </c>
      <c r="D296" s="36" t="str">
        <f t="shared" ref="D296:E296" si="128">D295</f>
        <v>'</v>
      </c>
      <c r="E296" s="37">
        <f t="shared" si="128"/>
        <v>47649.5</v>
      </c>
      <c r="F296" s="6">
        <f>IF(MAX(F$9:F295)&gt;=L$5,0,IF(B296&gt;=MONTH($N$5),F295+1,0))</f>
        <v>0</v>
      </c>
      <c r="G296" s="38">
        <f t="shared" si="84"/>
        <v>0</v>
      </c>
      <c r="H296" s="39">
        <f t="shared" si="85"/>
        <v>0</v>
      </c>
      <c r="I296" s="39">
        <f t="shared" si="111"/>
        <v>0</v>
      </c>
      <c r="J296" s="40">
        <f t="shared" si="116"/>
        <v>0</v>
      </c>
      <c r="K296" s="41"/>
      <c r="L296" s="42"/>
      <c r="M296" s="42"/>
      <c r="N296" s="42"/>
      <c r="O296" s="42"/>
      <c r="P296" s="46"/>
      <c r="Q296" s="23"/>
    </row>
    <row r="297" spans="1:17" hidden="1">
      <c r="A297" s="237">
        <v>47802</v>
      </c>
      <c r="B297" s="25">
        <v>95</v>
      </c>
      <c r="C297" s="35" t="s">
        <v>28</v>
      </c>
      <c r="D297" s="36" t="str">
        <f t="shared" ref="D297:E297" si="129">D296</f>
        <v>'</v>
      </c>
      <c r="E297" s="37">
        <f t="shared" si="129"/>
        <v>47649.5</v>
      </c>
      <c r="F297" s="6">
        <f>IF(MAX(F$9:F296)&gt;=L$5,0,IF(B297&gt;=MONTH($N$5),F296+1,0))</f>
        <v>0</v>
      </c>
      <c r="G297" s="38">
        <f t="shared" si="84"/>
        <v>0</v>
      </c>
      <c r="H297" s="39">
        <f t="shared" si="85"/>
        <v>0</v>
      </c>
      <c r="I297" s="39">
        <f t="shared" si="111"/>
        <v>0</v>
      </c>
      <c r="J297" s="40">
        <f t="shared" si="116"/>
        <v>0</v>
      </c>
      <c r="K297" s="41"/>
      <c r="L297" s="42"/>
      <c r="M297" s="42"/>
      <c r="N297" s="42"/>
      <c r="O297" s="42"/>
      <c r="P297" s="46"/>
      <c r="Q297" s="23"/>
    </row>
    <row r="298" spans="1:17" hidden="1">
      <c r="A298" s="237">
        <v>47832</v>
      </c>
      <c r="B298" s="25">
        <v>96</v>
      </c>
      <c r="C298" s="35" t="s">
        <v>29</v>
      </c>
      <c r="D298" s="36" t="str">
        <f t="shared" ref="D298:E298" si="130">D297</f>
        <v>'</v>
      </c>
      <c r="E298" s="37">
        <f t="shared" si="130"/>
        <v>47649.5</v>
      </c>
      <c r="F298" s="6">
        <f>IF(MAX(F$9:F297)&gt;=L$5,0,IF(B298&gt;=MONTH($N$5),F297+1,0))</f>
        <v>0</v>
      </c>
      <c r="G298" s="45">
        <f t="shared" si="84"/>
        <v>0</v>
      </c>
      <c r="H298" s="42">
        <f t="shared" si="85"/>
        <v>0</v>
      </c>
      <c r="I298" s="42">
        <f t="shared" si="111"/>
        <v>0</v>
      </c>
      <c r="J298" s="46">
        <f t="shared" si="116"/>
        <v>0</v>
      </c>
      <c r="K298" s="41">
        <f>SUM(H287:H298)</f>
        <v>0</v>
      </c>
      <c r="L298" s="42">
        <f>SUM(I287:I298)</f>
        <v>0</v>
      </c>
      <c r="M298" s="42">
        <f>SUM(G287:G298)</f>
        <v>0</v>
      </c>
      <c r="N298" s="42">
        <f>K298+N286</f>
        <v>251111.04000000001</v>
      </c>
      <c r="O298" s="42">
        <f>L298+O286</f>
        <v>195114.88976572943</v>
      </c>
      <c r="P298" s="46">
        <f>M298+P286</f>
        <v>446225.92976572947</v>
      </c>
      <c r="Q298" s="23"/>
    </row>
    <row r="299" spans="1:17" hidden="1">
      <c r="A299" s="237">
        <v>47863</v>
      </c>
      <c r="B299" s="25">
        <v>85</v>
      </c>
      <c r="C299" s="26" t="s">
        <v>17</v>
      </c>
      <c r="D299" s="47" t="str">
        <f>D287</f>
        <v>'</v>
      </c>
      <c r="E299" s="27">
        <f>E287+365.25</f>
        <v>48014.75</v>
      </c>
      <c r="F299" s="90">
        <f>IF(MAX(F$9:F298)&gt;=L$5,0,IF(B299&gt;=MONTH($N$5),F298+1,0))</f>
        <v>0</v>
      </c>
      <c r="G299" s="28">
        <f t="shared" si="84"/>
        <v>0</v>
      </c>
      <c r="H299" s="29">
        <f t="shared" si="85"/>
        <v>0</v>
      </c>
      <c r="I299" s="29">
        <f t="shared" si="111"/>
        <v>0</v>
      </c>
      <c r="J299" s="30">
        <f t="shared" si="116"/>
        <v>0</v>
      </c>
      <c r="K299" s="31"/>
      <c r="L299" s="32"/>
      <c r="M299" s="32"/>
      <c r="N299" s="32"/>
      <c r="O299" s="32"/>
      <c r="P299" s="48"/>
      <c r="Q299" s="23"/>
    </row>
    <row r="300" spans="1:17" hidden="1">
      <c r="A300" s="237">
        <v>47894</v>
      </c>
      <c r="B300" s="25">
        <v>86</v>
      </c>
      <c r="C300" s="35" t="s">
        <v>19</v>
      </c>
      <c r="D300" s="36" t="str">
        <f t="shared" ref="D300:E300" si="131">D299</f>
        <v>'</v>
      </c>
      <c r="E300" s="37">
        <f t="shared" si="131"/>
        <v>48014.75</v>
      </c>
      <c r="F300" s="6">
        <f>IF(MAX(F$9:F299)&gt;=L$5,0,IF(B300&gt;=MONTH($N$5),F299+1,0))</f>
        <v>0</v>
      </c>
      <c r="G300" s="38">
        <f t="shared" si="84"/>
        <v>0</v>
      </c>
      <c r="H300" s="39">
        <f t="shared" si="85"/>
        <v>0</v>
      </c>
      <c r="I300" s="39">
        <f t="shared" si="111"/>
        <v>0</v>
      </c>
      <c r="J300" s="40">
        <f t="shared" si="116"/>
        <v>0</v>
      </c>
      <c r="K300" s="41"/>
      <c r="L300" s="42"/>
      <c r="M300" s="42"/>
      <c r="N300" s="42"/>
      <c r="O300" s="42"/>
      <c r="P300" s="46"/>
      <c r="Q300" s="23"/>
    </row>
    <row r="301" spans="1:17" hidden="1">
      <c r="A301" s="237">
        <v>47922</v>
      </c>
      <c r="B301" s="25">
        <v>87</v>
      </c>
      <c r="C301" s="35" t="s">
        <v>20</v>
      </c>
      <c r="D301" s="36" t="str">
        <f t="shared" ref="D301:E301" si="132">D300</f>
        <v>'</v>
      </c>
      <c r="E301" s="37">
        <f t="shared" si="132"/>
        <v>48014.75</v>
      </c>
      <c r="F301" s="6">
        <f>IF(MAX(F$9:F300)&gt;=L$5,0,IF(B301&gt;=MONTH($N$5),F300+1,0))</f>
        <v>0</v>
      </c>
      <c r="G301" s="38">
        <f t="shared" si="84"/>
        <v>0</v>
      </c>
      <c r="H301" s="39">
        <f t="shared" si="85"/>
        <v>0</v>
      </c>
      <c r="I301" s="39">
        <f t="shared" si="111"/>
        <v>0</v>
      </c>
      <c r="J301" s="40">
        <f t="shared" si="116"/>
        <v>0</v>
      </c>
      <c r="K301" s="41"/>
      <c r="L301" s="42"/>
      <c r="M301" s="42"/>
      <c r="N301" s="42"/>
      <c r="O301" s="42"/>
      <c r="P301" s="46"/>
      <c r="Q301" s="23"/>
    </row>
    <row r="302" spans="1:17" hidden="1">
      <c r="A302" s="237">
        <v>47953</v>
      </c>
      <c r="B302" s="25">
        <v>88</v>
      </c>
      <c r="C302" s="35" t="s">
        <v>21</v>
      </c>
      <c r="D302" s="36" t="str">
        <f t="shared" ref="D302:E302" si="133">D301</f>
        <v>'</v>
      </c>
      <c r="E302" s="37">
        <f t="shared" si="133"/>
        <v>48014.75</v>
      </c>
      <c r="F302" s="6">
        <f>IF(MAX(F$9:F301)&gt;=L$5,0,IF(B302&gt;=MONTH($N$5),F301+1,0))</f>
        <v>0</v>
      </c>
      <c r="G302" s="38">
        <f t="shared" si="84"/>
        <v>0</v>
      </c>
      <c r="H302" s="39">
        <f t="shared" si="85"/>
        <v>0</v>
      </c>
      <c r="I302" s="39">
        <f t="shared" si="111"/>
        <v>0</v>
      </c>
      <c r="J302" s="40">
        <f t="shared" si="116"/>
        <v>0</v>
      </c>
      <c r="K302" s="41"/>
      <c r="L302" s="42"/>
      <c r="M302" s="42"/>
      <c r="N302" s="42"/>
      <c r="O302" s="42"/>
      <c r="P302" s="46"/>
      <c r="Q302" s="23"/>
    </row>
    <row r="303" spans="1:17" hidden="1">
      <c r="A303" s="237">
        <v>47983</v>
      </c>
      <c r="B303" s="25">
        <v>89</v>
      </c>
      <c r="C303" s="35" t="s">
        <v>22</v>
      </c>
      <c r="D303" s="36" t="str">
        <f t="shared" ref="D303:E303" si="134">D302</f>
        <v>'</v>
      </c>
      <c r="E303" s="37">
        <f t="shared" si="134"/>
        <v>48014.75</v>
      </c>
      <c r="F303" s="6">
        <f>IF(MAX(F$9:F302)&gt;=L$5,0,IF(B303&gt;=MONTH($N$5),F302+1,0))</f>
        <v>0</v>
      </c>
      <c r="G303" s="38">
        <f t="shared" si="84"/>
        <v>0</v>
      </c>
      <c r="H303" s="39">
        <f t="shared" si="85"/>
        <v>0</v>
      </c>
      <c r="I303" s="39">
        <f t="shared" si="111"/>
        <v>0</v>
      </c>
      <c r="J303" s="40">
        <f t="shared" si="116"/>
        <v>0</v>
      </c>
      <c r="K303" s="41"/>
      <c r="L303" s="42"/>
      <c r="M303" s="42"/>
      <c r="N303" s="42"/>
      <c r="O303" s="42"/>
      <c r="P303" s="46"/>
      <c r="Q303" s="23"/>
    </row>
    <row r="304" spans="1:17" hidden="1">
      <c r="A304" s="237">
        <v>48014</v>
      </c>
      <c r="B304" s="25">
        <v>90</v>
      </c>
      <c r="C304" s="35" t="s">
        <v>23</v>
      </c>
      <c r="D304" s="36" t="str">
        <f t="shared" ref="D304:E304" si="135">D303</f>
        <v>'</v>
      </c>
      <c r="E304" s="37">
        <f t="shared" si="135"/>
        <v>48014.75</v>
      </c>
      <c r="F304" s="6">
        <f>IF(MAX(F$9:F303)&gt;=L$5,0,IF(B304&gt;=MONTH($N$5),F303+1,0))</f>
        <v>0</v>
      </c>
      <c r="G304" s="38">
        <f t="shared" si="84"/>
        <v>0</v>
      </c>
      <c r="H304" s="39">
        <f t="shared" si="85"/>
        <v>0</v>
      </c>
      <c r="I304" s="39">
        <f t="shared" si="111"/>
        <v>0</v>
      </c>
      <c r="J304" s="40">
        <f t="shared" si="116"/>
        <v>0</v>
      </c>
      <c r="K304" s="41"/>
      <c r="L304" s="42"/>
      <c r="M304" s="42"/>
      <c r="N304" s="42"/>
      <c r="O304" s="42"/>
      <c r="P304" s="46"/>
      <c r="Q304" s="23"/>
    </row>
    <row r="305" spans="1:17" hidden="1">
      <c r="A305" s="237">
        <v>48044</v>
      </c>
      <c r="B305" s="25">
        <v>91</v>
      </c>
      <c r="C305" s="35" t="s">
        <v>24</v>
      </c>
      <c r="D305" s="36" t="str">
        <f t="shared" ref="D305:E305" si="136">D304</f>
        <v>'</v>
      </c>
      <c r="E305" s="37">
        <f t="shared" si="136"/>
        <v>48014.75</v>
      </c>
      <c r="F305" s="6">
        <f>IF(MAX(F$9:F304)&gt;=L$5,0,IF(B305&gt;=MONTH($N$5),F304+1,0))</f>
        <v>0</v>
      </c>
      <c r="G305" s="38">
        <f t="shared" si="84"/>
        <v>0</v>
      </c>
      <c r="H305" s="39">
        <f t="shared" si="85"/>
        <v>0</v>
      </c>
      <c r="I305" s="39">
        <f t="shared" si="111"/>
        <v>0</v>
      </c>
      <c r="J305" s="40">
        <f t="shared" si="116"/>
        <v>0</v>
      </c>
      <c r="K305" s="41"/>
      <c r="L305" s="42"/>
      <c r="M305" s="42"/>
      <c r="N305" s="42"/>
      <c r="O305" s="42"/>
      <c r="P305" s="46"/>
      <c r="Q305" s="23"/>
    </row>
    <row r="306" spans="1:17" hidden="1">
      <c r="A306" s="237">
        <v>48075</v>
      </c>
      <c r="B306" s="25">
        <v>92</v>
      </c>
      <c r="C306" s="35" t="s">
        <v>25</v>
      </c>
      <c r="D306" s="36" t="str">
        <f t="shared" ref="D306:E306" si="137">D305</f>
        <v>'</v>
      </c>
      <c r="E306" s="37">
        <f t="shared" si="137"/>
        <v>48014.75</v>
      </c>
      <c r="F306" s="6">
        <f>IF(MAX(F$9:F305)&gt;=L$5,0,IF(B306&gt;=MONTH($N$5),F305+1,0))</f>
        <v>0</v>
      </c>
      <c r="G306" s="38">
        <f t="shared" si="84"/>
        <v>0</v>
      </c>
      <c r="H306" s="39">
        <f t="shared" si="85"/>
        <v>0</v>
      </c>
      <c r="I306" s="39">
        <f t="shared" si="111"/>
        <v>0</v>
      </c>
      <c r="J306" s="40">
        <f t="shared" si="116"/>
        <v>0</v>
      </c>
      <c r="K306" s="41"/>
      <c r="L306" s="42"/>
      <c r="M306" s="42"/>
      <c r="N306" s="42"/>
      <c r="O306" s="42"/>
      <c r="P306" s="46"/>
      <c r="Q306" s="23"/>
    </row>
    <row r="307" spans="1:17" hidden="1">
      <c r="A307" s="237">
        <v>48106</v>
      </c>
      <c r="B307" s="25">
        <v>93</v>
      </c>
      <c r="C307" s="35" t="s">
        <v>26</v>
      </c>
      <c r="D307" s="36" t="str">
        <f t="shared" ref="D307:E307" si="138">D306</f>
        <v>'</v>
      </c>
      <c r="E307" s="37">
        <f t="shared" si="138"/>
        <v>48014.75</v>
      </c>
      <c r="F307" s="6">
        <f>IF(MAX(F$9:F306)&gt;=L$5,0,IF(B307&gt;=MONTH($N$5),F306+1,0))</f>
        <v>0</v>
      </c>
      <c r="G307" s="38">
        <f t="shared" si="84"/>
        <v>0</v>
      </c>
      <c r="H307" s="39">
        <f t="shared" si="85"/>
        <v>0</v>
      </c>
      <c r="I307" s="39">
        <f t="shared" si="111"/>
        <v>0</v>
      </c>
      <c r="J307" s="40">
        <f t="shared" si="116"/>
        <v>0</v>
      </c>
      <c r="K307" s="41"/>
      <c r="L307" s="42"/>
      <c r="M307" s="42"/>
      <c r="N307" s="42"/>
      <c r="O307" s="42"/>
      <c r="P307" s="46"/>
      <c r="Q307" s="23"/>
    </row>
    <row r="308" spans="1:17" hidden="1">
      <c r="A308" s="237">
        <v>48136</v>
      </c>
      <c r="B308" s="25">
        <v>94</v>
      </c>
      <c r="C308" s="35" t="s">
        <v>27</v>
      </c>
      <c r="D308" s="36" t="str">
        <f t="shared" ref="D308:E308" si="139">D307</f>
        <v>'</v>
      </c>
      <c r="E308" s="37">
        <f t="shared" si="139"/>
        <v>48014.75</v>
      </c>
      <c r="F308" s="6">
        <f>IF(MAX(F$9:F307)&gt;=L$5,0,IF(B308&gt;=MONTH($N$5),F307+1,0))</f>
        <v>0</v>
      </c>
      <c r="G308" s="38">
        <f t="shared" si="84"/>
        <v>0</v>
      </c>
      <c r="H308" s="39">
        <f t="shared" si="85"/>
        <v>0</v>
      </c>
      <c r="I308" s="39">
        <f t="shared" si="111"/>
        <v>0</v>
      </c>
      <c r="J308" s="40">
        <f t="shared" si="116"/>
        <v>0</v>
      </c>
      <c r="K308" s="41"/>
      <c r="L308" s="42"/>
      <c r="M308" s="42"/>
      <c r="N308" s="42"/>
      <c r="O308" s="42"/>
      <c r="P308" s="46"/>
      <c r="Q308" s="23"/>
    </row>
    <row r="309" spans="1:17" hidden="1">
      <c r="A309" s="237">
        <v>48167</v>
      </c>
      <c r="B309" s="25">
        <v>95</v>
      </c>
      <c r="C309" s="35" t="s">
        <v>28</v>
      </c>
      <c r="D309" s="36" t="str">
        <f t="shared" ref="D309:E309" si="140">D308</f>
        <v>'</v>
      </c>
      <c r="E309" s="37">
        <f t="shared" si="140"/>
        <v>48014.75</v>
      </c>
      <c r="F309" s="6">
        <f>IF(MAX(F$9:F308)&gt;=L$5,0,IF(B309&gt;=MONTH($N$5),F308+1,0))</f>
        <v>0</v>
      </c>
      <c r="G309" s="38">
        <f t="shared" si="84"/>
        <v>0</v>
      </c>
      <c r="H309" s="39">
        <f t="shared" si="85"/>
        <v>0</v>
      </c>
      <c r="I309" s="39">
        <f t="shared" si="111"/>
        <v>0</v>
      </c>
      <c r="J309" s="40">
        <f t="shared" si="116"/>
        <v>0</v>
      </c>
      <c r="K309" s="41"/>
      <c r="L309" s="42"/>
      <c r="M309" s="42"/>
      <c r="N309" s="42"/>
      <c r="O309" s="42"/>
      <c r="P309" s="46"/>
      <c r="Q309" s="23"/>
    </row>
    <row r="310" spans="1:17" hidden="1">
      <c r="A310" s="237">
        <v>48197</v>
      </c>
      <c r="B310" s="25">
        <v>96</v>
      </c>
      <c r="C310" s="35" t="s">
        <v>29</v>
      </c>
      <c r="D310" s="36" t="str">
        <f t="shared" ref="D310:E310" si="141">D309</f>
        <v>'</v>
      </c>
      <c r="E310" s="37">
        <f t="shared" si="141"/>
        <v>48014.75</v>
      </c>
      <c r="F310" s="6">
        <f>IF(MAX(F$9:F309)&gt;=L$5,0,IF(B310&gt;=MONTH($N$5),F309+1,0))</f>
        <v>0</v>
      </c>
      <c r="G310" s="45">
        <f t="shared" si="84"/>
        <v>0</v>
      </c>
      <c r="H310" s="42">
        <f t="shared" si="85"/>
        <v>0</v>
      </c>
      <c r="I310" s="42">
        <f t="shared" si="111"/>
        <v>0</v>
      </c>
      <c r="J310" s="46">
        <f t="shared" si="116"/>
        <v>0</v>
      </c>
      <c r="K310" s="41">
        <f>SUM(H299:H310)</f>
        <v>0</v>
      </c>
      <c r="L310" s="42">
        <f>SUM(I299:I310)</f>
        <v>0</v>
      </c>
      <c r="M310" s="42">
        <f>SUM(G299:G310)</f>
        <v>0</v>
      </c>
      <c r="N310" s="42">
        <f>K310+N298</f>
        <v>251111.04000000001</v>
      </c>
      <c r="O310" s="42">
        <f>L310+O298</f>
        <v>195114.88976572943</v>
      </c>
      <c r="P310" s="46">
        <f>M310+P298</f>
        <v>446225.92976572947</v>
      </c>
      <c r="Q310" s="23"/>
    </row>
    <row r="311" spans="1:17" hidden="1">
      <c r="A311" s="237">
        <v>48228</v>
      </c>
      <c r="B311" s="25">
        <v>85</v>
      </c>
      <c r="C311" s="26" t="s">
        <v>17</v>
      </c>
      <c r="D311" s="47" t="str">
        <f>D299</f>
        <v>'</v>
      </c>
      <c r="E311" s="27">
        <f>E299+365.25</f>
        <v>48380</v>
      </c>
      <c r="F311" s="90">
        <f>IF(MAX(F$9:F310)&gt;=L$5,0,IF(B311&gt;=MONTH($N$5),F310+1,0))</f>
        <v>0</v>
      </c>
      <c r="G311" s="28">
        <f t="shared" si="84"/>
        <v>0</v>
      </c>
      <c r="H311" s="29">
        <f t="shared" si="85"/>
        <v>0</v>
      </c>
      <c r="I311" s="29">
        <f t="shared" si="111"/>
        <v>0</v>
      </c>
      <c r="J311" s="30">
        <f t="shared" si="116"/>
        <v>0</v>
      </c>
      <c r="K311" s="31"/>
      <c r="L311" s="32"/>
      <c r="M311" s="32"/>
      <c r="N311" s="32"/>
      <c r="O311" s="32"/>
      <c r="P311" s="48"/>
      <c r="Q311" s="23"/>
    </row>
    <row r="312" spans="1:17" hidden="1">
      <c r="A312" s="237">
        <v>48259</v>
      </c>
      <c r="B312" s="25">
        <v>98</v>
      </c>
      <c r="C312" s="35" t="s">
        <v>19</v>
      </c>
      <c r="D312" s="36" t="str">
        <f t="shared" ref="D312:E312" si="142">D311</f>
        <v>'</v>
      </c>
      <c r="E312" s="37">
        <f t="shared" si="142"/>
        <v>48380</v>
      </c>
      <c r="F312" s="6">
        <f>IF(MAX(F$9:F311)&gt;=L$5,0,IF(B312&gt;=MONTH($N$5),F311+1,0))</f>
        <v>0</v>
      </c>
      <c r="G312" s="38">
        <f t="shared" si="84"/>
        <v>0</v>
      </c>
      <c r="H312" s="39">
        <f t="shared" si="85"/>
        <v>0</v>
      </c>
      <c r="I312" s="39">
        <f t="shared" si="111"/>
        <v>0</v>
      </c>
      <c r="J312" s="40">
        <f t="shared" si="116"/>
        <v>0</v>
      </c>
      <c r="K312" s="41"/>
      <c r="L312" s="42"/>
      <c r="M312" s="42"/>
      <c r="N312" s="42"/>
      <c r="O312" s="42"/>
      <c r="P312" s="46"/>
      <c r="Q312" s="23"/>
    </row>
    <row r="313" spans="1:17" hidden="1">
      <c r="A313" s="237">
        <v>48288</v>
      </c>
      <c r="B313" s="25">
        <v>99</v>
      </c>
      <c r="C313" s="35" t="s">
        <v>20</v>
      </c>
      <c r="D313" s="36" t="str">
        <f t="shared" ref="D313:E313" si="143">D312</f>
        <v>'</v>
      </c>
      <c r="E313" s="37">
        <f t="shared" si="143"/>
        <v>48380</v>
      </c>
      <c r="F313" s="6">
        <f>IF(MAX(F$9:F312)&gt;=L$5,0,IF(B313&gt;=MONTH($N$5),F312+1,0))</f>
        <v>0</v>
      </c>
      <c r="G313" s="38">
        <f t="shared" si="84"/>
        <v>0</v>
      </c>
      <c r="H313" s="39">
        <f t="shared" si="85"/>
        <v>0</v>
      </c>
      <c r="I313" s="39">
        <f t="shared" si="111"/>
        <v>0</v>
      </c>
      <c r="J313" s="40">
        <f t="shared" si="116"/>
        <v>0</v>
      </c>
      <c r="K313" s="41"/>
      <c r="L313" s="42"/>
      <c r="M313" s="42"/>
      <c r="N313" s="42"/>
      <c r="O313" s="42"/>
      <c r="P313" s="46"/>
      <c r="Q313" s="23"/>
    </row>
    <row r="314" spans="1:17" hidden="1">
      <c r="A314" s="237">
        <v>48319</v>
      </c>
      <c r="B314" s="25">
        <v>100</v>
      </c>
      <c r="C314" s="35" t="s">
        <v>21</v>
      </c>
      <c r="D314" s="36" t="str">
        <f t="shared" ref="D314:E314" si="144">D313</f>
        <v>'</v>
      </c>
      <c r="E314" s="37">
        <f t="shared" si="144"/>
        <v>48380</v>
      </c>
      <c r="F314" s="6">
        <f>IF(MAX(F$9:F313)&gt;=L$5,0,IF(B314&gt;=MONTH($N$5),F313+1,0))</f>
        <v>0</v>
      </c>
      <c r="G314" s="38">
        <f t="shared" si="84"/>
        <v>0</v>
      </c>
      <c r="H314" s="39">
        <f t="shared" si="85"/>
        <v>0</v>
      </c>
      <c r="I314" s="39">
        <f t="shared" si="111"/>
        <v>0</v>
      </c>
      <c r="J314" s="40">
        <f t="shared" si="116"/>
        <v>0</v>
      </c>
      <c r="K314" s="41"/>
      <c r="L314" s="42"/>
      <c r="M314" s="42"/>
      <c r="N314" s="42"/>
      <c r="O314" s="42"/>
      <c r="P314" s="46"/>
      <c r="Q314" s="23"/>
    </row>
    <row r="315" spans="1:17" hidden="1">
      <c r="A315" s="237">
        <v>48349</v>
      </c>
      <c r="B315" s="25">
        <v>101</v>
      </c>
      <c r="C315" s="35" t="s">
        <v>22</v>
      </c>
      <c r="D315" s="36" t="str">
        <f t="shared" ref="D315:E315" si="145">D314</f>
        <v>'</v>
      </c>
      <c r="E315" s="37">
        <f t="shared" si="145"/>
        <v>48380</v>
      </c>
      <c r="F315" s="6">
        <f>IF(MAX(F$9:F314)&gt;=L$5,0,IF(B315&gt;=MONTH($N$5),F314+1,0))</f>
        <v>0</v>
      </c>
      <c r="G315" s="38">
        <f t="shared" si="84"/>
        <v>0</v>
      </c>
      <c r="H315" s="39">
        <f t="shared" si="85"/>
        <v>0</v>
      </c>
      <c r="I315" s="39">
        <f t="shared" si="111"/>
        <v>0</v>
      </c>
      <c r="J315" s="40">
        <f t="shared" si="116"/>
        <v>0</v>
      </c>
      <c r="K315" s="41"/>
      <c r="L315" s="42"/>
      <c r="M315" s="42"/>
      <c r="N315" s="42"/>
      <c r="O315" s="42"/>
      <c r="P315" s="46"/>
      <c r="Q315" s="23"/>
    </row>
    <row r="316" spans="1:17" hidden="1">
      <c r="A316" s="237">
        <v>48380</v>
      </c>
      <c r="B316" s="25">
        <v>102</v>
      </c>
      <c r="C316" s="35" t="s">
        <v>23</v>
      </c>
      <c r="D316" s="36" t="str">
        <f t="shared" ref="D316:E316" si="146">D315</f>
        <v>'</v>
      </c>
      <c r="E316" s="37">
        <f t="shared" si="146"/>
        <v>48380</v>
      </c>
      <c r="F316" s="6">
        <f>IF(MAX(F$9:F315)&gt;=L$5,0,IF(B316&gt;=MONTH($N$5),F315+1,0))</f>
        <v>0</v>
      </c>
      <c r="G316" s="38">
        <f t="shared" ref="G316:G379" si="147">IF((J315+H316)&lt;(M$5+H316),J315+H316,M$5)</f>
        <v>0</v>
      </c>
      <c r="H316" s="39">
        <f t="shared" ref="H316:H379" si="148">IF(F316&gt;0,IF(J315&gt;0,ROUND(-IPMT(K$5/12,F316,L$5,J$5,,),2),0),0)</f>
        <v>0</v>
      </c>
      <c r="I316" s="39">
        <f t="shared" si="111"/>
        <v>0</v>
      </c>
      <c r="J316" s="40">
        <f t="shared" si="116"/>
        <v>0</v>
      </c>
      <c r="K316" s="41"/>
      <c r="L316" s="42"/>
      <c r="M316" s="42"/>
      <c r="N316" s="42"/>
      <c r="O316" s="42"/>
      <c r="P316" s="46"/>
      <c r="Q316" s="23"/>
    </row>
    <row r="317" spans="1:17" hidden="1">
      <c r="A317" s="237">
        <v>48410</v>
      </c>
      <c r="B317" s="25">
        <v>103</v>
      </c>
      <c r="C317" s="35" t="s">
        <v>24</v>
      </c>
      <c r="D317" s="36" t="str">
        <f t="shared" ref="D317:E317" si="149">D316</f>
        <v>'</v>
      </c>
      <c r="E317" s="37">
        <f t="shared" si="149"/>
        <v>48380</v>
      </c>
      <c r="F317" s="6">
        <f>IF(MAX(F$9:F316)&gt;=L$5,0,IF(B317&gt;=MONTH($N$5),F316+1,0))</f>
        <v>0</v>
      </c>
      <c r="G317" s="38">
        <f t="shared" si="147"/>
        <v>0</v>
      </c>
      <c r="H317" s="39">
        <f t="shared" si="148"/>
        <v>0</v>
      </c>
      <c r="I317" s="39">
        <f t="shared" si="111"/>
        <v>0</v>
      </c>
      <c r="J317" s="40">
        <f t="shared" si="116"/>
        <v>0</v>
      </c>
      <c r="K317" s="41"/>
      <c r="L317" s="42"/>
      <c r="M317" s="42"/>
      <c r="N317" s="42"/>
      <c r="O317" s="42"/>
      <c r="P317" s="46"/>
      <c r="Q317" s="23"/>
    </row>
    <row r="318" spans="1:17" hidden="1">
      <c r="A318" s="237">
        <v>48441</v>
      </c>
      <c r="B318" s="25">
        <v>104</v>
      </c>
      <c r="C318" s="35" t="s">
        <v>25</v>
      </c>
      <c r="D318" s="36" t="str">
        <f t="shared" ref="D318:E318" si="150">D317</f>
        <v>'</v>
      </c>
      <c r="E318" s="37">
        <f t="shared" si="150"/>
        <v>48380</v>
      </c>
      <c r="F318" s="6">
        <f>IF(MAX(F$9:F317)&gt;=L$5,0,IF(B318&gt;=MONTH($N$5),F317+1,0))</f>
        <v>0</v>
      </c>
      <c r="G318" s="38">
        <f t="shared" si="147"/>
        <v>0</v>
      </c>
      <c r="H318" s="39">
        <f t="shared" si="148"/>
        <v>0</v>
      </c>
      <c r="I318" s="39">
        <f t="shared" si="111"/>
        <v>0</v>
      </c>
      <c r="J318" s="40">
        <f t="shared" si="116"/>
        <v>0</v>
      </c>
      <c r="K318" s="41"/>
      <c r="L318" s="42"/>
      <c r="M318" s="42"/>
      <c r="N318" s="42"/>
      <c r="O318" s="42"/>
      <c r="P318" s="46"/>
      <c r="Q318" s="23"/>
    </row>
    <row r="319" spans="1:17" hidden="1">
      <c r="A319" s="237">
        <v>48472</v>
      </c>
      <c r="B319" s="25">
        <v>105</v>
      </c>
      <c r="C319" s="35" t="s">
        <v>26</v>
      </c>
      <c r="D319" s="36" t="str">
        <f t="shared" ref="D319:E319" si="151">D318</f>
        <v>'</v>
      </c>
      <c r="E319" s="37">
        <f t="shared" si="151"/>
        <v>48380</v>
      </c>
      <c r="F319" s="6">
        <f>IF(MAX(F$9:F318)&gt;=L$5,0,IF(B319&gt;=MONTH($N$5),F318+1,0))</f>
        <v>0</v>
      </c>
      <c r="G319" s="38">
        <f t="shared" si="147"/>
        <v>0</v>
      </c>
      <c r="H319" s="39">
        <f t="shared" si="148"/>
        <v>0</v>
      </c>
      <c r="I319" s="39">
        <f t="shared" si="111"/>
        <v>0</v>
      </c>
      <c r="J319" s="40">
        <f t="shared" si="116"/>
        <v>0</v>
      </c>
      <c r="K319" s="41"/>
      <c r="L319" s="42"/>
      <c r="M319" s="42"/>
      <c r="N319" s="42"/>
      <c r="O319" s="42"/>
      <c r="P319" s="46"/>
      <c r="Q319" s="23"/>
    </row>
    <row r="320" spans="1:17" hidden="1">
      <c r="A320" s="237">
        <v>48502</v>
      </c>
      <c r="B320" s="25">
        <v>106</v>
      </c>
      <c r="C320" s="35" t="s">
        <v>27</v>
      </c>
      <c r="D320" s="36" t="str">
        <f t="shared" ref="D320:E320" si="152">D319</f>
        <v>'</v>
      </c>
      <c r="E320" s="37">
        <f t="shared" si="152"/>
        <v>48380</v>
      </c>
      <c r="F320" s="6">
        <f>IF(MAX(F$9:F319)&gt;=L$5,0,IF(B320&gt;=MONTH($N$5),F319+1,0))</f>
        <v>0</v>
      </c>
      <c r="G320" s="38">
        <f t="shared" si="147"/>
        <v>0</v>
      </c>
      <c r="H320" s="39">
        <f t="shared" si="148"/>
        <v>0</v>
      </c>
      <c r="I320" s="39">
        <f t="shared" si="111"/>
        <v>0</v>
      </c>
      <c r="J320" s="40">
        <f t="shared" si="116"/>
        <v>0</v>
      </c>
      <c r="K320" s="41"/>
      <c r="L320" s="42"/>
      <c r="M320" s="42"/>
      <c r="N320" s="42"/>
      <c r="O320" s="42"/>
      <c r="P320" s="46"/>
      <c r="Q320" s="23"/>
    </row>
    <row r="321" spans="1:17" hidden="1">
      <c r="A321" s="237">
        <v>48533</v>
      </c>
      <c r="B321" s="25">
        <v>107</v>
      </c>
      <c r="C321" s="35" t="s">
        <v>28</v>
      </c>
      <c r="D321" s="36" t="str">
        <f t="shared" ref="D321:E321" si="153">D320</f>
        <v>'</v>
      </c>
      <c r="E321" s="37">
        <f t="shared" si="153"/>
        <v>48380</v>
      </c>
      <c r="F321" s="6">
        <f>IF(MAX(F$9:F320)&gt;=L$5,0,IF(B321&gt;=MONTH($N$5),F320+1,0))</f>
        <v>0</v>
      </c>
      <c r="G321" s="38">
        <f t="shared" si="147"/>
        <v>0</v>
      </c>
      <c r="H321" s="39">
        <f t="shared" si="148"/>
        <v>0</v>
      </c>
      <c r="I321" s="39">
        <f t="shared" si="111"/>
        <v>0</v>
      </c>
      <c r="J321" s="40">
        <f t="shared" si="116"/>
        <v>0</v>
      </c>
      <c r="K321" s="41"/>
      <c r="L321" s="42"/>
      <c r="M321" s="42"/>
      <c r="N321" s="42"/>
      <c r="O321" s="42"/>
      <c r="P321" s="46"/>
      <c r="Q321" s="23"/>
    </row>
    <row r="322" spans="1:17" hidden="1">
      <c r="A322" s="237">
        <v>48563</v>
      </c>
      <c r="B322" s="25">
        <v>108</v>
      </c>
      <c r="C322" s="35" t="s">
        <v>29</v>
      </c>
      <c r="D322" s="36" t="str">
        <f t="shared" ref="D322:E322" si="154">D321</f>
        <v>'</v>
      </c>
      <c r="E322" s="37">
        <f t="shared" si="154"/>
        <v>48380</v>
      </c>
      <c r="F322" s="6">
        <f>IF(MAX(F$9:F321)&gt;=L$5,0,IF(B322&gt;=MONTH($N$5),F321+1,0))</f>
        <v>0</v>
      </c>
      <c r="G322" s="45">
        <f t="shared" si="147"/>
        <v>0</v>
      </c>
      <c r="H322" s="42">
        <f t="shared" si="148"/>
        <v>0</v>
      </c>
      <c r="I322" s="42">
        <f t="shared" si="111"/>
        <v>0</v>
      </c>
      <c r="J322" s="46">
        <f t="shared" si="116"/>
        <v>0</v>
      </c>
      <c r="K322" s="41">
        <f>SUM(H311:H322)</f>
        <v>0</v>
      </c>
      <c r="L322" s="42">
        <f>SUM(I311:I322)</f>
        <v>0</v>
      </c>
      <c r="M322" s="42">
        <f>SUM(G311:G322)</f>
        <v>0</v>
      </c>
      <c r="N322" s="42">
        <f>K322+N298</f>
        <v>251111.04000000001</v>
      </c>
      <c r="O322" s="42">
        <f>L322+O298</f>
        <v>195114.88976572943</v>
      </c>
      <c r="P322" s="46">
        <f>M322+P298</f>
        <v>446225.92976572947</v>
      </c>
      <c r="Q322" s="23"/>
    </row>
    <row r="323" spans="1:17" hidden="1">
      <c r="A323" s="237">
        <v>48594</v>
      </c>
      <c r="B323" s="25">
        <v>109</v>
      </c>
      <c r="C323" s="26" t="s">
        <v>17</v>
      </c>
      <c r="D323" s="47" t="str">
        <f>D311</f>
        <v>'</v>
      </c>
      <c r="E323" s="27">
        <f>E311+365.25</f>
        <v>48745.25</v>
      </c>
      <c r="F323" s="90">
        <f>IF(MAX(F$9:F322)&gt;=L$5,0,IF(B323&gt;=MONTH($N$5),F322+1,0))</f>
        <v>0</v>
      </c>
      <c r="G323" s="28">
        <f t="shared" si="147"/>
        <v>0</v>
      </c>
      <c r="H323" s="29">
        <f t="shared" si="148"/>
        <v>0</v>
      </c>
      <c r="I323" s="29">
        <f t="shared" si="111"/>
        <v>0</v>
      </c>
      <c r="J323" s="30">
        <f t="shared" si="116"/>
        <v>0</v>
      </c>
      <c r="K323" s="31"/>
      <c r="L323" s="32"/>
      <c r="M323" s="32"/>
      <c r="N323" s="32"/>
      <c r="O323" s="32"/>
      <c r="P323" s="48"/>
      <c r="Q323" s="23"/>
    </row>
    <row r="324" spans="1:17" hidden="1">
      <c r="A324" s="237">
        <v>48625</v>
      </c>
      <c r="B324" s="25">
        <v>110</v>
      </c>
      <c r="C324" s="35" t="s">
        <v>19</v>
      </c>
      <c r="D324" s="36" t="str">
        <f t="shared" ref="D324:E324" si="155">D323</f>
        <v>'</v>
      </c>
      <c r="E324" s="37">
        <f t="shared" si="155"/>
        <v>48745.25</v>
      </c>
      <c r="F324" s="6">
        <f>IF(MAX(F$9:F323)&gt;=L$5,0,IF(B324&gt;=MONTH($N$5),F323+1,0))</f>
        <v>0</v>
      </c>
      <c r="G324" s="38">
        <f t="shared" si="147"/>
        <v>0</v>
      </c>
      <c r="H324" s="39">
        <f t="shared" si="148"/>
        <v>0</v>
      </c>
      <c r="I324" s="39">
        <f t="shared" si="111"/>
        <v>0</v>
      </c>
      <c r="J324" s="40">
        <f t="shared" si="116"/>
        <v>0</v>
      </c>
      <c r="K324" s="41"/>
      <c r="L324" s="42"/>
      <c r="M324" s="42"/>
      <c r="N324" s="42"/>
      <c r="O324" s="42"/>
      <c r="P324" s="46"/>
      <c r="Q324" s="23"/>
    </row>
    <row r="325" spans="1:17" hidden="1">
      <c r="A325" s="237">
        <v>48653</v>
      </c>
      <c r="B325" s="25">
        <v>111</v>
      </c>
      <c r="C325" s="35" t="s">
        <v>20</v>
      </c>
      <c r="D325" s="36" t="str">
        <f t="shared" ref="D325:E325" si="156">D324</f>
        <v>'</v>
      </c>
      <c r="E325" s="37">
        <f t="shared" si="156"/>
        <v>48745.25</v>
      </c>
      <c r="F325" s="6">
        <f>IF(MAX(F$9:F324)&gt;=L$5,0,IF(B325&gt;=MONTH($N$5),F324+1,0))</f>
        <v>0</v>
      </c>
      <c r="G325" s="38">
        <f t="shared" si="147"/>
        <v>0</v>
      </c>
      <c r="H325" s="39">
        <f t="shared" si="148"/>
        <v>0</v>
      </c>
      <c r="I325" s="39">
        <f t="shared" si="111"/>
        <v>0</v>
      </c>
      <c r="J325" s="40">
        <f t="shared" si="116"/>
        <v>0</v>
      </c>
      <c r="K325" s="41"/>
      <c r="L325" s="42"/>
      <c r="M325" s="42"/>
      <c r="N325" s="42"/>
      <c r="O325" s="42"/>
      <c r="P325" s="46"/>
      <c r="Q325" s="23"/>
    </row>
    <row r="326" spans="1:17" hidden="1">
      <c r="A326" s="237">
        <v>48684</v>
      </c>
      <c r="B326" s="25">
        <v>112</v>
      </c>
      <c r="C326" s="35" t="s">
        <v>21</v>
      </c>
      <c r="D326" s="36" t="str">
        <f t="shared" ref="D326:E326" si="157">D325</f>
        <v>'</v>
      </c>
      <c r="E326" s="37">
        <f t="shared" si="157"/>
        <v>48745.25</v>
      </c>
      <c r="F326" s="6">
        <f>IF(MAX(F$9:F325)&gt;=L$5,0,IF(B326&gt;=MONTH($N$5),F325+1,0))</f>
        <v>0</v>
      </c>
      <c r="G326" s="38">
        <f t="shared" si="147"/>
        <v>0</v>
      </c>
      <c r="H326" s="39">
        <f t="shared" si="148"/>
        <v>0</v>
      </c>
      <c r="I326" s="39">
        <f t="shared" si="111"/>
        <v>0</v>
      </c>
      <c r="J326" s="40">
        <f t="shared" si="116"/>
        <v>0</v>
      </c>
      <c r="K326" s="41"/>
      <c r="L326" s="42"/>
      <c r="M326" s="42"/>
      <c r="N326" s="42"/>
      <c r="O326" s="42"/>
      <c r="P326" s="46"/>
      <c r="Q326" s="23"/>
    </row>
    <row r="327" spans="1:17" hidden="1">
      <c r="A327" s="237">
        <v>48714</v>
      </c>
      <c r="B327" s="25">
        <v>113</v>
      </c>
      <c r="C327" s="35" t="s">
        <v>22</v>
      </c>
      <c r="D327" s="36" t="str">
        <f t="shared" ref="D327:E327" si="158">D326</f>
        <v>'</v>
      </c>
      <c r="E327" s="37">
        <f t="shared" si="158"/>
        <v>48745.25</v>
      </c>
      <c r="F327" s="6">
        <f>IF(MAX(F$9:F326)&gt;=L$5,0,IF(B327&gt;=MONTH($N$5),F326+1,0))</f>
        <v>0</v>
      </c>
      <c r="G327" s="38">
        <f t="shared" si="147"/>
        <v>0</v>
      </c>
      <c r="H327" s="39">
        <f t="shared" si="148"/>
        <v>0</v>
      </c>
      <c r="I327" s="39">
        <f t="shared" si="111"/>
        <v>0</v>
      </c>
      <c r="J327" s="40">
        <f t="shared" si="116"/>
        <v>0</v>
      </c>
      <c r="K327" s="41"/>
      <c r="L327" s="42"/>
      <c r="M327" s="42"/>
      <c r="N327" s="42"/>
      <c r="O327" s="42"/>
      <c r="P327" s="46"/>
      <c r="Q327" s="23"/>
    </row>
    <row r="328" spans="1:17" hidden="1">
      <c r="A328" s="237">
        <v>48745</v>
      </c>
      <c r="B328" s="25">
        <v>114</v>
      </c>
      <c r="C328" s="35" t="s">
        <v>23</v>
      </c>
      <c r="D328" s="36" t="str">
        <f t="shared" ref="D328:E328" si="159">D327</f>
        <v>'</v>
      </c>
      <c r="E328" s="37">
        <f t="shared" si="159"/>
        <v>48745.25</v>
      </c>
      <c r="F328" s="6">
        <f>IF(MAX(F$9:F327)&gt;=L$5,0,IF(B328&gt;=MONTH($N$5),F327+1,0))</f>
        <v>0</v>
      </c>
      <c r="G328" s="38">
        <f t="shared" si="147"/>
        <v>0</v>
      </c>
      <c r="H328" s="39">
        <f t="shared" si="148"/>
        <v>0</v>
      </c>
      <c r="I328" s="39">
        <f t="shared" si="111"/>
        <v>0</v>
      </c>
      <c r="J328" s="40">
        <f t="shared" si="116"/>
        <v>0</v>
      </c>
      <c r="K328" s="41"/>
      <c r="L328" s="42"/>
      <c r="M328" s="42"/>
      <c r="N328" s="42"/>
      <c r="O328" s="42"/>
      <c r="P328" s="46"/>
      <c r="Q328" s="23"/>
    </row>
    <row r="329" spans="1:17" hidden="1">
      <c r="A329" s="237">
        <v>48775</v>
      </c>
      <c r="B329" s="25">
        <v>115</v>
      </c>
      <c r="C329" s="35" t="s">
        <v>24</v>
      </c>
      <c r="D329" s="36" t="str">
        <f t="shared" ref="D329:E329" si="160">D328</f>
        <v>'</v>
      </c>
      <c r="E329" s="37">
        <f t="shared" si="160"/>
        <v>48745.25</v>
      </c>
      <c r="F329" s="6">
        <f>IF(MAX(F$9:F328)&gt;=L$5,0,IF(B329&gt;=MONTH($N$5),F328+1,0))</f>
        <v>0</v>
      </c>
      <c r="G329" s="38">
        <f t="shared" si="147"/>
        <v>0</v>
      </c>
      <c r="H329" s="39">
        <f t="shared" si="148"/>
        <v>0</v>
      </c>
      <c r="I329" s="39">
        <f t="shared" si="111"/>
        <v>0</v>
      </c>
      <c r="J329" s="40">
        <f t="shared" si="116"/>
        <v>0</v>
      </c>
      <c r="K329" s="41"/>
      <c r="L329" s="42"/>
      <c r="M329" s="42"/>
      <c r="N329" s="42"/>
      <c r="O329" s="42"/>
      <c r="P329" s="46"/>
      <c r="Q329" s="23"/>
    </row>
    <row r="330" spans="1:17" hidden="1">
      <c r="A330" s="237">
        <v>48806</v>
      </c>
      <c r="B330" s="25">
        <v>116</v>
      </c>
      <c r="C330" s="35" t="s">
        <v>25</v>
      </c>
      <c r="D330" s="36" t="str">
        <f t="shared" ref="D330:E330" si="161">D329</f>
        <v>'</v>
      </c>
      <c r="E330" s="37">
        <f t="shared" si="161"/>
        <v>48745.25</v>
      </c>
      <c r="F330" s="6">
        <f>IF(MAX(F$9:F329)&gt;=L$5,0,IF(B330&gt;=MONTH($N$5),F329+1,0))</f>
        <v>0</v>
      </c>
      <c r="G330" s="38">
        <f t="shared" si="147"/>
        <v>0</v>
      </c>
      <c r="H330" s="39">
        <f t="shared" si="148"/>
        <v>0</v>
      </c>
      <c r="I330" s="39">
        <f t="shared" si="111"/>
        <v>0</v>
      </c>
      <c r="J330" s="40">
        <f t="shared" si="116"/>
        <v>0</v>
      </c>
      <c r="K330" s="41"/>
      <c r="L330" s="42"/>
      <c r="M330" s="42"/>
      <c r="N330" s="42"/>
      <c r="O330" s="42"/>
      <c r="P330" s="46"/>
      <c r="Q330" s="23"/>
    </row>
    <row r="331" spans="1:17" hidden="1">
      <c r="A331" s="237">
        <v>48837</v>
      </c>
      <c r="B331" s="25">
        <v>117</v>
      </c>
      <c r="C331" s="35" t="s">
        <v>26</v>
      </c>
      <c r="D331" s="36" t="str">
        <f t="shared" ref="D331:E331" si="162">D330</f>
        <v>'</v>
      </c>
      <c r="E331" s="37">
        <f t="shared" si="162"/>
        <v>48745.25</v>
      </c>
      <c r="F331" s="6">
        <f>IF(MAX(F$9:F330)&gt;=L$5,0,IF(B331&gt;=MONTH($N$5),F330+1,0))</f>
        <v>0</v>
      </c>
      <c r="G331" s="38">
        <f t="shared" si="147"/>
        <v>0</v>
      </c>
      <c r="H331" s="39">
        <f t="shared" si="148"/>
        <v>0</v>
      </c>
      <c r="I331" s="39">
        <f t="shared" si="111"/>
        <v>0</v>
      </c>
      <c r="J331" s="40">
        <f t="shared" si="116"/>
        <v>0</v>
      </c>
      <c r="K331" s="41"/>
      <c r="L331" s="42"/>
      <c r="M331" s="42"/>
      <c r="N331" s="42"/>
      <c r="O331" s="42"/>
      <c r="P331" s="46"/>
      <c r="Q331" s="23"/>
    </row>
    <row r="332" spans="1:17" hidden="1">
      <c r="A332" s="237">
        <v>48867</v>
      </c>
      <c r="B332" s="25">
        <v>118</v>
      </c>
      <c r="C332" s="35" t="s">
        <v>27</v>
      </c>
      <c r="D332" s="36" t="str">
        <f t="shared" ref="D332:E332" si="163">D331</f>
        <v>'</v>
      </c>
      <c r="E332" s="37">
        <f t="shared" si="163"/>
        <v>48745.25</v>
      </c>
      <c r="F332" s="6">
        <f>IF(MAX(F$9:F331)&gt;=L$5,0,IF(B332&gt;=MONTH($N$5),F331+1,0))</f>
        <v>0</v>
      </c>
      <c r="G332" s="38">
        <f t="shared" si="147"/>
        <v>0</v>
      </c>
      <c r="H332" s="39">
        <f t="shared" si="148"/>
        <v>0</v>
      </c>
      <c r="I332" s="39">
        <f t="shared" si="111"/>
        <v>0</v>
      </c>
      <c r="J332" s="40">
        <f t="shared" si="116"/>
        <v>0</v>
      </c>
      <c r="K332" s="41"/>
      <c r="L332" s="42"/>
      <c r="M332" s="42"/>
      <c r="N332" s="42"/>
      <c r="O332" s="42"/>
      <c r="P332" s="46"/>
      <c r="Q332" s="23"/>
    </row>
    <row r="333" spans="1:17" hidden="1">
      <c r="A333" s="237">
        <v>48898</v>
      </c>
      <c r="B333" s="25">
        <v>119</v>
      </c>
      <c r="C333" s="35" t="s">
        <v>28</v>
      </c>
      <c r="D333" s="36" t="str">
        <f t="shared" ref="D333:E333" si="164">D332</f>
        <v>'</v>
      </c>
      <c r="E333" s="37">
        <f t="shared" si="164"/>
        <v>48745.25</v>
      </c>
      <c r="F333" s="6">
        <f>IF(MAX(F$9:F332)&gt;=L$5,0,IF(B333&gt;=MONTH($N$5),F332+1,0))</f>
        <v>0</v>
      </c>
      <c r="G333" s="38">
        <f t="shared" si="147"/>
        <v>0</v>
      </c>
      <c r="H333" s="39">
        <f t="shared" si="148"/>
        <v>0</v>
      </c>
      <c r="I333" s="39">
        <f t="shared" si="111"/>
        <v>0</v>
      </c>
      <c r="J333" s="40">
        <f t="shared" si="116"/>
        <v>0</v>
      </c>
      <c r="K333" s="41"/>
      <c r="L333" s="42"/>
      <c r="M333" s="42"/>
      <c r="N333" s="42"/>
      <c r="O333" s="42"/>
      <c r="P333" s="46"/>
      <c r="Q333" s="23"/>
    </row>
    <row r="334" spans="1:17" hidden="1">
      <c r="A334" s="237">
        <v>48928</v>
      </c>
      <c r="B334" s="25">
        <v>120</v>
      </c>
      <c r="C334" s="35" t="s">
        <v>29</v>
      </c>
      <c r="D334" s="36" t="str">
        <f t="shared" ref="D334:E334" si="165">D333</f>
        <v>'</v>
      </c>
      <c r="E334" s="37">
        <f t="shared" si="165"/>
        <v>48745.25</v>
      </c>
      <c r="F334" s="6">
        <f>IF(MAX(F$9:F333)&gt;=L$5,0,IF(B334&gt;=MONTH($N$5),F333+1,0))</f>
        <v>0</v>
      </c>
      <c r="G334" s="45">
        <f t="shared" si="147"/>
        <v>0</v>
      </c>
      <c r="H334" s="42">
        <f t="shared" si="148"/>
        <v>0</v>
      </c>
      <c r="I334" s="42">
        <f t="shared" si="111"/>
        <v>0</v>
      </c>
      <c r="J334" s="46">
        <f t="shared" si="116"/>
        <v>0</v>
      </c>
      <c r="K334" s="41">
        <f>SUM(H323:H334)</f>
        <v>0</v>
      </c>
      <c r="L334" s="42">
        <f>SUM(I323:I334)</f>
        <v>0</v>
      </c>
      <c r="M334" s="42">
        <f>SUM(G323:G334)</f>
        <v>0</v>
      </c>
      <c r="N334" s="42">
        <f>K334+N322</f>
        <v>251111.04000000001</v>
      </c>
      <c r="O334" s="42">
        <f>L334+O322</f>
        <v>195114.88976572943</v>
      </c>
      <c r="P334" s="46">
        <f>M334+P322</f>
        <v>446225.92976572947</v>
      </c>
      <c r="Q334" s="23"/>
    </row>
    <row r="335" spans="1:17" hidden="1">
      <c r="A335" s="237">
        <v>48959</v>
      </c>
      <c r="B335" s="25">
        <v>73</v>
      </c>
      <c r="C335" s="26" t="s">
        <v>17</v>
      </c>
      <c r="D335" s="47" t="str">
        <f>D323</f>
        <v>'</v>
      </c>
      <c r="E335" s="27">
        <f>E323+365.25</f>
        <v>49110.5</v>
      </c>
      <c r="F335" s="90">
        <f>IF(MAX(F$9:F334)&gt;=L$5,0,IF(B335&gt;=MONTH($N$5),F334+1,0))</f>
        <v>0</v>
      </c>
      <c r="G335" s="28">
        <f t="shared" si="147"/>
        <v>0</v>
      </c>
      <c r="H335" s="29">
        <f t="shared" si="148"/>
        <v>0</v>
      </c>
      <c r="I335" s="29">
        <f t="shared" si="111"/>
        <v>0</v>
      </c>
      <c r="J335" s="30">
        <f t="shared" si="116"/>
        <v>0</v>
      </c>
      <c r="K335" s="31"/>
      <c r="L335" s="32"/>
      <c r="M335" s="32"/>
      <c r="N335" s="32"/>
      <c r="O335" s="32"/>
      <c r="P335" s="48"/>
      <c r="Q335" s="23"/>
    </row>
    <row r="336" spans="1:17" hidden="1">
      <c r="A336" s="237">
        <v>48990</v>
      </c>
      <c r="B336" s="25">
        <v>74</v>
      </c>
      <c r="C336" s="35" t="s">
        <v>19</v>
      </c>
      <c r="D336" s="36" t="str">
        <f t="shared" ref="D336:E336" si="166">D335</f>
        <v>'</v>
      </c>
      <c r="E336" s="37">
        <f t="shared" si="166"/>
        <v>49110.5</v>
      </c>
      <c r="F336" s="6">
        <f>IF(MAX(F$9:F335)&gt;=L$5,0,IF(B336&gt;=MONTH($N$5),F335+1,0))</f>
        <v>0</v>
      </c>
      <c r="G336" s="38">
        <f t="shared" si="147"/>
        <v>0</v>
      </c>
      <c r="H336" s="39">
        <f t="shared" si="148"/>
        <v>0</v>
      </c>
      <c r="I336" s="39">
        <f t="shared" si="111"/>
        <v>0</v>
      </c>
      <c r="J336" s="40">
        <f t="shared" si="116"/>
        <v>0</v>
      </c>
      <c r="K336" s="41"/>
      <c r="L336" s="42"/>
      <c r="M336" s="42"/>
      <c r="N336" s="42"/>
      <c r="O336" s="42"/>
      <c r="P336" s="46"/>
      <c r="Q336" s="23"/>
    </row>
    <row r="337" spans="1:17" hidden="1">
      <c r="A337" s="237">
        <v>49018</v>
      </c>
      <c r="B337" s="25">
        <v>75</v>
      </c>
      <c r="C337" s="35" t="s">
        <v>20</v>
      </c>
      <c r="D337" s="36" t="str">
        <f t="shared" ref="D337:E337" si="167">D336</f>
        <v>'</v>
      </c>
      <c r="E337" s="37">
        <f t="shared" si="167"/>
        <v>49110.5</v>
      </c>
      <c r="F337" s="6">
        <f>IF(MAX(F$9:F336)&gt;=L$5,0,IF(B337&gt;=MONTH($N$5),F336+1,0))</f>
        <v>0</v>
      </c>
      <c r="G337" s="38">
        <f t="shared" si="147"/>
        <v>0</v>
      </c>
      <c r="H337" s="39">
        <f t="shared" si="148"/>
        <v>0</v>
      </c>
      <c r="I337" s="39">
        <f t="shared" si="111"/>
        <v>0</v>
      </c>
      <c r="J337" s="40">
        <f t="shared" si="116"/>
        <v>0</v>
      </c>
      <c r="K337" s="41"/>
      <c r="L337" s="42"/>
      <c r="M337" s="42"/>
      <c r="N337" s="42"/>
      <c r="O337" s="42"/>
      <c r="P337" s="46"/>
      <c r="Q337" s="23"/>
    </row>
    <row r="338" spans="1:17" hidden="1">
      <c r="A338" s="237">
        <v>49049</v>
      </c>
      <c r="B338" s="25">
        <v>76</v>
      </c>
      <c r="C338" s="35" t="s">
        <v>21</v>
      </c>
      <c r="D338" s="36" t="str">
        <f t="shared" ref="D338:E338" si="168">D337</f>
        <v>'</v>
      </c>
      <c r="E338" s="37">
        <f t="shared" si="168"/>
        <v>49110.5</v>
      </c>
      <c r="F338" s="6">
        <f>IF(MAX(F$9:F337)&gt;=L$5,0,IF(B338&gt;=MONTH($N$5),F337+1,0))</f>
        <v>0</v>
      </c>
      <c r="G338" s="38">
        <f t="shared" si="147"/>
        <v>0</v>
      </c>
      <c r="H338" s="39">
        <f t="shared" si="148"/>
        <v>0</v>
      </c>
      <c r="I338" s="39">
        <f t="shared" si="111"/>
        <v>0</v>
      </c>
      <c r="J338" s="40">
        <f t="shared" si="116"/>
        <v>0</v>
      </c>
      <c r="K338" s="41"/>
      <c r="L338" s="42"/>
      <c r="M338" s="42"/>
      <c r="N338" s="42"/>
      <c r="O338" s="42"/>
      <c r="P338" s="46"/>
      <c r="Q338" s="23"/>
    </row>
    <row r="339" spans="1:17" hidden="1">
      <c r="A339" s="237">
        <v>49079</v>
      </c>
      <c r="B339" s="25">
        <v>77</v>
      </c>
      <c r="C339" s="35" t="s">
        <v>22</v>
      </c>
      <c r="D339" s="36" t="str">
        <f t="shared" ref="D339:E339" si="169">D338</f>
        <v>'</v>
      </c>
      <c r="E339" s="37">
        <f t="shared" si="169"/>
        <v>49110.5</v>
      </c>
      <c r="F339" s="6">
        <f>IF(MAX(F$9:F338)&gt;=L$5,0,IF(B339&gt;=MONTH($N$5),F338+1,0))</f>
        <v>0</v>
      </c>
      <c r="G339" s="38">
        <f t="shared" si="147"/>
        <v>0</v>
      </c>
      <c r="H339" s="39">
        <f t="shared" si="148"/>
        <v>0</v>
      </c>
      <c r="I339" s="39">
        <f t="shared" si="111"/>
        <v>0</v>
      </c>
      <c r="J339" s="40">
        <f t="shared" si="116"/>
        <v>0</v>
      </c>
      <c r="K339" s="41"/>
      <c r="L339" s="42"/>
      <c r="M339" s="42"/>
      <c r="N339" s="42"/>
      <c r="O339" s="42"/>
      <c r="P339" s="46"/>
      <c r="Q339" s="23"/>
    </row>
    <row r="340" spans="1:17" hidden="1">
      <c r="A340" s="237">
        <v>49110</v>
      </c>
      <c r="B340" s="25">
        <v>78</v>
      </c>
      <c r="C340" s="35" t="s">
        <v>23</v>
      </c>
      <c r="D340" s="36" t="str">
        <f t="shared" ref="D340:E340" si="170">D339</f>
        <v>'</v>
      </c>
      <c r="E340" s="37">
        <f t="shared" si="170"/>
        <v>49110.5</v>
      </c>
      <c r="F340" s="6">
        <f>IF(MAX(F$9:F339)&gt;=L$5,0,IF(B340&gt;=MONTH($N$5),F339+1,0))</f>
        <v>0</v>
      </c>
      <c r="G340" s="38">
        <f t="shared" si="147"/>
        <v>0</v>
      </c>
      <c r="H340" s="39">
        <f t="shared" si="148"/>
        <v>0</v>
      </c>
      <c r="I340" s="39">
        <f t="shared" si="111"/>
        <v>0</v>
      </c>
      <c r="J340" s="40">
        <f t="shared" si="116"/>
        <v>0</v>
      </c>
      <c r="K340" s="41"/>
      <c r="L340" s="42"/>
      <c r="M340" s="42"/>
      <c r="N340" s="42"/>
      <c r="O340" s="42"/>
      <c r="P340" s="46"/>
      <c r="Q340" s="23"/>
    </row>
    <row r="341" spans="1:17" hidden="1">
      <c r="A341" s="237">
        <v>49140</v>
      </c>
      <c r="B341" s="25">
        <v>79</v>
      </c>
      <c r="C341" s="35" t="s">
        <v>24</v>
      </c>
      <c r="D341" s="36" t="str">
        <f t="shared" ref="D341:E341" si="171">D340</f>
        <v>'</v>
      </c>
      <c r="E341" s="37">
        <f t="shared" si="171"/>
        <v>49110.5</v>
      </c>
      <c r="F341" s="6">
        <f>IF(MAX(F$9:F340)&gt;=L$5,0,IF(B341&gt;=MONTH($N$5),F340+1,0))</f>
        <v>0</v>
      </c>
      <c r="G341" s="38">
        <f t="shared" si="147"/>
        <v>0</v>
      </c>
      <c r="H341" s="39">
        <f t="shared" si="148"/>
        <v>0</v>
      </c>
      <c r="I341" s="39">
        <f t="shared" si="111"/>
        <v>0</v>
      </c>
      <c r="J341" s="40">
        <f t="shared" si="116"/>
        <v>0</v>
      </c>
      <c r="K341" s="41"/>
      <c r="L341" s="42"/>
      <c r="M341" s="42"/>
      <c r="N341" s="42"/>
      <c r="O341" s="42"/>
      <c r="P341" s="46"/>
      <c r="Q341" s="23"/>
    </row>
    <row r="342" spans="1:17" hidden="1">
      <c r="A342" s="237">
        <v>49171</v>
      </c>
      <c r="B342" s="25">
        <v>80</v>
      </c>
      <c r="C342" s="35" t="s">
        <v>25</v>
      </c>
      <c r="D342" s="36" t="str">
        <f t="shared" ref="D342:E342" si="172">D341</f>
        <v>'</v>
      </c>
      <c r="E342" s="37">
        <f t="shared" si="172"/>
        <v>49110.5</v>
      </c>
      <c r="F342" s="6">
        <f>IF(MAX(F$9:F341)&gt;=L$5,0,IF(B342&gt;=MONTH($N$5),F341+1,0))</f>
        <v>0</v>
      </c>
      <c r="G342" s="38">
        <f t="shared" si="147"/>
        <v>0</v>
      </c>
      <c r="H342" s="39">
        <f t="shared" si="148"/>
        <v>0</v>
      </c>
      <c r="I342" s="39">
        <f t="shared" si="111"/>
        <v>0</v>
      </c>
      <c r="J342" s="40">
        <f t="shared" si="116"/>
        <v>0</v>
      </c>
      <c r="K342" s="41"/>
      <c r="L342" s="42"/>
      <c r="M342" s="42"/>
      <c r="N342" s="42"/>
      <c r="O342" s="42"/>
      <c r="P342" s="46"/>
      <c r="Q342" s="23"/>
    </row>
    <row r="343" spans="1:17" hidden="1">
      <c r="A343" s="237">
        <v>49202</v>
      </c>
      <c r="B343" s="25">
        <v>81</v>
      </c>
      <c r="C343" s="35" t="s">
        <v>26</v>
      </c>
      <c r="D343" s="36" t="str">
        <f t="shared" ref="D343:E343" si="173">D342</f>
        <v>'</v>
      </c>
      <c r="E343" s="37">
        <f t="shared" si="173"/>
        <v>49110.5</v>
      </c>
      <c r="F343" s="6">
        <f>IF(MAX(F$9:F342)&gt;=L$5,0,IF(B343&gt;=MONTH($N$5),F342+1,0))</f>
        <v>0</v>
      </c>
      <c r="G343" s="38">
        <f t="shared" si="147"/>
        <v>0</v>
      </c>
      <c r="H343" s="39">
        <f t="shared" si="148"/>
        <v>0</v>
      </c>
      <c r="I343" s="39">
        <f t="shared" ref="I343:I406" si="174">G343-H343</f>
        <v>0</v>
      </c>
      <c r="J343" s="40">
        <f t="shared" si="116"/>
        <v>0</v>
      </c>
      <c r="K343" s="41"/>
      <c r="L343" s="42"/>
      <c r="M343" s="42"/>
      <c r="N343" s="42"/>
      <c r="O343" s="42"/>
      <c r="P343" s="46"/>
      <c r="Q343" s="23"/>
    </row>
    <row r="344" spans="1:17" hidden="1">
      <c r="A344" s="237">
        <v>49232</v>
      </c>
      <c r="B344" s="25">
        <v>82</v>
      </c>
      <c r="C344" s="35" t="s">
        <v>27</v>
      </c>
      <c r="D344" s="36" t="str">
        <f t="shared" ref="D344:E344" si="175">D343</f>
        <v>'</v>
      </c>
      <c r="E344" s="37">
        <f t="shared" si="175"/>
        <v>49110.5</v>
      </c>
      <c r="F344" s="6">
        <f>IF(MAX(F$9:F343)&gt;=L$5,0,IF(B344&gt;=MONTH($N$5),F343+1,0))</f>
        <v>0</v>
      </c>
      <c r="G344" s="38">
        <f t="shared" si="147"/>
        <v>0</v>
      </c>
      <c r="H344" s="39">
        <f t="shared" si="148"/>
        <v>0</v>
      </c>
      <c r="I344" s="39">
        <f t="shared" si="174"/>
        <v>0</v>
      </c>
      <c r="J344" s="40">
        <f t="shared" si="116"/>
        <v>0</v>
      </c>
      <c r="K344" s="41"/>
      <c r="L344" s="42"/>
      <c r="M344" s="42"/>
      <c r="N344" s="42"/>
      <c r="O344" s="42"/>
      <c r="P344" s="46"/>
      <c r="Q344" s="23"/>
    </row>
    <row r="345" spans="1:17" hidden="1">
      <c r="A345" s="237">
        <v>49263</v>
      </c>
      <c r="B345" s="25">
        <v>83</v>
      </c>
      <c r="C345" s="35" t="s">
        <v>28</v>
      </c>
      <c r="D345" s="36" t="str">
        <f t="shared" ref="D345:E345" si="176">D344</f>
        <v>'</v>
      </c>
      <c r="E345" s="37">
        <f t="shared" si="176"/>
        <v>49110.5</v>
      </c>
      <c r="F345" s="6">
        <f>IF(MAX(F$9:F344)&gt;=L$5,0,IF(B345&gt;=MONTH($N$5),F344+1,0))</f>
        <v>0</v>
      </c>
      <c r="G345" s="38">
        <f t="shared" si="147"/>
        <v>0</v>
      </c>
      <c r="H345" s="39">
        <f t="shared" si="148"/>
        <v>0</v>
      </c>
      <c r="I345" s="39">
        <f t="shared" si="174"/>
        <v>0</v>
      </c>
      <c r="J345" s="40">
        <f t="shared" si="116"/>
        <v>0</v>
      </c>
      <c r="K345" s="41"/>
      <c r="L345" s="42"/>
      <c r="M345" s="42"/>
      <c r="N345" s="42"/>
      <c r="O345" s="42"/>
      <c r="P345" s="46"/>
      <c r="Q345" s="23"/>
    </row>
    <row r="346" spans="1:17" hidden="1">
      <c r="A346" s="237">
        <v>49293</v>
      </c>
      <c r="B346" s="25">
        <v>84</v>
      </c>
      <c r="C346" s="35" t="s">
        <v>29</v>
      </c>
      <c r="D346" s="36" t="str">
        <f t="shared" ref="D346:E346" si="177">D345</f>
        <v>'</v>
      </c>
      <c r="E346" s="37">
        <f t="shared" si="177"/>
        <v>49110.5</v>
      </c>
      <c r="F346" s="6">
        <f>IF(MAX(F$9:F345)&gt;=L$5,0,IF(B346&gt;=MONTH($N$5),F345+1,0))</f>
        <v>0</v>
      </c>
      <c r="G346" s="45">
        <f t="shared" si="147"/>
        <v>0</v>
      </c>
      <c r="H346" s="42">
        <f t="shared" si="148"/>
        <v>0</v>
      </c>
      <c r="I346" s="42">
        <f t="shared" si="174"/>
        <v>0</v>
      </c>
      <c r="J346" s="46">
        <f t="shared" si="116"/>
        <v>0</v>
      </c>
      <c r="K346" s="41">
        <f>SUM(H335:H346)</f>
        <v>0</v>
      </c>
      <c r="L346" s="42">
        <f>SUM(I335:I346)</f>
        <v>0</v>
      </c>
      <c r="M346" s="42">
        <f>SUM(G335:G346)</f>
        <v>0</v>
      </c>
      <c r="N346" s="42">
        <f>K346+N334</f>
        <v>251111.04000000001</v>
      </c>
      <c r="O346" s="42">
        <f>L346+O334</f>
        <v>195114.88976572943</v>
      </c>
      <c r="P346" s="46">
        <f>M346+P334</f>
        <v>446225.92976572947</v>
      </c>
      <c r="Q346" s="23"/>
    </row>
    <row r="347" spans="1:17" hidden="1">
      <c r="A347" s="237">
        <v>49324</v>
      </c>
      <c r="B347" s="25">
        <v>85</v>
      </c>
      <c r="C347" s="26" t="s">
        <v>17</v>
      </c>
      <c r="D347" s="47" t="str">
        <f>D335</f>
        <v>'</v>
      </c>
      <c r="E347" s="27">
        <f>E335+365.25</f>
        <v>49475.75</v>
      </c>
      <c r="F347" s="90">
        <f>IF(MAX(F$9:F346)&gt;=L$5,0,IF(B347&gt;=MONTH($N$5),F346+1,0))</f>
        <v>0</v>
      </c>
      <c r="G347" s="28">
        <f t="shared" si="147"/>
        <v>0</v>
      </c>
      <c r="H347" s="29">
        <f t="shared" si="148"/>
        <v>0</v>
      </c>
      <c r="I347" s="29">
        <f t="shared" si="174"/>
        <v>0</v>
      </c>
      <c r="J347" s="30">
        <f t="shared" ref="J347:J410" si="178">J346-I347</f>
        <v>0</v>
      </c>
      <c r="K347" s="31"/>
      <c r="L347" s="32"/>
      <c r="M347" s="32"/>
      <c r="N347" s="32"/>
      <c r="O347" s="32"/>
      <c r="P347" s="48"/>
      <c r="Q347" s="23"/>
    </row>
    <row r="348" spans="1:17" hidden="1">
      <c r="A348" s="237">
        <v>49355</v>
      </c>
      <c r="B348" s="25">
        <v>86</v>
      </c>
      <c r="C348" s="35" t="s">
        <v>19</v>
      </c>
      <c r="D348" s="36" t="str">
        <f t="shared" ref="D348:E348" si="179">D347</f>
        <v>'</v>
      </c>
      <c r="E348" s="37">
        <f t="shared" si="179"/>
        <v>49475.75</v>
      </c>
      <c r="F348" s="6">
        <f>IF(MAX(F$9:F347)&gt;=L$5,0,IF(B348&gt;=MONTH($N$5),F347+1,0))</f>
        <v>0</v>
      </c>
      <c r="G348" s="38">
        <f t="shared" si="147"/>
        <v>0</v>
      </c>
      <c r="H348" s="39">
        <f t="shared" si="148"/>
        <v>0</v>
      </c>
      <c r="I348" s="39">
        <f t="shared" si="174"/>
        <v>0</v>
      </c>
      <c r="J348" s="40">
        <f t="shared" si="178"/>
        <v>0</v>
      </c>
      <c r="K348" s="41"/>
      <c r="L348" s="42"/>
      <c r="M348" s="42"/>
      <c r="N348" s="42"/>
      <c r="O348" s="42"/>
      <c r="P348" s="46"/>
      <c r="Q348" s="23"/>
    </row>
    <row r="349" spans="1:17" hidden="1">
      <c r="A349" s="237">
        <v>49383</v>
      </c>
      <c r="B349" s="25">
        <v>87</v>
      </c>
      <c r="C349" s="35" t="s">
        <v>20</v>
      </c>
      <c r="D349" s="36" t="str">
        <f t="shared" ref="D349:E349" si="180">D348</f>
        <v>'</v>
      </c>
      <c r="E349" s="37">
        <f t="shared" si="180"/>
        <v>49475.75</v>
      </c>
      <c r="F349" s="6">
        <f>IF(MAX(F$9:F348)&gt;=L$5,0,IF(B349&gt;=MONTH($N$5),F348+1,0))</f>
        <v>0</v>
      </c>
      <c r="G349" s="38">
        <f t="shared" si="147"/>
        <v>0</v>
      </c>
      <c r="H349" s="39">
        <f t="shared" si="148"/>
        <v>0</v>
      </c>
      <c r="I349" s="39">
        <f t="shared" si="174"/>
        <v>0</v>
      </c>
      <c r="J349" s="40">
        <f t="shared" si="178"/>
        <v>0</v>
      </c>
      <c r="K349" s="41"/>
      <c r="L349" s="42"/>
      <c r="M349" s="42"/>
      <c r="N349" s="42"/>
      <c r="O349" s="42"/>
      <c r="P349" s="46"/>
      <c r="Q349" s="23"/>
    </row>
    <row r="350" spans="1:17" hidden="1">
      <c r="A350" s="237">
        <v>49414</v>
      </c>
      <c r="B350" s="25">
        <v>88</v>
      </c>
      <c r="C350" s="35" t="s">
        <v>21</v>
      </c>
      <c r="D350" s="36" t="str">
        <f t="shared" ref="D350:E350" si="181">D349</f>
        <v>'</v>
      </c>
      <c r="E350" s="37">
        <f t="shared" si="181"/>
        <v>49475.75</v>
      </c>
      <c r="F350" s="6">
        <f>IF(MAX(F$9:F349)&gt;=L$5,0,IF(B350&gt;=MONTH($N$5),F349+1,0))</f>
        <v>0</v>
      </c>
      <c r="G350" s="38">
        <f t="shared" si="147"/>
        <v>0</v>
      </c>
      <c r="H350" s="39">
        <f t="shared" si="148"/>
        <v>0</v>
      </c>
      <c r="I350" s="39">
        <f t="shared" si="174"/>
        <v>0</v>
      </c>
      <c r="J350" s="40">
        <f t="shared" si="178"/>
        <v>0</v>
      </c>
      <c r="K350" s="41"/>
      <c r="L350" s="42"/>
      <c r="M350" s="42"/>
      <c r="N350" s="42"/>
      <c r="O350" s="42"/>
      <c r="P350" s="46"/>
      <c r="Q350" s="23"/>
    </row>
    <row r="351" spans="1:17" hidden="1">
      <c r="A351" s="237">
        <v>49444</v>
      </c>
      <c r="B351" s="25">
        <v>89</v>
      </c>
      <c r="C351" s="35" t="s">
        <v>22</v>
      </c>
      <c r="D351" s="36" t="str">
        <f t="shared" ref="D351:E351" si="182">D350</f>
        <v>'</v>
      </c>
      <c r="E351" s="37">
        <f t="shared" si="182"/>
        <v>49475.75</v>
      </c>
      <c r="F351" s="6">
        <f>IF(MAX(F$9:F350)&gt;=L$5,0,IF(B351&gt;=MONTH($N$5),F350+1,0))</f>
        <v>0</v>
      </c>
      <c r="G351" s="38">
        <f t="shared" si="147"/>
        <v>0</v>
      </c>
      <c r="H351" s="39">
        <f t="shared" si="148"/>
        <v>0</v>
      </c>
      <c r="I351" s="39">
        <f t="shared" si="174"/>
        <v>0</v>
      </c>
      <c r="J351" s="40">
        <f t="shared" si="178"/>
        <v>0</v>
      </c>
      <c r="K351" s="41"/>
      <c r="L351" s="42"/>
      <c r="M351" s="42"/>
      <c r="N351" s="42"/>
      <c r="O351" s="42"/>
      <c r="P351" s="46"/>
      <c r="Q351" s="23"/>
    </row>
    <row r="352" spans="1:17" hidden="1">
      <c r="A352" s="237">
        <v>49475</v>
      </c>
      <c r="B352" s="25">
        <v>90</v>
      </c>
      <c r="C352" s="35" t="s">
        <v>23</v>
      </c>
      <c r="D352" s="36" t="str">
        <f t="shared" ref="D352:E352" si="183">D351</f>
        <v>'</v>
      </c>
      <c r="E352" s="37">
        <f t="shared" si="183"/>
        <v>49475.75</v>
      </c>
      <c r="F352" s="6">
        <f>IF(MAX(F$9:F351)&gt;=L$5,0,IF(B352&gt;=MONTH($N$5),F351+1,0))</f>
        <v>0</v>
      </c>
      <c r="G352" s="38">
        <f t="shared" si="147"/>
        <v>0</v>
      </c>
      <c r="H352" s="39">
        <f t="shared" si="148"/>
        <v>0</v>
      </c>
      <c r="I352" s="39">
        <f t="shared" si="174"/>
        <v>0</v>
      </c>
      <c r="J352" s="40">
        <f t="shared" si="178"/>
        <v>0</v>
      </c>
      <c r="K352" s="41"/>
      <c r="L352" s="42"/>
      <c r="M352" s="42"/>
      <c r="N352" s="42"/>
      <c r="O352" s="42"/>
      <c r="P352" s="46"/>
      <c r="Q352" s="23"/>
    </row>
    <row r="353" spans="1:17" hidden="1">
      <c r="A353" s="237">
        <v>49505</v>
      </c>
      <c r="B353" s="25">
        <v>91</v>
      </c>
      <c r="C353" s="35" t="s">
        <v>24</v>
      </c>
      <c r="D353" s="36" t="str">
        <f t="shared" ref="D353:E353" si="184">D352</f>
        <v>'</v>
      </c>
      <c r="E353" s="37">
        <f t="shared" si="184"/>
        <v>49475.75</v>
      </c>
      <c r="F353" s="6">
        <f>IF(MAX(F$9:F352)&gt;=L$5,0,IF(B353&gt;=MONTH($N$5),F352+1,0))</f>
        <v>0</v>
      </c>
      <c r="G353" s="38">
        <f t="shared" si="147"/>
        <v>0</v>
      </c>
      <c r="H353" s="39">
        <f t="shared" si="148"/>
        <v>0</v>
      </c>
      <c r="I353" s="39">
        <f t="shared" si="174"/>
        <v>0</v>
      </c>
      <c r="J353" s="40">
        <f t="shared" si="178"/>
        <v>0</v>
      </c>
      <c r="K353" s="41"/>
      <c r="L353" s="42"/>
      <c r="M353" s="42"/>
      <c r="N353" s="42"/>
      <c r="O353" s="42"/>
      <c r="P353" s="46"/>
      <c r="Q353" s="23"/>
    </row>
    <row r="354" spans="1:17" hidden="1">
      <c r="A354" s="237">
        <v>49536</v>
      </c>
      <c r="B354" s="25">
        <v>92</v>
      </c>
      <c r="C354" s="35" t="s">
        <v>25</v>
      </c>
      <c r="D354" s="36" t="str">
        <f t="shared" ref="D354:E354" si="185">D353</f>
        <v>'</v>
      </c>
      <c r="E354" s="37">
        <f t="shared" si="185"/>
        <v>49475.75</v>
      </c>
      <c r="F354" s="6">
        <f>IF(MAX(F$9:F353)&gt;=L$5,0,IF(B354&gt;=MONTH($N$5),F353+1,0))</f>
        <v>0</v>
      </c>
      <c r="G354" s="38">
        <f t="shared" si="147"/>
        <v>0</v>
      </c>
      <c r="H354" s="39">
        <f t="shared" si="148"/>
        <v>0</v>
      </c>
      <c r="I354" s="39">
        <f t="shared" si="174"/>
        <v>0</v>
      </c>
      <c r="J354" s="40">
        <f t="shared" si="178"/>
        <v>0</v>
      </c>
      <c r="K354" s="41"/>
      <c r="L354" s="42"/>
      <c r="M354" s="42"/>
      <c r="N354" s="42"/>
      <c r="O354" s="42"/>
      <c r="P354" s="46"/>
      <c r="Q354" s="23"/>
    </row>
    <row r="355" spans="1:17" hidden="1">
      <c r="A355" s="237">
        <v>49567</v>
      </c>
      <c r="B355" s="25">
        <v>93</v>
      </c>
      <c r="C355" s="35" t="s">
        <v>26</v>
      </c>
      <c r="D355" s="36" t="str">
        <f t="shared" ref="D355:E355" si="186">D354</f>
        <v>'</v>
      </c>
      <c r="E355" s="37">
        <f t="shared" si="186"/>
        <v>49475.75</v>
      </c>
      <c r="F355" s="6">
        <f>IF(MAX(F$9:F354)&gt;=L$5,0,IF(B355&gt;=MONTH($N$5),F354+1,0))</f>
        <v>0</v>
      </c>
      <c r="G355" s="38">
        <f t="shared" si="147"/>
        <v>0</v>
      </c>
      <c r="H355" s="39">
        <f t="shared" si="148"/>
        <v>0</v>
      </c>
      <c r="I355" s="39">
        <f t="shared" si="174"/>
        <v>0</v>
      </c>
      <c r="J355" s="40">
        <f t="shared" si="178"/>
        <v>0</v>
      </c>
      <c r="K355" s="41"/>
      <c r="L355" s="42"/>
      <c r="M355" s="42"/>
      <c r="N355" s="42"/>
      <c r="O355" s="42"/>
      <c r="P355" s="46"/>
      <c r="Q355" s="23"/>
    </row>
    <row r="356" spans="1:17" hidden="1">
      <c r="A356" s="237">
        <v>49597</v>
      </c>
      <c r="B356" s="25">
        <v>94</v>
      </c>
      <c r="C356" s="35" t="s">
        <v>27</v>
      </c>
      <c r="D356" s="36" t="str">
        <f t="shared" ref="D356:E356" si="187">D355</f>
        <v>'</v>
      </c>
      <c r="E356" s="37">
        <f t="shared" si="187"/>
        <v>49475.75</v>
      </c>
      <c r="F356" s="6">
        <f>IF(MAX(F$9:F355)&gt;=L$5,0,IF(B356&gt;=MONTH($N$5),F355+1,0))</f>
        <v>0</v>
      </c>
      <c r="G356" s="38">
        <f t="shared" si="147"/>
        <v>0</v>
      </c>
      <c r="H356" s="39">
        <f t="shared" si="148"/>
        <v>0</v>
      </c>
      <c r="I356" s="39">
        <f t="shared" si="174"/>
        <v>0</v>
      </c>
      <c r="J356" s="40">
        <f t="shared" si="178"/>
        <v>0</v>
      </c>
      <c r="K356" s="41"/>
      <c r="L356" s="42"/>
      <c r="M356" s="42"/>
      <c r="N356" s="42"/>
      <c r="O356" s="42"/>
      <c r="P356" s="46"/>
      <c r="Q356" s="23"/>
    </row>
    <row r="357" spans="1:17" hidden="1">
      <c r="A357" s="237">
        <v>49628</v>
      </c>
      <c r="B357" s="25">
        <v>95</v>
      </c>
      <c r="C357" s="35" t="s">
        <v>28</v>
      </c>
      <c r="D357" s="36" t="str">
        <f t="shared" ref="D357:E357" si="188">D356</f>
        <v>'</v>
      </c>
      <c r="E357" s="37">
        <f t="shared" si="188"/>
        <v>49475.75</v>
      </c>
      <c r="F357" s="6">
        <f>IF(MAX(F$9:F356)&gt;=L$5,0,IF(B357&gt;=MONTH($N$5),F356+1,0))</f>
        <v>0</v>
      </c>
      <c r="G357" s="38">
        <f t="shared" si="147"/>
        <v>0</v>
      </c>
      <c r="H357" s="39">
        <f t="shared" si="148"/>
        <v>0</v>
      </c>
      <c r="I357" s="39">
        <f t="shared" si="174"/>
        <v>0</v>
      </c>
      <c r="J357" s="40">
        <f t="shared" si="178"/>
        <v>0</v>
      </c>
      <c r="K357" s="41"/>
      <c r="L357" s="42"/>
      <c r="M357" s="42"/>
      <c r="N357" s="42"/>
      <c r="O357" s="42"/>
      <c r="P357" s="46"/>
      <c r="Q357" s="23"/>
    </row>
    <row r="358" spans="1:17" hidden="1">
      <c r="A358" s="237">
        <v>49658</v>
      </c>
      <c r="B358" s="25">
        <v>96</v>
      </c>
      <c r="C358" s="35" t="s">
        <v>29</v>
      </c>
      <c r="D358" s="36" t="str">
        <f t="shared" ref="D358:E358" si="189">D357</f>
        <v>'</v>
      </c>
      <c r="E358" s="37">
        <f t="shared" si="189"/>
        <v>49475.75</v>
      </c>
      <c r="F358" s="6">
        <f>IF(MAX(F$9:F357)&gt;=L$5,0,IF(B358&gt;=MONTH($N$5),F357+1,0))</f>
        <v>0</v>
      </c>
      <c r="G358" s="45">
        <f t="shared" si="147"/>
        <v>0</v>
      </c>
      <c r="H358" s="42">
        <f t="shared" si="148"/>
        <v>0</v>
      </c>
      <c r="I358" s="42">
        <f t="shared" si="174"/>
        <v>0</v>
      </c>
      <c r="J358" s="46">
        <f t="shared" si="178"/>
        <v>0</v>
      </c>
      <c r="K358" s="41">
        <f>SUM(H347:H358)</f>
        <v>0</v>
      </c>
      <c r="L358" s="42">
        <f>SUM(I347:I358)</f>
        <v>0</v>
      </c>
      <c r="M358" s="42">
        <f>SUM(G347:G358)</f>
        <v>0</v>
      </c>
      <c r="N358" s="42">
        <f>K358+N346</f>
        <v>251111.04000000001</v>
      </c>
      <c r="O358" s="42">
        <f>L358+O346</f>
        <v>195114.88976572943</v>
      </c>
      <c r="P358" s="46">
        <f>M358+P346</f>
        <v>446225.92976572947</v>
      </c>
      <c r="Q358" s="23"/>
    </row>
    <row r="359" spans="1:17" hidden="1">
      <c r="A359" s="237">
        <v>49689</v>
      </c>
      <c r="B359" s="25">
        <v>85</v>
      </c>
      <c r="C359" s="26" t="s">
        <v>17</v>
      </c>
      <c r="D359" s="47" t="str">
        <f>D347</f>
        <v>'</v>
      </c>
      <c r="E359" s="27">
        <f>E347+365.25</f>
        <v>49841</v>
      </c>
      <c r="F359" s="90">
        <f>IF(MAX(F$9:F358)&gt;=L$5,0,IF(B359&gt;=MONTH($N$5),F358+1,0))</f>
        <v>0</v>
      </c>
      <c r="G359" s="28">
        <f t="shared" si="147"/>
        <v>0</v>
      </c>
      <c r="H359" s="29">
        <f t="shared" si="148"/>
        <v>0</v>
      </c>
      <c r="I359" s="29">
        <f t="shared" si="174"/>
        <v>0</v>
      </c>
      <c r="J359" s="30">
        <f t="shared" si="178"/>
        <v>0</v>
      </c>
      <c r="K359" s="31"/>
      <c r="L359" s="32"/>
      <c r="M359" s="32"/>
      <c r="N359" s="32"/>
      <c r="O359" s="32"/>
      <c r="P359" s="48"/>
      <c r="Q359" s="23"/>
    </row>
    <row r="360" spans="1:17" hidden="1">
      <c r="A360" s="237">
        <v>49720</v>
      </c>
      <c r="B360" s="25">
        <v>86</v>
      </c>
      <c r="C360" s="35" t="s">
        <v>19</v>
      </c>
      <c r="D360" s="36" t="str">
        <f t="shared" ref="D360:E360" si="190">D359</f>
        <v>'</v>
      </c>
      <c r="E360" s="37">
        <f t="shared" si="190"/>
        <v>49841</v>
      </c>
      <c r="F360" s="6">
        <f>IF(MAX(F$9:F359)&gt;=L$5,0,IF(B360&gt;=MONTH($N$5),F359+1,0))</f>
        <v>0</v>
      </c>
      <c r="G360" s="38">
        <f t="shared" si="147"/>
        <v>0</v>
      </c>
      <c r="H360" s="39">
        <f t="shared" si="148"/>
        <v>0</v>
      </c>
      <c r="I360" s="39">
        <f t="shared" si="174"/>
        <v>0</v>
      </c>
      <c r="J360" s="40">
        <f t="shared" si="178"/>
        <v>0</v>
      </c>
      <c r="K360" s="41"/>
      <c r="L360" s="42"/>
      <c r="M360" s="42"/>
      <c r="N360" s="42"/>
      <c r="O360" s="42"/>
      <c r="P360" s="46"/>
      <c r="Q360" s="23"/>
    </row>
    <row r="361" spans="1:17" hidden="1">
      <c r="A361" s="237">
        <v>49749</v>
      </c>
      <c r="B361" s="25">
        <v>87</v>
      </c>
      <c r="C361" s="35" t="s">
        <v>20</v>
      </c>
      <c r="D361" s="36" t="str">
        <f t="shared" ref="D361:E361" si="191">D360</f>
        <v>'</v>
      </c>
      <c r="E361" s="37">
        <f t="shared" si="191"/>
        <v>49841</v>
      </c>
      <c r="F361" s="6">
        <f>IF(MAX(F$9:F360)&gt;=L$5,0,IF(B361&gt;=MONTH($N$5),F360+1,0))</f>
        <v>0</v>
      </c>
      <c r="G361" s="38">
        <f t="shared" si="147"/>
        <v>0</v>
      </c>
      <c r="H361" s="39">
        <f t="shared" si="148"/>
        <v>0</v>
      </c>
      <c r="I361" s="39">
        <f t="shared" si="174"/>
        <v>0</v>
      </c>
      <c r="J361" s="40">
        <f t="shared" si="178"/>
        <v>0</v>
      </c>
      <c r="K361" s="41"/>
      <c r="L361" s="42"/>
      <c r="M361" s="42"/>
      <c r="N361" s="42"/>
      <c r="O361" s="42"/>
      <c r="P361" s="46"/>
      <c r="Q361" s="23"/>
    </row>
    <row r="362" spans="1:17" hidden="1">
      <c r="A362" s="237">
        <v>49780</v>
      </c>
      <c r="B362" s="25">
        <v>88</v>
      </c>
      <c r="C362" s="35" t="s">
        <v>21</v>
      </c>
      <c r="D362" s="36" t="str">
        <f t="shared" ref="D362:E362" si="192">D361</f>
        <v>'</v>
      </c>
      <c r="E362" s="37">
        <f t="shared" si="192"/>
        <v>49841</v>
      </c>
      <c r="F362" s="6">
        <f>IF(MAX(F$9:F361)&gt;=L$5,0,IF(B362&gt;=MONTH($N$5),F361+1,0))</f>
        <v>0</v>
      </c>
      <c r="G362" s="38">
        <f t="shared" si="147"/>
        <v>0</v>
      </c>
      <c r="H362" s="39">
        <f t="shared" si="148"/>
        <v>0</v>
      </c>
      <c r="I362" s="39">
        <f t="shared" si="174"/>
        <v>0</v>
      </c>
      <c r="J362" s="40">
        <f t="shared" si="178"/>
        <v>0</v>
      </c>
      <c r="K362" s="41"/>
      <c r="L362" s="42"/>
      <c r="M362" s="42"/>
      <c r="N362" s="42"/>
      <c r="O362" s="42"/>
      <c r="P362" s="46"/>
      <c r="Q362" s="23"/>
    </row>
    <row r="363" spans="1:17" hidden="1">
      <c r="A363" s="237">
        <v>49810</v>
      </c>
      <c r="B363" s="25">
        <v>89</v>
      </c>
      <c r="C363" s="35" t="s">
        <v>22</v>
      </c>
      <c r="D363" s="36" t="str">
        <f t="shared" ref="D363:E363" si="193">D362</f>
        <v>'</v>
      </c>
      <c r="E363" s="37">
        <f t="shared" si="193"/>
        <v>49841</v>
      </c>
      <c r="F363" s="6">
        <f>IF(MAX(F$9:F362)&gt;=L$5,0,IF(B363&gt;=MONTH($N$5),F362+1,0))</f>
        <v>0</v>
      </c>
      <c r="G363" s="38">
        <f t="shared" si="147"/>
        <v>0</v>
      </c>
      <c r="H363" s="39">
        <f t="shared" si="148"/>
        <v>0</v>
      </c>
      <c r="I363" s="39">
        <f t="shared" si="174"/>
        <v>0</v>
      </c>
      <c r="J363" s="40">
        <f t="shared" si="178"/>
        <v>0</v>
      </c>
      <c r="K363" s="41"/>
      <c r="L363" s="42"/>
      <c r="M363" s="42"/>
      <c r="N363" s="42"/>
      <c r="O363" s="42"/>
      <c r="P363" s="46"/>
      <c r="Q363" s="23"/>
    </row>
    <row r="364" spans="1:17" hidden="1">
      <c r="A364" s="237">
        <v>49841</v>
      </c>
      <c r="B364" s="25">
        <v>90</v>
      </c>
      <c r="C364" s="35" t="s">
        <v>23</v>
      </c>
      <c r="D364" s="36" t="str">
        <f t="shared" ref="D364:E364" si="194">D363</f>
        <v>'</v>
      </c>
      <c r="E364" s="37">
        <f t="shared" si="194"/>
        <v>49841</v>
      </c>
      <c r="F364" s="6">
        <f>IF(MAX(F$9:F363)&gt;=L$5,0,IF(B364&gt;=MONTH($N$5),F363+1,0))</f>
        <v>0</v>
      </c>
      <c r="G364" s="38">
        <f t="shared" si="147"/>
        <v>0</v>
      </c>
      <c r="H364" s="39">
        <f t="shared" si="148"/>
        <v>0</v>
      </c>
      <c r="I364" s="39">
        <f t="shared" si="174"/>
        <v>0</v>
      </c>
      <c r="J364" s="40">
        <f t="shared" si="178"/>
        <v>0</v>
      </c>
      <c r="K364" s="41"/>
      <c r="L364" s="42"/>
      <c r="M364" s="42"/>
      <c r="N364" s="42"/>
      <c r="O364" s="42"/>
      <c r="P364" s="46"/>
      <c r="Q364" s="23"/>
    </row>
    <row r="365" spans="1:17" hidden="1">
      <c r="A365" s="237">
        <v>49871</v>
      </c>
      <c r="B365" s="25">
        <v>91</v>
      </c>
      <c r="C365" s="35" t="s">
        <v>24</v>
      </c>
      <c r="D365" s="36" t="str">
        <f t="shared" ref="D365:E365" si="195">D364</f>
        <v>'</v>
      </c>
      <c r="E365" s="37">
        <f t="shared" si="195"/>
        <v>49841</v>
      </c>
      <c r="F365" s="6">
        <f>IF(MAX(F$9:F364)&gt;=L$5,0,IF(B365&gt;=MONTH($N$5),F364+1,0))</f>
        <v>0</v>
      </c>
      <c r="G365" s="38">
        <f t="shared" si="147"/>
        <v>0</v>
      </c>
      <c r="H365" s="39">
        <f t="shared" si="148"/>
        <v>0</v>
      </c>
      <c r="I365" s="39">
        <f t="shared" si="174"/>
        <v>0</v>
      </c>
      <c r="J365" s="40">
        <f t="shared" si="178"/>
        <v>0</v>
      </c>
      <c r="K365" s="41"/>
      <c r="L365" s="42"/>
      <c r="M365" s="42"/>
      <c r="N365" s="42"/>
      <c r="O365" s="42"/>
      <c r="P365" s="46"/>
      <c r="Q365" s="23"/>
    </row>
    <row r="366" spans="1:17" hidden="1">
      <c r="A366" s="237">
        <v>49902</v>
      </c>
      <c r="B366" s="25">
        <v>92</v>
      </c>
      <c r="C366" s="35" t="s">
        <v>25</v>
      </c>
      <c r="D366" s="36" t="str">
        <f t="shared" ref="D366:E366" si="196">D365</f>
        <v>'</v>
      </c>
      <c r="E366" s="37">
        <f t="shared" si="196"/>
        <v>49841</v>
      </c>
      <c r="F366" s="6">
        <f>IF(MAX(F$9:F365)&gt;=L$5,0,IF(B366&gt;=MONTH($N$5),F365+1,0))</f>
        <v>0</v>
      </c>
      <c r="G366" s="38">
        <f t="shared" si="147"/>
        <v>0</v>
      </c>
      <c r="H366" s="39">
        <f t="shared" si="148"/>
        <v>0</v>
      </c>
      <c r="I366" s="39">
        <f t="shared" si="174"/>
        <v>0</v>
      </c>
      <c r="J366" s="40">
        <f t="shared" si="178"/>
        <v>0</v>
      </c>
      <c r="K366" s="41"/>
      <c r="L366" s="42"/>
      <c r="M366" s="42"/>
      <c r="N366" s="42"/>
      <c r="O366" s="42"/>
      <c r="P366" s="46"/>
      <c r="Q366" s="23"/>
    </row>
    <row r="367" spans="1:17" hidden="1">
      <c r="A367" s="237">
        <v>49933</v>
      </c>
      <c r="B367" s="25">
        <v>93</v>
      </c>
      <c r="C367" s="35" t="s">
        <v>26</v>
      </c>
      <c r="D367" s="36" t="str">
        <f t="shared" ref="D367:E367" si="197">D366</f>
        <v>'</v>
      </c>
      <c r="E367" s="37">
        <f t="shared" si="197"/>
        <v>49841</v>
      </c>
      <c r="F367" s="6">
        <f>IF(MAX(F$9:F366)&gt;=L$5,0,IF(B367&gt;=MONTH($N$5),F366+1,0))</f>
        <v>0</v>
      </c>
      <c r="G367" s="38">
        <f t="shared" si="147"/>
        <v>0</v>
      </c>
      <c r="H367" s="39">
        <f t="shared" si="148"/>
        <v>0</v>
      </c>
      <c r="I367" s="39">
        <f t="shared" si="174"/>
        <v>0</v>
      </c>
      <c r="J367" s="40">
        <f t="shared" si="178"/>
        <v>0</v>
      </c>
      <c r="K367" s="41"/>
      <c r="L367" s="42"/>
      <c r="M367" s="42"/>
      <c r="N367" s="42"/>
      <c r="O367" s="42"/>
      <c r="P367" s="46"/>
      <c r="Q367" s="23"/>
    </row>
    <row r="368" spans="1:17" hidden="1">
      <c r="A368" s="237">
        <v>49963</v>
      </c>
      <c r="B368" s="25">
        <v>94</v>
      </c>
      <c r="C368" s="35" t="s">
        <v>27</v>
      </c>
      <c r="D368" s="36" t="str">
        <f t="shared" ref="D368:E368" si="198">D367</f>
        <v>'</v>
      </c>
      <c r="E368" s="37">
        <f t="shared" si="198"/>
        <v>49841</v>
      </c>
      <c r="F368" s="6">
        <f>IF(MAX(F$9:F367)&gt;=L$5,0,IF(B368&gt;=MONTH($N$5),F367+1,0))</f>
        <v>0</v>
      </c>
      <c r="G368" s="38">
        <f t="shared" si="147"/>
        <v>0</v>
      </c>
      <c r="H368" s="39">
        <f t="shared" si="148"/>
        <v>0</v>
      </c>
      <c r="I368" s="39">
        <f t="shared" si="174"/>
        <v>0</v>
      </c>
      <c r="J368" s="40">
        <f t="shared" si="178"/>
        <v>0</v>
      </c>
      <c r="K368" s="41"/>
      <c r="L368" s="42"/>
      <c r="M368" s="42"/>
      <c r="N368" s="42"/>
      <c r="O368" s="42"/>
      <c r="P368" s="46"/>
      <c r="Q368" s="23"/>
    </row>
    <row r="369" spans="1:17" hidden="1">
      <c r="A369" s="237">
        <v>49994</v>
      </c>
      <c r="B369" s="25">
        <v>95</v>
      </c>
      <c r="C369" s="35" t="s">
        <v>28</v>
      </c>
      <c r="D369" s="36" t="str">
        <f t="shared" ref="D369:E369" si="199">D368</f>
        <v>'</v>
      </c>
      <c r="E369" s="37">
        <f t="shared" si="199"/>
        <v>49841</v>
      </c>
      <c r="F369" s="6">
        <f>IF(MAX(F$9:F368)&gt;=L$5,0,IF(B369&gt;=MONTH($N$5),F368+1,0))</f>
        <v>0</v>
      </c>
      <c r="G369" s="38">
        <f t="shared" si="147"/>
        <v>0</v>
      </c>
      <c r="H369" s="39">
        <f t="shared" si="148"/>
        <v>0</v>
      </c>
      <c r="I369" s="39">
        <f t="shared" si="174"/>
        <v>0</v>
      </c>
      <c r="J369" s="40">
        <f t="shared" si="178"/>
        <v>0</v>
      </c>
      <c r="K369" s="41"/>
      <c r="L369" s="42"/>
      <c r="M369" s="42"/>
      <c r="N369" s="42"/>
      <c r="O369" s="42"/>
      <c r="P369" s="46"/>
      <c r="Q369" s="23"/>
    </row>
    <row r="370" spans="1:17" hidden="1">
      <c r="A370" s="237">
        <v>50024</v>
      </c>
      <c r="B370" s="25">
        <v>96</v>
      </c>
      <c r="C370" s="35" t="s">
        <v>29</v>
      </c>
      <c r="D370" s="36" t="str">
        <f t="shared" ref="D370:E370" si="200">D369</f>
        <v>'</v>
      </c>
      <c r="E370" s="37">
        <f t="shared" si="200"/>
        <v>49841</v>
      </c>
      <c r="F370" s="6">
        <f>IF(MAX(F$9:F369)&gt;=L$5,0,IF(B370&gt;=MONTH($N$5),F369+1,0))</f>
        <v>0</v>
      </c>
      <c r="G370" s="45">
        <f t="shared" si="147"/>
        <v>0</v>
      </c>
      <c r="H370" s="42">
        <f t="shared" si="148"/>
        <v>0</v>
      </c>
      <c r="I370" s="42">
        <f t="shared" si="174"/>
        <v>0</v>
      </c>
      <c r="J370" s="46">
        <f t="shared" si="178"/>
        <v>0</v>
      </c>
      <c r="K370" s="41">
        <f>SUM(H359:H370)</f>
        <v>0</v>
      </c>
      <c r="L370" s="42">
        <f>SUM(I359:I370)</f>
        <v>0</v>
      </c>
      <c r="M370" s="42">
        <f>SUM(G359:G370)</f>
        <v>0</v>
      </c>
      <c r="N370" s="42">
        <f>K370+N358</f>
        <v>251111.04000000001</v>
      </c>
      <c r="O370" s="42">
        <f>L370+O358</f>
        <v>195114.88976572943</v>
      </c>
      <c r="P370" s="46">
        <f>M370+P358</f>
        <v>446225.92976572947</v>
      </c>
      <c r="Q370" s="23"/>
    </row>
    <row r="371" spans="1:17" hidden="1">
      <c r="A371" s="237">
        <v>50055</v>
      </c>
      <c r="B371" s="25">
        <v>85</v>
      </c>
      <c r="C371" s="26" t="s">
        <v>17</v>
      </c>
      <c r="D371" s="47" t="str">
        <f>D359</f>
        <v>'</v>
      </c>
      <c r="E371" s="27">
        <f>E359+365.25</f>
        <v>50206.25</v>
      </c>
      <c r="F371" s="90">
        <f>IF(MAX(F$9:F370)&gt;=L$5,0,IF(B371&gt;=MONTH($N$5),F370+1,0))</f>
        <v>0</v>
      </c>
      <c r="G371" s="28">
        <f t="shared" si="147"/>
        <v>0</v>
      </c>
      <c r="H371" s="29">
        <f t="shared" si="148"/>
        <v>0</v>
      </c>
      <c r="I371" s="29">
        <f t="shared" si="174"/>
        <v>0</v>
      </c>
      <c r="J371" s="30">
        <f t="shared" si="178"/>
        <v>0</v>
      </c>
      <c r="K371" s="31"/>
      <c r="L371" s="32"/>
      <c r="M371" s="32"/>
      <c r="N371" s="32"/>
      <c r="O371" s="32"/>
      <c r="P371" s="48"/>
      <c r="Q371" s="23"/>
    </row>
    <row r="372" spans="1:17" hidden="1">
      <c r="A372" s="237">
        <v>50086</v>
      </c>
      <c r="B372" s="25">
        <v>98</v>
      </c>
      <c r="C372" s="35" t="s">
        <v>19</v>
      </c>
      <c r="D372" s="36" t="str">
        <f t="shared" ref="D372:E372" si="201">D371</f>
        <v>'</v>
      </c>
      <c r="E372" s="37">
        <f t="shared" si="201"/>
        <v>50206.25</v>
      </c>
      <c r="F372" s="6">
        <f>IF(MAX(F$9:F371)&gt;=L$5,0,IF(B372&gt;=MONTH($N$5),F371+1,0))</f>
        <v>0</v>
      </c>
      <c r="G372" s="38">
        <f t="shared" si="147"/>
        <v>0</v>
      </c>
      <c r="H372" s="39">
        <f t="shared" si="148"/>
        <v>0</v>
      </c>
      <c r="I372" s="39">
        <f t="shared" si="174"/>
        <v>0</v>
      </c>
      <c r="J372" s="40">
        <f t="shared" si="178"/>
        <v>0</v>
      </c>
      <c r="K372" s="41"/>
      <c r="L372" s="42"/>
      <c r="M372" s="42"/>
      <c r="N372" s="42"/>
      <c r="O372" s="42"/>
      <c r="P372" s="46"/>
      <c r="Q372" s="23"/>
    </row>
    <row r="373" spans="1:17" hidden="1">
      <c r="A373" s="237">
        <v>50114</v>
      </c>
      <c r="B373" s="25">
        <v>99</v>
      </c>
      <c r="C373" s="35" t="s">
        <v>20</v>
      </c>
      <c r="D373" s="36" t="str">
        <f t="shared" ref="D373:E373" si="202">D372</f>
        <v>'</v>
      </c>
      <c r="E373" s="37">
        <f t="shared" si="202"/>
        <v>50206.25</v>
      </c>
      <c r="F373" s="6">
        <f>IF(MAX(F$9:F372)&gt;=L$5,0,IF(B373&gt;=MONTH($N$5),F372+1,0))</f>
        <v>0</v>
      </c>
      <c r="G373" s="38">
        <f t="shared" si="147"/>
        <v>0</v>
      </c>
      <c r="H373" s="39">
        <f t="shared" si="148"/>
        <v>0</v>
      </c>
      <c r="I373" s="39">
        <f t="shared" si="174"/>
        <v>0</v>
      </c>
      <c r="J373" s="40">
        <f t="shared" si="178"/>
        <v>0</v>
      </c>
      <c r="K373" s="41"/>
      <c r="L373" s="42"/>
      <c r="M373" s="42"/>
      <c r="N373" s="42"/>
      <c r="O373" s="42"/>
      <c r="P373" s="46"/>
      <c r="Q373" s="23"/>
    </row>
    <row r="374" spans="1:17" hidden="1">
      <c r="A374" s="237">
        <v>50145</v>
      </c>
      <c r="B374" s="25">
        <v>100</v>
      </c>
      <c r="C374" s="35" t="s">
        <v>21</v>
      </c>
      <c r="D374" s="36" t="str">
        <f t="shared" ref="D374:E374" si="203">D373</f>
        <v>'</v>
      </c>
      <c r="E374" s="37">
        <f t="shared" si="203"/>
        <v>50206.25</v>
      </c>
      <c r="F374" s="6">
        <f>IF(MAX(F$9:F373)&gt;=L$5,0,IF(B374&gt;=MONTH($N$5),F373+1,0))</f>
        <v>0</v>
      </c>
      <c r="G374" s="38">
        <f t="shared" si="147"/>
        <v>0</v>
      </c>
      <c r="H374" s="39">
        <f t="shared" si="148"/>
        <v>0</v>
      </c>
      <c r="I374" s="39">
        <f t="shared" si="174"/>
        <v>0</v>
      </c>
      <c r="J374" s="40">
        <f t="shared" si="178"/>
        <v>0</v>
      </c>
      <c r="K374" s="41"/>
      <c r="L374" s="42"/>
      <c r="M374" s="42"/>
      <c r="N374" s="42"/>
      <c r="O374" s="42"/>
      <c r="P374" s="46"/>
      <c r="Q374" s="23"/>
    </row>
    <row r="375" spans="1:17" hidden="1">
      <c r="A375" s="237">
        <v>50175</v>
      </c>
      <c r="B375" s="25">
        <v>101</v>
      </c>
      <c r="C375" s="35" t="s">
        <v>22</v>
      </c>
      <c r="D375" s="36" t="str">
        <f t="shared" ref="D375:E375" si="204">D374</f>
        <v>'</v>
      </c>
      <c r="E375" s="37">
        <f t="shared" si="204"/>
        <v>50206.25</v>
      </c>
      <c r="F375" s="6">
        <f>IF(MAX(F$9:F374)&gt;=L$5,0,IF(B375&gt;=MONTH($N$5),F374+1,0))</f>
        <v>0</v>
      </c>
      <c r="G375" s="38">
        <f t="shared" si="147"/>
        <v>0</v>
      </c>
      <c r="H375" s="39">
        <f t="shared" si="148"/>
        <v>0</v>
      </c>
      <c r="I375" s="39">
        <f t="shared" si="174"/>
        <v>0</v>
      </c>
      <c r="J375" s="40">
        <f t="shared" si="178"/>
        <v>0</v>
      </c>
      <c r="K375" s="41"/>
      <c r="L375" s="42"/>
      <c r="M375" s="42"/>
      <c r="N375" s="42"/>
      <c r="O375" s="42"/>
      <c r="P375" s="46"/>
      <c r="Q375" s="23"/>
    </row>
    <row r="376" spans="1:17" hidden="1">
      <c r="A376" s="237">
        <v>50206</v>
      </c>
      <c r="B376" s="25">
        <v>102</v>
      </c>
      <c r="C376" s="35" t="s">
        <v>23</v>
      </c>
      <c r="D376" s="36" t="str">
        <f t="shared" ref="D376:E376" si="205">D375</f>
        <v>'</v>
      </c>
      <c r="E376" s="37">
        <f t="shared" si="205"/>
        <v>50206.25</v>
      </c>
      <c r="F376" s="6">
        <f>IF(MAX(F$9:F375)&gt;=L$5,0,IF(B376&gt;=MONTH($N$5),F375+1,0))</f>
        <v>0</v>
      </c>
      <c r="G376" s="38">
        <f t="shared" si="147"/>
        <v>0</v>
      </c>
      <c r="H376" s="39">
        <f t="shared" si="148"/>
        <v>0</v>
      </c>
      <c r="I376" s="39">
        <f t="shared" si="174"/>
        <v>0</v>
      </c>
      <c r="J376" s="40">
        <f t="shared" si="178"/>
        <v>0</v>
      </c>
      <c r="K376" s="41"/>
      <c r="L376" s="42"/>
      <c r="M376" s="42"/>
      <c r="N376" s="42"/>
      <c r="O376" s="42"/>
      <c r="P376" s="46"/>
      <c r="Q376" s="23"/>
    </row>
    <row r="377" spans="1:17" hidden="1">
      <c r="A377" s="237">
        <v>50236</v>
      </c>
      <c r="B377" s="25">
        <v>103</v>
      </c>
      <c r="C377" s="35" t="s">
        <v>24</v>
      </c>
      <c r="D377" s="36" t="str">
        <f t="shared" ref="D377:E377" si="206">D376</f>
        <v>'</v>
      </c>
      <c r="E377" s="37">
        <f t="shared" si="206"/>
        <v>50206.25</v>
      </c>
      <c r="F377" s="6">
        <f>IF(MAX(F$9:F376)&gt;=L$5,0,IF(B377&gt;=MONTH($N$5),F376+1,0))</f>
        <v>0</v>
      </c>
      <c r="G377" s="38">
        <f t="shared" si="147"/>
        <v>0</v>
      </c>
      <c r="H377" s="39">
        <f t="shared" si="148"/>
        <v>0</v>
      </c>
      <c r="I377" s="39">
        <f t="shared" si="174"/>
        <v>0</v>
      </c>
      <c r="J377" s="40">
        <f t="shared" si="178"/>
        <v>0</v>
      </c>
      <c r="K377" s="41"/>
      <c r="L377" s="42"/>
      <c r="M377" s="42"/>
      <c r="N377" s="42"/>
      <c r="O377" s="42"/>
      <c r="P377" s="46"/>
      <c r="Q377" s="23"/>
    </row>
    <row r="378" spans="1:17" hidden="1">
      <c r="A378" s="237">
        <v>50267</v>
      </c>
      <c r="B378" s="25">
        <v>104</v>
      </c>
      <c r="C378" s="35" t="s">
        <v>25</v>
      </c>
      <c r="D378" s="36" t="str">
        <f t="shared" ref="D378:E378" si="207">D377</f>
        <v>'</v>
      </c>
      <c r="E378" s="37">
        <f t="shared" si="207"/>
        <v>50206.25</v>
      </c>
      <c r="F378" s="6">
        <f>IF(MAX(F$9:F377)&gt;=L$5,0,IF(B378&gt;=MONTH($N$5),F377+1,0))</f>
        <v>0</v>
      </c>
      <c r="G378" s="38">
        <f t="shared" si="147"/>
        <v>0</v>
      </c>
      <c r="H378" s="39">
        <f t="shared" si="148"/>
        <v>0</v>
      </c>
      <c r="I378" s="39">
        <f t="shared" si="174"/>
        <v>0</v>
      </c>
      <c r="J378" s="40">
        <f t="shared" si="178"/>
        <v>0</v>
      </c>
      <c r="K378" s="41"/>
      <c r="L378" s="42"/>
      <c r="M378" s="42"/>
      <c r="N378" s="42"/>
      <c r="O378" s="42"/>
      <c r="P378" s="46"/>
      <c r="Q378" s="23"/>
    </row>
    <row r="379" spans="1:17" hidden="1">
      <c r="A379" s="237">
        <v>50298</v>
      </c>
      <c r="B379" s="25">
        <v>105</v>
      </c>
      <c r="C379" s="35" t="s">
        <v>26</v>
      </c>
      <c r="D379" s="36" t="str">
        <f t="shared" ref="D379:E379" si="208">D378</f>
        <v>'</v>
      </c>
      <c r="E379" s="37">
        <f t="shared" si="208"/>
        <v>50206.25</v>
      </c>
      <c r="F379" s="6">
        <f>IF(MAX(F$9:F378)&gt;=L$5,0,IF(B379&gt;=MONTH($N$5),F378+1,0))</f>
        <v>0</v>
      </c>
      <c r="G379" s="38">
        <f t="shared" si="147"/>
        <v>0</v>
      </c>
      <c r="H379" s="39">
        <f t="shared" si="148"/>
        <v>0</v>
      </c>
      <c r="I379" s="39">
        <f t="shared" si="174"/>
        <v>0</v>
      </c>
      <c r="J379" s="40">
        <f t="shared" si="178"/>
        <v>0</v>
      </c>
      <c r="K379" s="41"/>
      <c r="L379" s="42"/>
      <c r="M379" s="42"/>
      <c r="N379" s="42"/>
      <c r="O379" s="42"/>
      <c r="P379" s="46"/>
      <c r="Q379" s="23"/>
    </row>
    <row r="380" spans="1:17" hidden="1">
      <c r="A380" s="237">
        <v>50328</v>
      </c>
      <c r="B380" s="25">
        <v>106</v>
      </c>
      <c r="C380" s="35" t="s">
        <v>27</v>
      </c>
      <c r="D380" s="36" t="str">
        <f t="shared" ref="D380:E380" si="209">D379</f>
        <v>'</v>
      </c>
      <c r="E380" s="37">
        <f t="shared" si="209"/>
        <v>50206.25</v>
      </c>
      <c r="F380" s="6">
        <f>IF(MAX(F$9:F379)&gt;=L$5,0,IF(B380&gt;=MONTH($N$5),F379+1,0))</f>
        <v>0</v>
      </c>
      <c r="G380" s="38">
        <f t="shared" ref="G380:G443" si="210">IF((J379+H380)&lt;(M$5+H380),J379+H380,M$5)</f>
        <v>0</v>
      </c>
      <c r="H380" s="39">
        <f t="shared" ref="H380:H443" si="211">IF(F380&gt;0,IF(J379&gt;0,ROUND(-IPMT(K$5/12,F380,L$5,J$5,,),2),0),0)</f>
        <v>0</v>
      </c>
      <c r="I380" s="39">
        <f t="shared" si="174"/>
        <v>0</v>
      </c>
      <c r="J380" s="40">
        <f t="shared" si="178"/>
        <v>0</v>
      </c>
      <c r="K380" s="41"/>
      <c r="L380" s="42"/>
      <c r="M380" s="42"/>
      <c r="N380" s="42"/>
      <c r="O380" s="42"/>
      <c r="P380" s="46"/>
      <c r="Q380" s="23"/>
    </row>
    <row r="381" spans="1:17" hidden="1">
      <c r="A381" s="237">
        <v>50359</v>
      </c>
      <c r="B381" s="25">
        <v>107</v>
      </c>
      <c r="C381" s="35" t="s">
        <v>28</v>
      </c>
      <c r="D381" s="36" t="str">
        <f t="shared" ref="D381:E381" si="212">D380</f>
        <v>'</v>
      </c>
      <c r="E381" s="37">
        <f t="shared" si="212"/>
        <v>50206.25</v>
      </c>
      <c r="F381" s="6">
        <f>IF(MAX(F$9:F380)&gt;=L$5,0,IF(B381&gt;=MONTH($N$5),F380+1,0))</f>
        <v>0</v>
      </c>
      <c r="G381" s="38">
        <f t="shared" si="210"/>
        <v>0</v>
      </c>
      <c r="H381" s="39">
        <f t="shared" si="211"/>
        <v>0</v>
      </c>
      <c r="I381" s="39">
        <f t="shared" si="174"/>
        <v>0</v>
      </c>
      <c r="J381" s="40">
        <f t="shared" si="178"/>
        <v>0</v>
      </c>
      <c r="K381" s="41"/>
      <c r="L381" s="42"/>
      <c r="M381" s="42"/>
      <c r="N381" s="42"/>
      <c r="O381" s="42"/>
      <c r="P381" s="46"/>
      <c r="Q381" s="23"/>
    </row>
    <row r="382" spans="1:17" hidden="1">
      <c r="A382" s="237">
        <v>50389</v>
      </c>
      <c r="B382" s="25">
        <v>108</v>
      </c>
      <c r="C382" s="35" t="s">
        <v>29</v>
      </c>
      <c r="D382" s="36" t="str">
        <f t="shared" ref="D382:E382" si="213">D381</f>
        <v>'</v>
      </c>
      <c r="E382" s="37">
        <f t="shared" si="213"/>
        <v>50206.25</v>
      </c>
      <c r="F382" s="6">
        <f>IF(MAX(F$9:F381)&gt;=L$5,0,IF(B382&gt;=MONTH($N$5),F381+1,0))</f>
        <v>0</v>
      </c>
      <c r="G382" s="45">
        <f t="shared" si="210"/>
        <v>0</v>
      </c>
      <c r="H382" s="42">
        <f t="shared" si="211"/>
        <v>0</v>
      </c>
      <c r="I382" s="42">
        <f t="shared" si="174"/>
        <v>0</v>
      </c>
      <c r="J382" s="46">
        <f t="shared" si="178"/>
        <v>0</v>
      </c>
      <c r="K382" s="41">
        <f>SUM(H371:H382)</f>
        <v>0</v>
      </c>
      <c r="L382" s="42">
        <f>SUM(I371:I382)</f>
        <v>0</v>
      </c>
      <c r="M382" s="42">
        <f>SUM(G371:G382)</f>
        <v>0</v>
      </c>
      <c r="N382" s="42">
        <f>K382+N358</f>
        <v>251111.04000000001</v>
      </c>
      <c r="O382" s="42">
        <f>L382+O358</f>
        <v>195114.88976572943</v>
      </c>
      <c r="P382" s="46">
        <f>M382+P358</f>
        <v>446225.92976572947</v>
      </c>
      <c r="Q382" s="23"/>
    </row>
    <row r="383" spans="1:17" hidden="1">
      <c r="A383" s="237">
        <v>50420</v>
      </c>
      <c r="B383" s="25">
        <v>109</v>
      </c>
      <c r="C383" s="26" t="s">
        <v>17</v>
      </c>
      <c r="D383" s="47" t="str">
        <f>D371</f>
        <v>'</v>
      </c>
      <c r="E383" s="27">
        <f>E371+365.25</f>
        <v>50571.5</v>
      </c>
      <c r="F383" s="90">
        <f>IF(MAX(F$9:F382)&gt;=L$5,0,IF(B383&gt;=MONTH($N$5),F382+1,0))</f>
        <v>0</v>
      </c>
      <c r="G383" s="28">
        <f t="shared" si="210"/>
        <v>0</v>
      </c>
      <c r="H383" s="29">
        <f t="shared" si="211"/>
        <v>0</v>
      </c>
      <c r="I383" s="29">
        <f t="shared" si="174"/>
        <v>0</v>
      </c>
      <c r="J383" s="30">
        <f t="shared" si="178"/>
        <v>0</v>
      </c>
      <c r="K383" s="31"/>
      <c r="L383" s="32"/>
      <c r="M383" s="32"/>
      <c r="N383" s="32"/>
      <c r="O383" s="32"/>
      <c r="P383" s="48"/>
      <c r="Q383" s="23"/>
    </row>
    <row r="384" spans="1:17" hidden="1">
      <c r="A384" s="237">
        <v>50451</v>
      </c>
      <c r="B384" s="25">
        <v>110</v>
      </c>
      <c r="C384" s="35" t="s">
        <v>19</v>
      </c>
      <c r="D384" s="36" t="str">
        <f t="shared" ref="D384:E384" si="214">D383</f>
        <v>'</v>
      </c>
      <c r="E384" s="37">
        <f t="shared" si="214"/>
        <v>50571.5</v>
      </c>
      <c r="F384" s="6">
        <f>IF(MAX(F$9:F383)&gt;=L$5,0,IF(B384&gt;=MONTH($N$5),F383+1,0))</f>
        <v>0</v>
      </c>
      <c r="G384" s="38">
        <f t="shared" si="210"/>
        <v>0</v>
      </c>
      <c r="H384" s="39">
        <f t="shared" si="211"/>
        <v>0</v>
      </c>
      <c r="I384" s="39">
        <f t="shared" si="174"/>
        <v>0</v>
      </c>
      <c r="J384" s="40">
        <f t="shared" si="178"/>
        <v>0</v>
      </c>
      <c r="K384" s="41"/>
      <c r="L384" s="42"/>
      <c r="M384" s="42"/>
      <c r="N384" s="42"/>
      <c r="O384" s="42"/>
      <c r="P384" s="46"/>
      <c r="Q384" s="23"/>
    </row>
    <row r="385" spans="1:17" hidden="1">
      <c r="A385" s="237">
        <v>50479</v>
      </c>
      <c r="B385" s="25">
        <v>111</v>
      </c>
      <c r="C385" s="35" t="s">
        <v>20</v>
      </c>
      <c r="D385" s="36" t="str">
        <f t="shared" ref="D385:E385" si="215">D384</f>
        <v>'</v>
      </c>
      <c r="E385" s="37">
        <f t="shared" si="215"/>
        <v>50571.5</v>
      </c>
      <c r="F385" s="6">
        <f>IF(MAX(F$9:F384)&gt;=L$5,0,IF(B385&gt;=MONTH($N$5),F384+1,0))</f>
        <v>0</v>
      </c>
      <c r="G385" s="38">
        <f t="shared" si="210"/>
        <v>0</v>
      </c>
      <c r="H385" s="39">
        <f t="shared" si="211"/>
        <v>0</v>
      </c>
      <c r="I385" s="39">
        <f t="shared" si="174"/>
        <v>0</v>
      </c>
      <c r="J385" s="40">
        <f t="shared" si="178"/>
        <v>0</v>
      </c>
      <c r="K385" s="41"/>
      <c r="L385" s="42"/>
      <c r="M385" s="42"/>
      <c r="N385" s="42"/>
      <c r="O385" s="42"/>
      <c r="P385" s="46"/>
      <c r="Q385" s="23"/>
    </row>
    <row r="386" spans="1:17" hidden="1">
      <c r="A386" s="237">
        <v>50510</v>
      </c>
      <c r="B386" s="25">
        <v>112</v>
      </c>
      <c r="C386" s="35" t="s">
        <v>21</v>
      </c>
      <c r="D386" s="36" t="str">
        <f t="shared" ref="D386:E386" si="216">D385</f>
        <v>'</v>
      </c>
      <c r="E386" s="37">
        <f t="shared" si="216"/>
        <v>50571.5</v>
      </c>
      <c r="F386" s="6">
        <f>IF(MAX(F$9:F385)&gt;=L$5,0,IF(B386&gt;=MONTH($N$5),F385+1,0))</f>
        <v>0</v>
      </c>
      <c r="G386" s="38">
        <f t="shared" si="210"/>
        <v>0</v>
      </c>
      <c r="H386" s="39">
        <f t="shared" si="211"/>
        <v>0</v>
      </c>
      <c r="I386" s="39">
        <f t="shared" si="174"/>
        <v>0</v>
      </c>
      <c r="J386" s="40">
        <f t="shared" si="178"/>
        <v>0</v>
      </c>
      <c r="K386" s="41"/>
      <c r="L386" s="42"/>
      <c r="M386" s="42"/>
      <c r="N386" s="42"/>
      <c r="O386" s="42"/>
      <c r="P386" s="46"/>
      <c r="Q386" s="23"/>
    </row>
    <row r="387" spans="1:17" hidden="1">
      <c r="A387" s="237">
        <v>50540</v>
      </c>
      <c r="B387" s="25">
        <v>113</v>
      </c>
      <c r="C387" s="35" t="s">
        <v>22</v>
      </c>
      <c r="D387" s="36" t="str">
        <f t="shared" ref="D387:E387" si="217">D386</f>
        <v>'</v>
      </c>
      <c r="E387" s="37">
        <f t="shared" si="217"/>
        <v>50571.5</v>
      </c>
      <c r="F387" s="6">
        <f>IF(MAX(F$9:F386)&gt;=L$5,0,IF(B387&gt;=MONTH($N$5),F386+1,0))</f>
        <v>0</v>
      </c>
      <c r="G387" s="38">
        <f t="shared" si="210"/>
        <v>0</v>
      </c>
      <c r="H387" s="39">
        <f t="shared" si="211"/>
        <v>0</v>
      </c>
      <c r="I387" s="39">
        <f t="shared" si="174"/>
        <v>0</v>
      </c>
      <c r="J387" s="40">
        <f t="shared" si="178"/>
        <v>0</v>
      </c>
      <c r="K387" s="41"/>
      <c r="L387" s="42"/>
      <c r="M387" s="42"/>
      <c r="N387" s="42"/>
      <c r="O387" s="42"/>
      <c r="P387" s="46"/>
      <c r="Q387" s="23"/>
    </row>
    <row r="388" spans="1:17" hidden="1">
      <c r="A388" s="237">
        <v>50571</v>
      </c>
      <c r="B388" s="25">
        <v>114</v>
      </c>
      <c r="C388" s="35" t="s">
        <v>23</v>
      </c>
      <c r="D388" s="36" t="str">
        <f t="shared" ref="D388:E388" si="218">D387</f>
        <v>'</v>
      </c>
      <c r="E388" s="37">
        <f t="shared" si="218"/>
        <v>50571.5</v>
      </c>
      <c r="F388" s="6">
        <f>IF(MAX(F$9:F387)&gt;=L$5,0,IF(B388&gt;=MONTH($N$5),F387+1,0))</f>
        <v>0</v>
      </c>
      <c r="G388" s="38">
        <f t="shared" si="210"/>
        <v>0</v>
      </c>
      <c r="H388" s="39">
        <f t="shared" si="211"/>
        <v>0</v>
      </c>
      <c r="I388" s="39">
        <f t="shared" si="174"/>
        <v>0</v>
      </c>
      <c r="J388" s="40">
        <f t="shared" si="178"/>
        <v>0</v>
      </c>
      <c r="K388" s="41"/>
      <c r="L388" s="42"/>
      <c r="M388" s="42"/>
      <c r="N388" s="42"/>
      <c r="O388" s="42"/>
      <c r="P388" s="46"/>
      <c r="Q388" s="23"/>
    </row>
    <row r="389" spans="1:17" hidden="1">
      <c r="A389" s="237">
        <v>50601</v>
      </c>
      <c r="B389" s="25">
        <v>115</v>
      </c>
      <c r="C389" s="35" t="s">
        <v>24</v>
      </c>
      <c r="D389" s="36" t="str">
        <f t="shared" ref="D389:E389" si="219">D388</f>
        <v>'</v>
      </c>
      <c r="E389" s="37">
        <f t="shared" si="219"/>
        <v>50571.5</v>
      </c>
      <c r="F389" s="6">
        <f>IF(MAX(F$9:F388)&gt;=L$5,0,IF(B389&gt;=MONTH($N$5),F388+1,0))</f>
        <v>0</v>
      </c>
      <c r="G389" s="38">
        <f t="shared" si="210"/>
        <v>0</v>
      </c>
      <c r="H389" s="39">
        <f t="shared" si="211"/>
        <v>0</v>
      </c>
      <c r="I389" s="39">
        <f t="shared" si="174"/>
        <v>0</v>
      </c>
      <c r="J389" s="40">
        <f t="shared" si="178"/>
        <v>0</v>
      </c>
      <c r="K389" s="41"/>
      <c r="L389" s="42"/>
      <c r="M389" s="42"/>
      <c r="N389" s="42"/>
      <c r="O389" s="42"/>
      <c r="P389" s="46"/>
      <c r="Q389" s="23"/>
    </row>
    <row r="390" spans="1:17" hidden="1">
      <c r="A390" s="237">
        <v>50632</v>
      </c>
      <c r="B390" s="25">
        <v>116</v>
      </c>
      <c r="C390" s="35" t="s">
        <v>25</v>
      </c>
      <c r="D390" s="36" t="str">
        <f t="shared" ref="D390:E390" si="220">D389</f>
        <v>'</v>
      </c>
      <c r="E390" s="37">
        <f t="shared" si="220"/>
        <v>50571.5</v>
      </c>
      <c r="F390" s="6">
        <f>IF(MAX(F$9:F389)&gt;=L$5,0,IF(B390&gt;=MONTH($N$5),F389+1,0))</f>
        <v>0</v>
      </c>
      <c r="G390" s="38">
        <f t="shared" si="210"/>
        <v>0</v>
      </c>
      <c r="H390" s="39">
        <f t="shared" si="211"/>
        <v>0</v>
      </c>
      <c r="I390" s="39">
        <f t="shared" si="174"/>
        <v>0</v>
      </c>
      <c r="J390" s="40">
        <f t="shared" si="178"/>
        <v>0</v>
      </c>
      <c r="K390" s="41"/>
      <c r="L390" s="42"/>
      <c r="M390" s="42"/>
      <c r="N390" s="42"/>
      <c r="O390" s="42"/>
      <c r="P390" s="46"/>
      <c r="Q390" s="23"/>
    </row>
    <row r="391" spans="1:17" hidden="1">
      <c r="A391" s="237">
        <v>50663</v>
      </c>
      <c r="B391" s="25">
        <v>117</v>
      </c>
      <c r="C391" s="35" t="s">
        <v>26</v>
      </c>
      <c r="D391" s="36" t="str">
        <f t="shared" ref="D391:E391" si="221">D390</f>
        <v>'</v>
      </c>
      <c r="E391" s="37">
        <f t="shared" si="221"/>
        <v>50571.5</v>
      </c>
      <c r="F391" s="6">
        <f>IF(MAX(F$9:F390)&gt;=L$5,0,IF(B391&gt;=MONTH($N$5),F390+1,0))</f>
        <v>0</v>
      </c>
      <c r="G391" s="38">
        <f t="shared" si="210"/>
        <v>0</v>
      </c>
      <c r="H391" s="39">
        <f t="shared" si="211"/>
        <v>0</v>
      </c>
      <c r="I391" s="39">
        <f t="shared" si="174"/>
        <v>0</v>
      </c>
      <c r="J391" s="40">
        <f t="shared" si="178"/>
        <v>0</v>
      </c>
      <c r="K391" s="41"/>
      <c r="L391" s="42"/>
      <c r="M391" s="42"/>
      <c r="N391" s="42"/>
      <c r="O391" s="42"/>
      <c r="P391" s="46"/>
      <c r="Q391" s="23"/>
    </row>
    <row r="392" spans="1:17" hidden="1">
      <c r="A392" s="237">
        <v>50693</v>
      </c>
      <c r="B392" s="25">
        <v>118</v>
      </c>
      <c r="C392" s="35" t="s">
        <v>27</v>
      </c>
      <c r="D392" s="36" t="str">
        <f t="shared" ref="D392:E392" si="222">D391</f>
        <v>'</v>
      </c>
      <c r="E392" s="37">
        <f t="shared" si="222"/>
        <v>50571.5</v>
      </c>
      <c r="F392" s="6">
        <f>IF(MAX(F$9:F391)&gt;=L$5,0,IF(B392&gt;=MONTH($N$5),F391+1,0))</f>
        <v>0</v>
      </c>
      <c r="G392" s="38">
        <f t="shared" si="210"/>
        <v>0</v>
      </c>
      <c r="H392" s="39">
        <f t="shared" si="211"/>
        <v>0</v>
      </c>
      <c r="I392" s="39">
        <f t="shared" si="174"/>
        <v>0</v>
      </c>
      <c r="J392" s="40">
        <f t="shared" si="178"/>
        <v>0</v>
      </c>
      <c r="K392" s="41"/>
      <c r="L392" s="42"/>
      <c r="M392" s="42"/>
      <c r="N392" s="42"/>
      <c r="O392" s="42"/>
      <c r="P392" s="46"/>
      <c r="Q392" s="23"/>
    </row>
    <row r="393" spans="1:17" hidden="1">
      <c r="A393" s="237">
        <v>50724</v>
      </c>
      <c r="B393" s="25">
        <v>119</v>
      </c>
      <c r="C393" s="35" t="s">
        <v>28</v>
      </c>
      <c r="D393" s="36" t="str">
        <f t="shared" ref="D393:E393" si="223">D392</f>
        <v>'</v>
      </c>
      <c r="E393" s="37">
        <f t="shared" si="223"/>
        <v>50571.5</v>
      </c>
      <c r="F393" s="6">
        <f>IF(MAX(F$9:F392)&gt;=L$5,0,IF(B393&gt;=MONTH($N$5),F392+1,0))</f>
        <v>0</v>
      </c>
      <c r="G393" s="38">
        <f t="shared" si="210"/>
        <v>0</v>
      </c>
      <c r="H393" s="39">
        <f t="shared" si="211"/>
        <v>0</v>
      </c>
      <c r="I393" s="39">
        <f t="shared" si="174"/>
        <v>0</v>
      </c>
      <c r="J393" s="40">
        <f t="shared" si="178"/>
        <v>0</v>
      </c>
      <c r="K393" s="41"/>
      <c r="L393" s="42"/>
      <c r="M393" s="42"/>
      <c r="N393" s="42"/>
      <c r="O393" s="42"/>
      <c r="P393" s="46"/>
      <c r="Q393" s="23"/>
    </row>
    <row r="394" spans="1:17" hidden="1">
      <c r="A394" s="237">
        <v>50754</v>
      </c>
      <c r="B394" s="25">
        <v>120</v>
      </c>
      <c r="C394" s="35" t="s">
        <v>29</v>
      </c>
      <c r="D394" s="36" t="str">
        <f t="shared" ref="D394:E394" si="224">D393</f>
        <v>'</v>
      </c>
      <c r="E394" s="37">
        <f t="shared" si="224"/>
        <v>50571.5</v>
      </c>
      <c r="F394" s="6">
        <f>IF(MAX(F$9:F393)&gt;=L$5,0,IF(B394&gt;=MONTH($N$5),F393+1,0))</f>
        <v>0</v>
      </c>
      <c r="G394" s="45">
        <f t="shared" si="210"/>
        <v>0</v>
      </c>
      <c r="H394" s="42">
        <f t="shared" si="211"/>
        <v>0</v>
      </c>
      <c r="I394" s="42">
        <f t="shared" si="174"/>
        <v>0</v>
      </c>
      <c r="J394" s="46">
        <f t="shared" si="178"/>
        <v>0</v>
      </c>
      <c r="K394" s="41">
        <f>SUM(H383:H394)</f>
        <v>0</v>
      </c>
      <c r="L394" s="42">
        <f>SUM(I383:I394)</f>
        <v>0</v>
      </c>
      <c r="M394" s="42">
        <f>SUM(G383:G394)</f>
        <v>0</v>
      </c>
      <c r="N394" s="42">
        <f>K394+N382</f>
        <v>251111.04000000001</v>
      </c>
      <c r="O394" s="42">
        <f>L394+O382</f>
        <v>195114.88976572943</v>
      </c>
      <c r="P394" s="46">
        <f>M394+P382</f>
        <v>446225.92976572947</v>
      </c>
      <c r="Q394" s="23"/>
    </row>
    <row r="395" spans="1:17" hidden="1">
      <c r="A395" s="237">
        <v>50785</v>
      </c>
      <c r="B395" s="25">
        <v>73</v>
      </c>
      <c r="C395" s="26" t="s">
        <v>17</v>
      </c>
      <c r="D395" s="47" t="str">
        <f>D383</f>
        <v>'</v>
      </c>
      <c r="E395" s="27">
        <f>E383+365.25</f>
        <v>50936.75</v>
      </c>
      <c r="F395" s="90">
        <f>IF(MAX(F$9:F394)&gt;=L$5,0,IF(B395&gt;=MONTH($N$5),F394+1,0))</f>
        <v>0</v>
      </c>
      <c r="G395" s="28">
        <f t="shared" si="210"/>
        <v>0</v>
      </c>
      <c r="H395" s="29">
        <f t="shared" si="211"/>
        <v>0</v>
      </c>
      <c r="I395" s="29">
        <f t="shared" si="174"/>
        <v>0</v>
      </c>
      <c r="J395" s="30">
        <f t="shared" si="178"/>
        <v>0</v>
      </c>
      <c r="K395" s="31"/>
      <c r="L395" s="32"/>
      <c r="M395" s="32"/>
      <c r="N395" s="32"/>
      <c r="O395" s="32"/>
      <c r="P395" s="48"/>
      <c r="Q395" s="23"/>
    </row>
    <row r="396" spans="1:17" hidden="1">
      <c r="A396" s="237">
        <v>50816</v>
      </c>
      <c r="B396" s="25">
        <v>74</v>
      </c>
      <c r="C396" s="35" t="s">
        <v>19</v>
      </c>
      <c r="D396" s="36" t="str">
        <f t="shared" ref="D396:E396" si="225">D395</f>
        <v>'</v>
      </c>
      <c r="E396" s="37">
        <f t="shared" si="225"/>
        <v>50936.75</v>
      </c>
      <c r="F396" s="6">
        <f>IF(MAX(F$9:F395)&gt;=L$5,0,IF(B396&gt;=MONTH($N$5),F395+1,0))</f>
        <v>0</v>
      </c>
      <c r="G396" s="38">
        <f t="shared" si="210"/>
        <v>0</v>
      </c>
      <c r="H396" s="39">
        <f t="shared" si="211"/>
        <v>0</v>
      </c>
      <c r="I396" s="39">
        <f t="shared" si="174"/>
        <v>0</v>
      </c>
      <c r="J396" s="40">
        <f t="shared" si="178"/>
        <v>0</v>
      </c>
      <c r="K396" s="41"/>
      <c r="L396" s="42"/>
      <c r="M396" s="42"/>
      <c r="N396" s="42"/>
      <c r="O396" s="42"/>
      <c r="P396" s="46"/>
      <c r="Q396" s="23"/>
    </row>
    <row r="397" spans="1:17" hidden="1">
      <c r="A397" s="237">
        <v>50844</v>
      </c>
      <c r="B397" s="25">
        <v>75</v>
      </c>
      <c r="C397" s="35" t="s">
        <v>20</v>
      </c>
      <c r="D397" s="36" t="str">
        <f t="shared" ref="D397:E397" si="226">D396</f>
        <v>'</v>
      </c>
      <c r="E397" s="37">
        <f t="shared" si="226"/>
        <v>50936.75</v>
      </c>
      <c r="F397" s="6">
        <f>IF(MAX(F$9:F396)&gt;=L$5,0,IF(B397&gt;=MONTH($N$5),F396+1,0))</f>
        <v>0</v>
      </c>
      <c r="G397" s="38">
        <f t="shared" si="210"/>
        <v>0</v>
      </c>
      <c r="H397" s="39">
        <f t="shared" si="211"/>
        <v>0</v>
      </c>
      <c r="I397" s="39">
        <f t="shared" si="174"/>
        <v>0</v>
      </c>
      <c r="J397" s="40">
        <f t="shared" si="178"/>
        <v>0</v>
      </c>
      <c r="K397" s="41"/>
      <c r="L397" s="42"/>
      <c r="M397" s="42"/>
      <c r="N397" s="42"/>
      <c r="O397" s="42"/>
      <c r="P397" s="46"/>
      <c r="Q397" s="23"/>
    </row>
    <row r="398" spans="1:17" hidden="1">
      <c r="A398" s="237">
        <v>50875</v>
      </c>
      <c r="B398" s="25">
        <v>76</v>
      </c>
      <c r="C398" s="35" t="s">
        <v>21</v>
      </c>
      <c r="D398" s="36" t="str">
        <f t="shared" ref="D398:E398" si="227">D397</f>
        <v>'</v>
      </c>
      <c r="E398" s="37">
        <f t="shared" si="227"/>
        <v>50936.75</v>
      </c>
      <c r="F398" s="6">
        <f>IF(MAX(F$9:F397)&gt;=L$5,0,IF(B398&gt;=MONTH($N$5),F397+1,0))</f>
        <v>0</v>
      </c>
      <c r="G398" s="38">
        <f t="shared" si="210"/>
        <v>0</v>
      </c>
      <c r="H398" s="39">
        <f t="shared" si="211"/>
        <v>0</v>
      </c>
      <c r="I398" s="39">
        <f t="shared" si="174"/>
        <v>0</v>
      </c>
      <c r="J398" s="40">
        <f t="shared" si="178"/>
        <v>0</v>
      </c>
      <c r="K398" s="41"/>
      <c r="L398" s="42"/>
      <c r="M398" s="42"/>
      <c r="N398" s="42"/>
      <c r="O398" s="42"/>
      <c r="P398" s="46"/>
      <c r="Q398" s="23"/>
    </row>
    <row r="399" spans="1:17" hidden="1">
      <c r="A399" s="237">
        <v>50905</v>
      </c>
      <c r="B399" s="25">
        <v>77</v>
      </c>
      <c r="C399" s="35" t="s">
        <v>22</v>
      </c>
      <c r="D399" s="36" t="str">
        <f t="shared" ref="D399:E399" si="228">D398</f>
        <v>'</v>
      </c>
      <c r="E399" s="37">
        <f t="shared" si="228"/>
        <v>50936.75</v>
      </c>
      <c r="F399" s="6">
        <f>IF(MAX(F$9:F398)&gt;=L$5,0,IF(B399&gt;=MONTH($N$5),F398+1,0))</f>
        <v>0</v>
      </c>
      <c r="G399" s="38">
        <f t="shared" si="210"/>
        <v>0</v>
      </c>
      <c r="H399" s="39">
        <f t="shared" si="211"/>
        <v>0</v>
      </c>
      <c r="I399" s="39">
        <f t="shared" si="174"/>
        <v>0</v>
      </c>
      <c r="J399" s="40">
        <f t="shared" si="178"/>
        <v>0</v>
      </c>
      <c r="K399" s="41"/>
      <c r="L399" s="42"/>
      <c r="M399" s="42"/>
      <c r="N399" s="42"/>
      <c r="O399" s="42"/>
      <c r="P399" s="46"/>
      <c r="Q399" s="23"/>
    </row>
    <row r="400" spans="1:17" hidden="1">
      <c r="A400" s="237">
        <v>50936</v>
      </c>
      <c r="B400" s="25">
        <v>78</v>
      </c>
      <c r="C400" s="35" t="s">
        <v>23</v>
      </c>
      <c r="D400" s="36" t="str">
        <f t="shared" ref="D400:E400" si="229">D399</f>
        <v>'</v>
      </c>
      <c r="E400" s="37">
        <f t="shared" si="229"/>
        <v>50936.75</v>
      </c>
      <c r="F400" s="6">
        <f>IF(MAX(F$9:F399)&gt;=L$5,0,IF(B400&gt;=MONTH($N$5),F399+1,0))</f>
        <v>0</v>
      </c>
      <c r="G400" s="38">
        <f t="shared" si="210"/>
        <v>0</v>
      </c>
      <c r="H400" s="39">
        <f t="shared" si="211"/>
        <v>0</v>
      </c>
      <c r="I400" s="39">
        <f t="shared" si="174"/>
        <v>0</v>
      </c>
      <c r="J400" s="40">
        <f t="shared" si="178"/>
        <v>0</v>
      </c>
      <c r="K400" s="41"/>
      <c r="L400" s="42"/>
      <c r="M400" s="42"/>
      <c r="N400" s="42"/>
      <c r="O400" s="42"/>
      <c r="P400" s="46"/>
      <c r="Q400" s="23"/>
    </row>
    <row r="401" spans="1:17" hidden="1">
      <c r="A401" s="237">
        <v>50966</v>
      </c>
      <c r="B401" s="25">
        <v>79</v>
      </c>
      <c r="C401" s="35" t="s">
        <v>24</v>
      </c>
      <c r="D401" s="36" t="str">
        <f t="shared" ref="D401:E401" si="230">D400</f>
        <v>'</v>
      </c>
      <c r="E401" s="37">
        <f t="shared" si="230"/>
        <v>50936.75</v>
      </c>
      <c r="F401" s="6">
        <f>IF(MAX(F$9:F400)&gt;=L$5,0,IF(B401&gt;=MONTH($N$5),F400+1,0))</f>
        <v>0</v>
      </c>
      <c r="G401" s="38">
        <f t="shared" si="210"/>
        <v>0</v>
      </c>
      <c r="H401" s="39">
        <f t="shared" si="211"/>
        <v>0</v>
      </c>
      <c r="I401" s="39">
        <f t="shared" si="174"/>
        <v>0</v>
      </c>
      <c r="J401" s="40">
        <f t="shared" si="178"/>
        <v>0</v>
      </c>
      <c r="K401" s="41"/>
      <c r="L401" s="42"/>
      <c r="M401" s="42"/>
      <c r="N401" s="42"/>
      <c r="O401" s="42"/>
      <c r="P401" s="46"/>
      <c r="Q401" s="23"/>
    </row>
    <row r="402" spans="1:17" hidden="1">
      <c r="A402" s="237">
        <v>50997</v>
      </c>
      <c r="B402" s="25">
        <v>80</v>
      </c>
      <c r="C402" s="35" t="s">
        <v>25</v>
      </c>
      <c r="D402" s="36" t="str">
        <f t="shared" ref="D402:E402" si="231">D401</f>
        <v>'</v>
      </c>
      <c r="E402" s="37">
        <f t="shared" si="231"/>
        <v>50936.75</v>
      </c>
      <c r="F402" s="6">
        <f>IF(MAX(F$9:F401)&gt;=L$5,0,IF(B402&gt;=MONTH($N$5),F401+1,0))</f>
        <v>0</v>
      </c>
      <c r="G402" s="38">
        <f t="shared" si="210"/>
        <v>0</v>
      </c>
      <c r="H402" s="39">
        <f t="shared" si="211"/>
        <v>0</v>
      </c>
      <c r="I402" s="39">
        <f t="shared" si="174"/>
        <v>0</v>
      </c>
      <c r="J402" s="40">
        <f t="shared" si="178"/>
        <v>0</v>
      </c>
      <c r="K402" s="41"/>
      <c r="L402" s="42"/>
      <c r="M402" s="42"/>
      <c r="N402" s="42"/>
      <c r="O402" s="42"/>
      <c r="P402" s="46"/>
      <c r="Q402" s="23"/>
    </row>
    <row r="403" spans="1:17" hidden="1">
      <c r="A403" s="237">
        <v>51028</v>
      </c>
      <c r="B403" s="25">
        <v>81</v>
      </c>
      <c r="C403" s="35" t="s">
        <v>26</v>
      </c>
      <c r="D403" s="36" t="str">
        <f t="shared" ref="D403:E403" si="232">D402</f>
        <v>'</v>
      </c>
      <c r="E403" s="37">
        <f t="shared" si="232"/>
        <v>50936.75</v>
      </c>
      <c r="F403" s="6">
        <f>IF(MAX(F$9:F402)&gt;=L$5,0,IF(B403&gt;=MONTH($N$5),F402+1,0))</f>
        <v>0</v>
      </c>
      <c r="G403" s="38">
        <f t="shared" si="210"/>
        <v>0</v>
      </c>
      <c r="H403" s="39">
        <f t="shared" si="211"/>
        <v>0</v>
      </c>
      <c r="I403" s="39">
        <f t="shared" si="174"/>
        <v>0</v>
      </c>
      <c r="J403" s="40">
        <f t="shared" si="178"/>
        <v>0</v>
      </c>
      <c r="K403" s="41"/>
      <c r="L403" s="42"/>
      <c r="M403" s="42"/>
      <c r="N403" s="42"/>
      <c r="O403" s="42"/>
      <c r="P403" s="46"/>
      <c r="Q403" s="23"/>
    </row>
    <row r="404" spans="1:17" hidden="1">
      <c r="A404" s="237">
        <v>51058</v>
      </c>
      <c r="B404" s="25">
        <v>82</v>
      </c>
      <c r="C404" s="35" t="s">
        <v>27</v>
      </c>
      <c r="D404" s="36" t="str">
        <f t="shared" ref="D404:E404" si="233">D403</f>
        <v>'</v>
      </c>
      <c r="E404" s="37">
        <f t="shared" si="233"/>
        <v>50936.75</v>
      </c>
      <c r="F404" s="6">
        <f>IF(MAX(F$9:F403)&gt;=L$5,0,IF(B404&gt;=MONTH($N$5),F403+1,0))</f>
        <v>0</v>
      </c>
      <c r="G404" s="38">
        <f t="shared" si="210"/>
        <v>0</v>
      </c>
      <c r="H404" s="39">
        <f t="shared" si="211"/>
        <v>0</v>
      </c>
      <c r="I404" s="39">
        <f t="shared" si="174"/>
        <v>0</v>
      </c>
      <c r="J404" s="40">
        <f t="shared" si="178"/>
        <v>0</v>
      </c>
      <c r="K404" s="41"/>
      <c r="L404" s="42"/>
      <c r="M404" s="42"/>
      <c r="N404" s="42"/>
      <c r="O404" s="42"/>
      <c r="P404" s="46"/>
      <c r="Q404" s="23"/>
    </row>
    <row r="405" spans="1:17" hidden="1">
      <c r="A405" s="237">
        <v>51089</v>
      </c>
      <c r="B405" s="25">
        <v>83</v>
      </c>
      <c r="C405" s="35" t="s">
        <v>28</v>
      </c>
      <c r="D405" s="36" t="str">
        <f t="shared" ref="D405:E405" si="234">D404</f>
        <v>'</v>
      </c>
      <c r="E405" s="37">
        <f t="shared" si="234"/>
        <v>50936.75</v>
      </c>
      <c r="F405" s="6">
        <f>IF(MAX(F$9:F404)&gt;=L$5,0,IF(B405&gt;=MONTH($N$5),F404+1,0))</f>
        <v>0</v>
      </c>
      <c r="G405" s="38">
        <f t="shared" si="210"/>
        <v>0</v>
      </c>
      <c r="H405" s="39">
        <f t="shared" si="211"/>
        <v>0</v>
      </c>
      <c r="I405" s="39">
        <f t="shared" si="174"/>
        <v>0</v>
      </c>
      <c r="J405" s="40">
        <f t="shared" si="178"/>
        <v>0</v>
      </c>
      <c r="K405" s="41"/>
      <c r="L405" s="42"/>
      <c r="M405" s="42"/>
      <c r="N405" s="42"/>
      <c r="O405" s="42"/>
      <c r="P405" s="46"/>
      <c r="Q405" s="23"/>
    </row>
    <row r="406" spans="1:17" hidden="1">
      <c r="A406" s="237">
        <v>51119</v>
      </c>
      <c r="B406" s="25">
        <v>84</v>
      </c>
      <c r="C406" s="35" t="s">
        <v>29</v>
      </c>
      <c r="D406" s="36" t="str">
        <f t="shared" ref="D406:E406" si="235">D405</f>
        <v>'</v>
      </c>
      <c r="E406" s="37">
        <f t="shared" si="235"/>
        <v>50936.75</v>
      </c>
      <c r="F406" s="6">
        <f>IF(MAX(F$9:F405)&gt;=L$5,0,IF(B406&gt;=MONTH($N$5),F405+1,0))</f>
        <v>0</v>
      </c>
      <c r="G406" s="45">
        <f t="shared" si="210"/>
        <v>0</v>
      </c>
      <c r="H406" s="42">
        <f t="shared" si="211"/>
        <v>0</v>
      </c>
      <c r="I406" s="42">
        <f t="shared" si="174"/>
        <v>0</v>
      </c>
      <c r="J406" s="46">
        <f t="shared" si="178"/>
        <v>0</v>
      </c>
      <c r="K406" s="41">
        <f>SUM(H395:H406)</f>
        <v>0</v>
      </c>
      <c r="L406" s="42">
        <f>SUM(I395:I406)</f>
        <v>0</v>
      </c>
      <c r="M406" s="42">
        <f>SUM(G395:G406)</f>
        <v>0</v>
      </c>
      <c r="N406" s="42">
        <f>K406+N394</f>
        <v>251111.04000000001</v>
      </c>
      <c r="O406" s="42">
        <f>L406+O394</f>
        <v>195114.88976572943</v>
      </c>
      <c r="P406" s="46">
        <f>M406+P394</f>
        <v>446225.92976572947</v>
      </c>
      <c r="Q406" s="23"/>
    </row>
    <row r="407" spans="1:17" hidden="1">
      <c r="A407" s="237">
        <v>51150</v>
      </c>
      <c r="B407" s="25">
        <v>85</v>
      </c>
      <c r="C407" s="26" t="s">
        <v>17</v>
      </c>
      <c r="D407" s="47" t="str">
        <f>D395</f>
        <v>'</v>
      </c>
      <c r="E407" s="27">
        <f>E395+365.25</f>
        <v>51302</v>
      </c>
      <c r="F407" s="90">
        <f>IF(MAX(F$9:F406)&gt;=L$5,0,IF(B407&gt;=MONTH($N$5),F406+1,0))</f>
        <v>0</v>
      </c>
      <c r="G407" s="28">
        <f t="shared" si="210"/>
        <v>0</v>
      </c>
      <c r="H407" s="29">
        <f t="shared" si="211"/>
        <v>0</v>
      </c>
      <c r="I407" s="29">
        <f t="shared" ref="I407:I454" si="236">G407-H407</f>
        <v>0</v>
      </c>
      <c r="J407" s="30">
        <f t="shared" si="178"/>
        <v>0</v>
      </c>
      <c r="K407" s="31"/>
      <c r="L407" s="32"/>
      <c r="M407" s="32"/>
      <c r="N407" s="32"/>
      <c r="O407" s="32"/>
      <c r="P407" s="48"/>
      <c r="Q407" s="23"/>
    </row>
    <row r="408" spans="1:17" hidden="1">
      <c r="A408" s="237">
        <v>51181</v>
      </c>
      <c r="B408" s="25">
        <v>86</v>
      </c>
      <c r="C408" s="35" t="s">
        <v>19</v>
      </c>
      <c r="D408" s="36" t="str">
        <f t="shared" ref="D408:E408" si="237">D407</f>
        <v>'</v>
      </c>
      <c r="E408" s="37">
        <f t="shared" si="237"/>
        <v>51302</v>
      </c>
      <c r="F408" s="6">
        <f>IF(MAX(F$9:F407)&gt;=L$5,0,IF(B408&gt;=MONTH($N$5),F407+1,0))</f>
        <v>0</v>
      </c>
      <c r="G408" s="38">
        <f t="shared" si="210"/>
        <v>0</v>
      </c>
      <c r="H408" s="39">
        <f t="shared" si="211"/>
        <v>0</v>
      </c>
      <c r="I408" s="39">
        <f t="shared" si="236"/>
        <v>0</v>
      </c>
      <c r="J408" s="40">
        <f t="shared" si="178"/>
        <v>0</v>
      </c>
      <c r="K408" s="41"/>
      <c r="L408" s="42"/>
      <c r="M408" s="42"/>
      <c r="N408" s="42"/>
      <c r="O408" s="42"/>
      <c r="P408" s="46"/>
      <c r="Q408" s="23"/>
    </row>
    <row r="409" spans="1:17" hidden="1">
      <c r="A409" s="237">
        <v>51210</v>
      </c>
      <c r="B409" s="25">
        <v>87</v>
      </c>
      <c r="C409" s="35" t="s">
        <v>20</v>
      </c>
      <c r="D409" s="36" t="str">
        <f t="shared" ref="D409:E409" si="238">D408</f>
        <v>'</v>
      </c>
      <c r="E409" s="37">
        <f t="shared" si="238"/>
        <v>51302</v>
      </c>
      <c r="F409" s="6">
        <f>IF(MAX(F$9:F408)&gt;=L$5,0,IF(B409&gt;=MONTH($N$5),F408+1,0))</f>
        <v>0</v>
      </c>
      <c r="G409" s="38">
        <f t="shared" si="210"/>
        <v>0</v>
      </c>
      <c r="H409" s="39">
        <f t="shared" si="211"/>
        <v>0</v>
      </c>
      <c r="I409" s="39">
        <f t="shared" si="236"/>
        <v>0</v>
      </c>
      <c r="J409" s="40">
        <f t="shared" si="178"/>
        <v>0</v>
      </c>
      <c r="K409" s="41"/>
      <c r="L409" s="42"/>
      <c r="M409" s="42"/>
      <c r="N409" s="42"/>
      <c r="O409" s="42"/>
      <c r="P409" s="46"/>
      <c r="Q409" s="23"/>
    </row>
    <row r="410" spans="1:17" hidden="1">
      <c r="A410" s="237">
        <v>51241</v>
      </c>
      <c r="B410" s="25">
        <v>88</v>
      </c>
      <c r="C410" s="35" t="s">
        <v>21</v>
      </c>
      <c r="D410" s="36" t="str">
        <f t="shared" ref="D410:E410" si="239">D409</f>
        <v>'</v>
      </c>
      <c r="E410" s="37">
        <f t="shared" si="239"/>
        <v>51302</v>
      </c>
      <c r="F410" s="6">
        <f>IF(MAX(F$9:F409)&gt;=L$5,0,IF(B410&gt;=MONTH($N$5),F409+1,0))</f>
        <v>0</v>
      </c>
      <c r="G410" s="38">
        <f t="shared" si="210"/>
        <v>0</v>
      </c>
      <c r="H410" s="39">
        <f t="shared" si="211"/>
        <v>0</v>
      </c>
      <c r="I410" s="39">
        <f t="shared" si="236"/>
        <v>0</v>
      </c>
      <c r="J410" s="40">
        <f t="shared" si="178"/>
        <v>0</v>
      </c>
      <c r="K410" s="41"/>
      <c r="L410" s="42"/>
      <c r="M410" s="42"/>
      <c r="N410" s="42"/>
      <c r="O410" s="42"/>
      <c r="P410" s="46"/>
      <c r="Q410" s="23"/>
    </row>
    <row r="411" spans="1:17" hidden="1">
      <c r="A411" s="237">
        <v>51271</v>
      </c>
      <c r="B411" s="25">
        <v>89</v>
      </c>
      <c r="C411" s="35" t="s">
        <v>22</v>
      </c>
      <c r="D411" s="36" t="str">
        <f t="shared" ref="D411:E411" si="240">D410</f>
        <v>'</v>
      </c>
      <c r="E411" s="37">
        <f t="shared" si="240"/>
        <v>51302</v>
      </c>
      <c r="F411" s="6">
        <f>IF(MAX(F$9:F410)&gt;=L$5,0,IF(B411&gt;=MONTH($N$5),F410+1,0))</f>
        <v>0</v>
      </c>
      <c r="G411" s="38">
        <f t="shared" si="210"/>
        <v>0</v>
      </c>
      <c r="H411" s="39">
        <f t="shared" si="211"/>
        <v>0</v>
      </c>
      <c r="I411" s="39">
        <f t="shared" si="236"/>
        <v>0</v>
      </c>
      <c r="J411" s="40">
        <f t="shared" ref="J411:J454" si="241">J410-I411</f>
        <v>0</v>
      </c>
      <c r="K411" s="41"/>
      <c r="L411" s="42"/>
      <c r="M411" s="42"/>
      <c r="N411" s="42"/>
      <c r="O411" s="42"/>
      <c r="P411" s="46"/>
      <c r="Q411" s="23"/>
    </row>
    <row r="412" spans="1:17" hidden="1">
      <c r="A412" s="237">
        <v>51302</v>
      </c>
      <c r="B412" s="25">
        <v>90</v>
      </c>
      <c r="C412" s="35" t="s">
        <v>23</v>
      </c>
      <c r="D412" s="36" t="str">
        <f t="shared" ref="D412:E412" si="242">D411</f>
        <v>'</v>
      </c>
      <c r="E412" s="37">
        <f t="shared" si="242"/>
        <v>51302</v>
      </c>
      <c r="F412" s="6">
        <f>IF(MAX(F$9:F411)&gt;=L$5,0,IF(B412&gt;=MONTH($N$5),F411+1,0))</f>
        <v>0</v>
      </c>
      <c r="G412" s="38">
        <f t="shared" si="210"/>
        <v>0</v>
      </c>
      <c r="H412" s="39">
        <f t="shared" si="211"/>
        <v>0</v>
      </c>
      <c r="I412" s="39">
        <f t="shared" si="236"/>
        <v>0</v>
      </c>
      <c r="J412" s="40">
        <f t="shared" si="241"/>
        <v>0</v>
      </c>
      <c r="K412" s="41"/>
      <c r="L412" s="42"/>
      <c r="M412" s="42"/>
      <c r="N412" s="42"/>
      <c r="O412" s="42"/>
      <c r="P412" s="46"/>
      <c r="Q412" s="23"/>
    </row>
    <row r="413" spans="1:17" hidden="1">
      <c r="A413" s="237">
        <v>51332</v>
      </c>
      <c r="B413" s="25">
        <v>91</v>
      </c>
      <c r="C413" s="35" t="s">
        <v>24</v>
      </c>
      <c r="D413" s="36" t="str">
        <f t="shared" ref="D413:E413" si="243">D412</f>
        <v>'</v>
      </c>
      <c r="E413" s="37">
        <f t="shared" si="243"/>
        <v>51302</v>
      </c>
      <c r="F413" s="6">
        <f>IF(MAX(F$9:F412)&gt;=L$5,0,IF(B413&gt;=MONTH($N$5),F412+1,0))</f>
        <v>0</v>
      </c>
      <c r="G413" s="38">
        <f t="shared" si="210"/>
        <v>0</v>
      </c>
      <c r="H413" s="39">
        <f t="shared" si="211"/>
        <v>0</v>
      </c>
      <c r="I413" s="39">
        <f t="shared" si="236"/>
        <v>0</v>
      </c>
      <c r="J413" s="40">
        <f t="shared" si="241"/>
        <v>0</v>
      </c>
      <c r="K413" s="41"/>
      <c r="L413" s="42"/>
      <c r="M413" s="42"/>
      <c r="N413" s="42"/>
      <c r="O413" s="42"/>
      <c r="P413" s="46"/>
      <c r="Q413" s="23"/>
    </row>
    <row r="414" spans="1:17" hidden="1">
      <c r="A414" s="237">
        <v>51363</v>
      </c>
      <c r="B414" s="25">
        <v>92</v>
      </c>
      <c r="C414" s="35" t="s">
        <v>25</v>
      </c>
      <c r="D414" s="36" t="str">
        <f t="shared" ref="D414:E414" si="244">D413</f>
        <v>'</v>
      </c>
      <c r="E414" s="37">
        <f t="shared" si="244"/>
        <v>51302</v>
      </c>
      <c r="F414" s="6">
        <f>IF(MAX(F$9:F413)&gt;=L$5,0,IF(B414&gt;=MONTH($N$5),F413+1,0))</f>
        <v>0</v>
      </c>
      <c r="G414" s="38">
        <f t="shared" si="210"/>
        <v>0</v>
      </c>
      <c r="H414" s="39">
        <f t="shared" si="211"/>
        <v>0</v>
      </c>
      <c r="I414" s="39">
        <f t="shared" si="236"/>
        <v>0</v>
      </c>
      <c r="J414" s="40">
        <f t="shared" si="241"/>
        <v>0</v>
      </c>
      <c r="K414" s="41"/>
      <c r="L414" s="42"/>
      <c r="M414" s="42"/>
      <c r="N414" s="42"/>
      <c r="O414" s="42"/>
      <c r="P414" s="46"/>
      <c r="Q414" s="23"/>
    </row>
    <row r="415" spans="1:17" hidden="1">
      <c r="A415" s="237">
        <v>51394</v>
      </c>
      <c r="B415" s="25">
        <v>93</v>
      </c>
      <c r="C415" s="35" t="s">
        <v>26</v>
      </c>
      <c r="D415" s="36" t="str">
        <f t="shared" ref="D415:E415" si="245">D414</f>
        <v>'</v>
      </c>
      <c r="E415" s="37">
        <f t="shared" si="245"/>
        <v>51302</v>
      </c>
      <c r="F415" s="6">
        <f>IF(MAX(F$9:F414)&gt;=L$5,0,IF(B415&gt;=MONTH($N$5),F414+1,0))</f>
        <v>0</v>
      </c>
      <c r="G415" s="38">
        <f t="shared" si="210"/>
        <v>0</v>
      </c>
      <c r="H415" s="39">
        <f t="shared" si="211"/>
        <v>0</v>
      </c>
      <c r="I415" s="39">
        <f t="shared" si="236"/>
        <v>0</v>
      </c>
      <c r="J415" s="40">
        <f t="shared" si="241"/>
        <v>0</v>
      </c>
      <c r="K415" s="41"/>
      <c r="L415" s="42"/>
      <c r="M415" s="42"/>
      <c r="N415" s="42"/>
      <c r="O415" s="42"/>
      <c r="P415" s="46"/>
      <c r="Q415" s="23"/>
    </row>
    <row r="416" spans="1:17" hidden="1">
      <c r="A416" s="237">
        <v>51424</v>
      </c>
      <c r="B416" s="25">
        <v>94</v>
      </c>
      <c r="C416" s="35" t="s">
        <v>27</v>
      </c>
      <c r="D416" s="36" t="str">
        <f t="shared" ref="D416:E416" si="246">D415</f>
        <v>'</v>
      </c>
      <c r="E416" s="37">
        <f t="shared" si="246"/>
        <v>51302</v>
      </c>
      <c r="F416" s="6">
        <f>IF(MAX(F$9:F415)&gt;=L$5,0,IF(B416&gt;=MONTH($N$5),F415+1,0))</f>
        <v>0</v>
      </c>
      <c r="G416" s="38">
        <f t="shared" si="210"/>
        <v>0</v>
      </c>
      <c r="H416" s="39">
        <f t="shared" si="211"/>
        <v>0</v>
      </c>
      <c r="I416" s="39">
        <f t="shared" si="236"/>
        <v>0</v>
      </c>
      <c r="J416" s="40">
        <f t="shared" si="241"/>
        <v>0</v>
      </c>
      <c r="K416" s="41"/>
      <c r="L416" s="42"/>
      <c r="M416" s="42"/>
      <c r="N416" s="42"/>
      <c r="O416" s="42"/>
      <c r="P416" s="46"/>
      <c r="Q416" s="23"/>
    </row>
    <row r="417" spans="1:17" hidden="1">
      <c r="A417" s="237">
        <v>51455</v>
      </c>
      <c r="B417" s="25">
        <v>95</v>
      </c>
      <c r="C417" s="35" t="s">
        <v>28</v>
      </c>
      <c r="D417" s="36" t="str">
        <f t="shared" ref="D417:E417" si="247">D416</f>
        <v>'</v>
      </c>
      <c r="E417" s="37">
        <f t="shared" si="247"/>
        <v>51302</v>
      </c>
      <c r="F417" s="6">
        <f>IF(MAX(F$9:F416)&gt;=L$5,0,IF(B417&gt;=MONTH($N$5),F416+1,0))</f>
        <v>0</v>
      </c>
      <c r="G417" s="38">
        <f t="shared" si="210"/>
        <v>0</v>
      </c>
      <c r="H417" s="39">
        <f t="shared" si="211"/>
        <v>0</v>
      </c>
      <c r="I417" s="39">
        <f t="shared" si="236"/>
        <v>0</v>
      </c>
      <c r="J417" s="40">
        <f t="shared" si="241"/>
        <v>0</v>
      </c>
      <c r="K417" s="41"/>
      <c r="L417" s="42"/>
      <c r="M417" s="42"/>
      <c r="N417" s="42"/>
      <c r="O417" s="42"/>
      <c r="P417" s="46"/>
      <c r="Q417" s="23"/>
    </row>
    <row r="418" spans="1:17" hidden="1">
      <c r="A418" s="237">
        <v>51485</v>
      </c>
      <c r="B418" s="25">
        <v>96</v>
      </c>
      <c r="C418" s="35" t="s">
        <v>29</v>
      </c>
      <c r="D418" s="36" t="str">
        <f t="shared" ref="D418:E418" si="248">D417</f>
        <v>'</v>
      </c>
      <c r="E418" s="37">
        <f t="shared" si="248"/>
        <v>51302</v>
      </c>
      <c r="F418" s="6">
        <f>IF(MAX(F$9:F417)&gt;=L$5,0,IF(B418&gt;=MONTH($N$5),F417+1,0))</f>
        <v>0</v>
      </c>
      <c r="G418" s="45">
        <f t="shared" si="210"/>
        <v>0</v>
      </c>
      <c r="H418" s="42">
        <f t="shared" si="211"/>
        <v>0</v>
      </c>
      <c r="I418" s="42">
        <f t="shared" si="236"/>
        <v>0</v>
      </c>
      <c r="J418" s="46">
        <f t="shared" si="241"/>
        <v>0</v>
      </c>
      <c r="K418" s="41">
        <f>SUM(H407:H418)</f>
        <v>0</v>
      </c>
      <c r="L418" s="42">
        <f>SUM(I407:I418)</f>
        <v>0</v>
      </c>
      <c r="M418" s="42">
        <f>SUM(G407:G418)</f>
        <v>0</v>
      </c>
      <c r="N418" s="42">
        <f>K418+N406</f>
        <v>251111.04000000001</v>
      </c>
      <c r="O418" s="42">
        <f>L418+O406</f>
        <v>195114.88976572943</v>
      </c>
      <c r="P418" s="46">
        <f>M418+P406</f>
        <v>446225.92976572947</v>
      </c>
      <c r="Q418" s="23"/>
    </row>
    <row r="419" spans="1:17" hidden="1">
      <c r="A419" s="237">
        <v>51516</v>
      </c>
      <c r="B419" s="25">
        <v>85</v>
      </c>
      <c r="C419" s="26" t="s">
        <v>17</v>
      </c>
      <c r="D419" s="47" t="str">
        <f>D407</f>
        <v>'</v>
      </c>
      <c r="E419" s="27">
        <f>E407+365.25</f>
        <v>51667.25</v>
      </c>
      <c r="F419" s="90">
        <f>IF(MAX(F$9:F418)&gt;=L$5,0,IF(B419&gt;=MONTH($N$5),F418+1,0))</f>
        <v>0</v>
      </c>
      <c r="G419" s="28">
        <f t="shared" si="210"/>
        <v>0</v>
      </c>
      <c r="H419" s="29">
        <f t="shared" si="211"/>
        <v>0</v>
      </c>
      <c r="I419" s="29">
        <f t="shared" si="236"/>
        <v>0</v>
      </c>
      <c r="J419" s="30">
        <f t="shared" si="241"/>
        <v>0</v>
      </c>
      <c r="K419" s="31"/>
      <c r="L419" s="32"/>
      <c r="M419" s="32"/>
      <c r="N419" s="32"/>
      <c r="O419" s="32"/>
      <c r="P419" s="48"/>
      <c r="Q419" s="23"/>
    </row>
    <row r="420" spans="1:17" hidden="1">
      <c r="A420" s="237">
        <v>51547</v>
      </c>
      <c r="B420" s="25">
        <v>86</v>
      </c>
      <c r="C420" s="35" t="s">
        <v>19</v>
      </c>
      <c r="D420" s="36" t="str">
        <f t="shared" ref="D420:E420" si="249">D419</f>
        <v>'</v>
      </c>
      <c r="E420" s="37">
        <f t="shared" si="249"/>
        <v>51667.25</v>
      </c>
      <c r="F420" s="6">
        <f>IF(MAX(F$9:F419)&gt;=L$5,0,IF(B420&gt;=MONTH($N$5),F419+1,0))</f>
        <v>0</v>
      </c>
      <c r="G420" s="38">
        <f t="shared" si="210"/>
        <v>0</v>
      </c>
      <c r="H420" s="39">
        <f t="shared" si="211"/>
        <v>0</v>
      </c>
      <c r="I420" s="39">
        <f t="shared" si="236"/>
        <v>0</v>
      </c>
      <c r="J420" s="40">
        <f t="shared" si="241"/>
        <v>0</v>
      </c>
      <c r="K420" s="41"/>
      <c r="L420" s="42"/>
      <c r="M420" s="42"/>
      <c r="N420" s="42"/>
      <c r="O420" s="42"/>
      <c r="P420" s="46"/>
      <c r="Q420" s="23"/>
    </row>
    <row r="421" spans="1:17" hidden="1">
      <c r="A421" s="237">
        <v>51575</v>
      </c>
      <c r="B421" s="25">
        <v>87</v>
      </c>
      <c r="C421" s="35" t="s">
        <v>20</v>
      </c>
      <c r="D421" s="36" t="str">
        <f t="shared" ref="D421:E421" si="250">D420</f>
        <v>'</v>
      </c>
      <c r="E421" s="37">
        <f t="shared" si="250"/>
        <v>51667.25</v>
      </c>
      <c r="F421" s="6">
        <f>IF(MAX(F$9:F420)&gt;=L$5,0,IF(B421&gt;=MONTH($N$5),F420+1,0))</f>
        <v>0</v>
      </c>
      <c r="G421" s="38">
        <f t="shared" si="210"/>
        <v>0</v>
      </c>
      <c r="H421" s="39">
        <f t="shared" si="211"/>
        <v>0</v>
      </c>
      <c r="I421" s="39">
        <f t="shared" si="236"/>
        <v>0</v>
      </c>
      <c r="J421" s="40">
        <f t="shared" si="241"/>
        <v>0</v>
      </c>
      <c r="K421" s="41"/>
      <c r="L421" s="42"/>
      <c r="M421" s="42"/>
      <c r="N421" s="42"/>
      <c r="O421" s="42"/>
      <c r="P421" s="46"/>
      <c r="Q421" s="23"/>
    </row>
    <row r="422" spans="1:17" hidden="1">
      <c r="A422" s="237">
        <v>51606</v>
      </c>
      <c r="B422" s="25">
        <v>88</v>
      </c>
      <c r="C422" s="35" t="s">
        <v>21</v>
      </c>
      <c r="D422" s="36" t="str">
        <f t="shared" ref="D422:E422" si="251">D421</f>
        <v>'</v>
      </c>
      <c r="E422" s="37">
        <f t="shared" si="251"/>
        <v>51667.25</v>
      </c>
      <c r="F422" s="6">
        <f>IF(MAX(F$9:F421)&gt;=L$5,0,IF(B422&gt;=MONTH($N$5),F421+1,0))</f>
        <v>0</v>
      </c>
      <c r="G422" s="38">
        <f t="shared" si="210"/>
        <v>0</v>
      </c>
      <c r="H422" s="39">
        <f t="shared" si="211"/>
        <v>0</v>
      </c>
      <c r="I422" s="39">
        <f t="shared" si="236"/>
        <v>0</v>
      </c>
      <c r="J422" s="40">
        <f t="shared" si="241"/>
        <v>0</v>
      </c>
      <c r="K422" s="41"/>
      <c r="L422" s="42"/>
      <c r="M422" s="42"/>
      <c r="N422" s="42"/>
      <c r="O422" s="42"/>
      <c r="P422" s="46"/>
      <c r="Q422" s="23"/>
    </row>
    <row r="423" spans="1:17" hidden="1">
      <c r="A423" s="237">
        <v>51636</v>
      </c>
      <c r="B423" s="25">
        <v>89</v>
      </c>
      <c r="C423" s="35" t="s">
        <v>22</v>
      </c>
      <c r="D423" s="36" t="str">
        <f t="shared" ref="D423:E423" si="252">D422</f>
        <v>'</v>
      </c>
      <c r="E423" s="37">
        <f t="shared" si="252"/>
        <v>51667.25</v>
      </c>
      <c r="F423" s="6">
        <f>IF(MAX(F$9:F422)&gt;=L$5,0,IF(B423&gt;=MONTH($N$5),F422+1,0))</f>
        <v>0</v>
      </c>
      <c r="G423" s="38">
        <f t="shared" si="210"/>
        <v>0</v>
      </c>
      <c r="H423" s="39">
        <f t="shared" si="211"/>
        <v>0</v>
      </c>
      <c r="I423" s="39">
        <f t="shared" si="236"/>
        <v>0</v>
      </c>
      <c r="J423" s="40">
        <f t="shared" si="241"/>
        <v>0</v>
      </c>
      <c r="K423" s="41"/>
      <c r="L423" s="42"/>
      <c r="M423" s="42"/>
      <c r="N423" s="42"/>
      <c r="O423" s="42"/>
      <c r="P423" s="46"/>
      <c r="Q423" s="23"/>
    </row>
    <row r="424" spans="1:17" hidden="1">
      <c r="A424" s="237">
        <v>51667</v>
      </c>
      <c r="B424" s="25">
        <v>90</v>
      </c>
      <c r="C424" s="35" t="s">
        <v>23</v>
      </c>
      <c r="D424" s="36" t="str">
        <f t="shared" ref="D424:E424" si="253">D423</f>
        <v>'</v>
      </c>
      <c r="E424" s="37">
        <f t="shared" si="253"/>
        <v>51667.25</v>
      </c>
      <c r="F424" s="6">
        <f>IF(MAX(F$9:F423)&gt;=L$5,0,IF(B424&gt;=MONTH($N$5),F423+1,0))</f>
        <v>0</v>
      </c>
      <c r="G424" s="38">
        <f t="shared" si="210"/>
        <v>0</v>
      </c>
      <c r="H424" s="39">
        <f t="shared" si="211"/>
        <v>0</v>
      </c>
      <c r="I424" s="39">
        <f t="shared" si="236"/>
        <v>0</v>
      </c>
      <c r="J424" s="40">
        <f t="shared" si="241"/>
        <v>0</v>
      </c>
      <c r="K424" s="41"/>
      <c r="L424" s="42"/>
      <c r="M424" s="42"/>
      <c r="N424" s="42"/>
      <c r="O424" s="42"/>
      <c r="P424" s="46"/>
      <c r="Q424" s="23"/>
    </row>
    <row r="425" spans="1:17" hidden="1">
      <c r="A425" s="237">
        <v>51697</v>
      </c>
      <c r="B425" s="25">
        <v>91</v>
      </c>
      <c r="C425" s="35" t="s">
        <v>24</v>
      </c>
      <c r="D425" s="36" t="str">
        <f t="shared" ref="D425:E425" si="254">D424</f>
        <v>'</v>
      </c>
      <c r="E425" s="37">
        <f t="shared" si="254"/>
        <v>51667.25</v>
      </c>
      <c r="F425" s="6">
        <f>IF(MAX(F$9:F424)&gt;=L$5,0,IF(B425&gt;=MONTH($N$5),F424+1,0))</f>
        <v>0</v>
      </c>
      <c r="G425" s="38">
        <f t="shared" si="210"/>
        <v>0</v>
      </c>
      <c r="H425" s="39">
        <f t="shared" si="211"/>
        <v>0</v>
      </c>
      <c r="I425" s="39">
        <f t="shared" si="236"/>
        <v>0</v>
      </c>
      <c r="J425" s="40">
        <f t="shared" si="241"/>
        <v>0</v>
      </c>
      <c r="K425" s="41"/>
      <c r="L425" s="42"/>
      <c r="M425" s="42"/>
      <c r="N425" s="42"/>
      <c r="O425" s="42"/>
      <c r="P425" s="46"/>
      <c r="Q425" s="23"/>
    </row>
    <row r="426" spans="1:17" hidden="1">
      <c r="A426" s="237">
        <v>51728</v>
      </c>
      <c r="B426" s="25">
        <v>92</v>
      </c>
      <c r="C426" s="35" t="s">
        <v>25</v>
      </c>
      <c r="D426" s="36" t="str">
        <f t="shared" ref="D426:E426" si="255">D425</f>
        <v>'</v>
      </c>
      <c r="E426" s="37">
        <f t="shared" si="255"/>
        <v>51667.25</v>
      </c>
      <c r="F426" s="6">
        <f>IF(MAX(F$9:F425)&gt;=L$5,0,IF(B426&gt;=MONTH($N$5),F425+1,0))</f>
        <v>0</v>
      </c>
      <c r="G426" s="38">
        <f t="shared" si="210"/>
        <v>0</v>
      </c>
      <c r="H426" s="39">
        <f t="shared" si="211"/>
        <v>0</v>
      </c>
      <c r="I426" s="39">
        <f t="shared" si="236"/>
        <v>0</v>
      </c>
      <c r="J426" s="40">
        <f t="shared" si="241"/>
        <v>0</v>
      </c>
      <c r="K426" s="41"/>
      <c r="L426" s="42"/>
      <c r="M426" s="42"/>
      <c r="N426" s="42"/>
      <c r="O426" s="42"/>
      <c r="P426" s="46"/>
      <c r="Q426" s="23"/>
    </row>
    <row r="427" spans="1:17" hidden="1">
      <c r="A427" s="237">
        <v>51759</v>
      </c>
      <c r="B427" s="25">
        <v>93</v>
      </c>
      <c r="C427" s="35" t="s">
        <v>26</v>
      </c>
      <c r="D427" s="36" t="str">
        <f t="shared" ref="D427:E427" si="256">D426</f>
        <v>'</v>
      </c>
      <c r="E427" s="37">
        <f t="shared" si="256"/>
        <v>51667.25</v>
      </c>
      <c r="F427" s="6">
        <f>IF(MAX(F$9:F426)&gt;=L$5,0,IF(B427&gt;=MONTH($N$5),F426+1,0))</f>
        <v>0</v>
      </c>
      <c r="G427" s="38">
        <f t="shared" si="210"/>
        <v>0</v>
      </c>
      <c r="H427" s="39">
        <f t="shared" si="211"/>
        <v>0</v>
      </c>
      <c r="I427" s="39">
        <f t="shared" si="236"/>
        <v>0</v>
      </c>
      <c r="J427" s="40">
        <f t="shared" si="241"/>
        <v>0</v>
      </c>
      <c r="K427" s="41"/>
      <c r="L427" s="42"/>
      <c r="M427" s="42"/>
      <c r="N427" s="42"/>
      <c r="O427" s="42"/>
      <c r="P427" s="46"/>
      <c r="Q427" s="23"/>
    </row>
    <row r="428" spans="1:17" hidden="1">
      <c r="A428" s="237">
        <v>51789</v>
      </c>
      <c r="B428" s="25">
        <v>94</v>
      </c>
      <c r="C428" s="35" t="s">
        <v>27</v>
      </c>
      <c r="D428" s="36" t="str">
        <f t="shared" ref="D428:E428" si="257">D427</f>
        <v>'</v>
      </c>
      <c r="E428" s="37">
        <f t="shared" si="257"/>
        <v>51667.25</v>
      </c>
      <c r="F428" s="6">
        <f>IF(MAX(F$9:F427)&gt;=L$5,0,IF(B428&gt;=MONTH($N$5),F427+1,0))</f>
        <v>0</v>
      </c>
      <c r="G428" s="38">
        <f t="shared" si="210"/>
        <v>0</v>
      </c>
      <c r="H428" s="39">
        <f t="shared" si="211"/>
        <v>0</v>
      </c>
      <c r="I428" s="39">
        <f t="shared" si="236"/>
        <v>0</v>
      </c>
      <c r="J428" s="40">
        <f t="shared" si="241"/>
        <v>0</v>
      </c>
      <c r="K428" s="41"/>
      <c r="L428" s="42"/>
      <c r="M428" s="42"/>
      <c r="N428" s="42"/>
      <c r="O428" s="42"/>
      <c r="P428" s="46"/>
      <c r="Q428" s="23"/>
    </row>
    <row r="429" spans="1:17" hidden="1">
      <c r="A429" s="237">
        <v>51820</v>
      </c>
      <c r="B429" s="25">
        <v>95</v>
      </c>
      <c r="C429" s="35" t="s">
        <v>28</v>
      </c>
      <c r="D429" s="36" t="str">
        <f t="shared" ref="D429:E429" si="258">D428</f>
        <v>'</v>
      </c>
      <c r="E429" s="37">
        <f t="shared" si="258"/>
        <v>51667.25</v>
      </c>
      <c r="F429" s="6">
        <f>IF(MAX(F$9:F428)&gt;=L$5,0,IF(B429&gt;=MONTH($N$5),F428+1,0))</f>
        <v>0</v>
      </c>
      <c r="G429" s="38">
        <f t="shared" si="210"/>
        <v>0</v>
      </c>
      <c r="H429" s="39">
        <f t="shared" si="211"/>
        <v>0</v>
      </c>
      <c r="I429" s="39">
        <f t="shared" si="236"/>
        <v>0</v>
      </c>
      <c r="J429" s="40">
        <f t="shared" si="241"/>
        <v>0</v>
      </c>
      <c r="K429" s="41"/>
      <c r="L429" s="42"/>
      <c r="M429" s="42"/>
      <c r="N429" s="42"/>
      <c r="O429" s="42"/>
      <c r="P429" s="46"/>
      <c r="Q429" s="23"/>
    </row>
    <row r="430" spans="1:17" hidden="1">
      <c r="A430" s="237">
        <v>51850</v>
      </c>
      <c r="B430" s="25">
        <v>96</v>
      </c>
      <c r="C430" s="35" t="s">
        <v>29</v>
      </c>
      <c r="D430" s="36" t="str">
        <f t="shared" ref="D430:E430" si="259">D429</f>
        <v>'</v>
      </c>
      <c r="E430" s="37">
        <f t="shared" si="259"/>
        <v>51667.25</v>
      </c>
      <c r="F430" s="6">
        <f>IF(MAX(F$9:F429)&gt;=L$5,0,IF(B430&gt;=MONTH($N$5),F429+1,0))</f>
        <v>0</v>
      </c>
      <c r="G430" s="45">
        <f t="shared" si="210"/>
        <v>0</v>
      </c>
      <c r="H430" s="42">
        <f t="shared" si="211"/>
        <v>0</v>
      </c>
      <c r="I430" s="42">
        <f t="shared" si="236"/>
        <v>0</v>
      </c>
      <c r="J430" s="46">
        <f t="shared" si="241"/>
        <v>0</v>
      </c>
      <c r="K430" s="41">
        <f>SUM(H419:H430)</f>
        <v>0</v>
      </c>
      <c r="L430" s="42">
        <f>SUM(I419:I430)</f>
        <v>0</v>
      </c>
      <c r="M430" s="42">
        <f>SUM(G419:G430)</f>
        <v>0</v>
      </c>
      <c r="N430" s="42">
        <f>K430+N418</f>
        <v>251111.04000000001</v>
      </c>
      <c r="O430" s="42">
        <f>L430+O418</f>
        <v>195114.88976572943</v>
      </c>
      <c r="P430" s="46">
        <f>M430+P418</f>
        <v>446225.92976572947</v>
      </c>
      <c r="Q430" s="23"/>
    </row>
    <row r="431" spans="1:17" hidden="1">
      <c r="A431" s="237">
        <v>51881</v>
      </c>
      <c r="B431" s="25">
        <v>85</v>
      </c>
      <c r="C431" s="26" t="s">
        <v>17</v>
      </c>
      <c r="D431" s="47" t="str">
        <f>D419</f>
        <v>'</v>
      </c>
      <c r="E431" s="27">
        <f>E419+365.25</f>
        <v>52032.5</v>
      </c>
      <c r="F431" s="90">
        <f>IF(MAX(F$9:F430)&gt;=L$5,0,IF(B431&gt;=MONTH($N$5),F430+1,0))</f>
        <v>0</v>
      </c>
      <c r="G431" s="28">
        <f t="shared" si="210"/>
        <v>0</v>
      </c>
      <c r="H431" s="29">
        <f t="shared" si="211"/>
        <v>0</v>
      </c>
      <c r="I431" s="29">
        <f t="shared" si="236"/>
        <v>0</v>
      </c>
      <c r="J431" s="30">
        <f t="shared" si="241"/>
        <v>0</v>
      </c>
      <c r="K431" s="31"/>
      <c r="L431" s="32"/>
      <c r="M431" s="32"/>
      <c r="N431" s="32"/>
      <c r="O431" s="32"/>
      <c r="P431" s="48"/>
      <c r="Q431" s="23"/>
    </row>
    <row r="432" spans="1:17" hidden="1">
      <c r="A432" s="237">
        <v>51912</v>
      </c>
      <c r="B432" s="25">
        <v>98</v>
      </c>
      <c r="C432" s="35" t="s">
        <v>19</v>
      </c>
      <c r="D432" s="36" t="str">
        <f t="shared" ref="D432:E432" si="260">D431</f>
        <v>'</v>
      </c>
      <c r="E432" s="37">
        <f t="shared" si="260"/>
        <v>52032.5</v>
      </c>
      <c r="F432" s="6">
        <f>IF(MAX(F$9:F431)&gt;=L$5,0,IF(B432&gt;=MONTH($N$5),F431+1,0))</f>
        <v>0</v>
      </c>
      <c r="G432" s="38">
        <f t="shared" si="210"/>
        <v>0</v>
      </c>
      <c r="H432" s="39">
        <f t="shared" si="211"/>
        <v>0</v>
      </c>
      <c r="I432" s="39">
        <f t="shared" si="236"/>
        <v>0</v>
      </c>
      <c r="J432" s="40">
        <f t="shared" si="241"/>
        <v>0</v>
      </c>
      <c r="K432" s="41"/>
      <c r="L432" s="42"/>
      <c r="M432" s="42"/>
      <c r="N432" s="42"/>
      <c r="O432" s="42"/>
      <c r="P432" s="46"/>
      <c r="Q432" s="23"/>
    </row>
    <row r="433" spans="1:17" hidden="1">
      <c r="A433" s="237">
        <v>51940</v>
      </c>
      <c r="B433" s="25">
        <v>99</v>
      </c>
      <c r="C433" s="35" t="s">
        <v>20</v>
      </c>
      <c r="D433" s="36" t="str">
        <f t="shared" ref="D433:E433" si="261">D432</f>
        <v>'</v>
      </c>
      <c r="E433" s="37">
        <f t="shared" si="261"/>
        <v>52032.5</v>
      </c>
      <c r="F433" s="6">
        <f>IF(MAX(F$9:F432)&gt;=L$5,0,IF(B433&gt;=MONTH($N$5),F432+1,0))</f>
        <v>0</v>
      </c>
      <c r="G433" s="38">
        <f t="shared" si="210"/>
        <v>0</v>
      </c>
      <c r="H433" s="39">
        <f t="shared" si="211"/>
        <v>0</v>
      </c>
      <c r="I433" s="39">
        <f t="shared" si="236"/>
        <v>0</v>
      </c>
      <c r="J433" s="40">
        <f t="shared" si="241"/>
        <v>0</v>
      </c>
      <c r="K433" s="41"/>
      <c r="L433" s="42"/>
      <c r="M433" s="42"/>
      <c r="N433" s="42"/>
      <c r="O433" s="42"/>
      <c r="P433" s="46"/>
      <c r="Q433" s="23"/>
    </row>
    <row r="434" spans="1:17" hidden="1">
      <c r="A434" s="237">
        <v>51971</v>
      </c>
      <c r="B434" s="25">
        <v>100</v>
      </c>
      <c r="C434" s="35" t="s">
        <v>21</v>
      </c>
      <c r="D434" s="36" t="str">
        <f t="shared" ref="D434:E434" si="262">D433</f>
        <v>'</v>
      </c>
      <c r="E434" s="37">
        <f t="shared" si="262"/>
        <v>52032.5</v>
      </c>
      <c r="F434" s="6">
        <f>IF(MAX(F$9:F433)&gt;=L$5,0,IF(B434&gt;=MONTH($N$5),F433+1,0))</f>
        <v>0</v>
      </c>
      <c r="G434" s="38">
        <f t="shared" si="210"/>
        <v>0</v>
      </c>
      <c r="H434" s="39">
        <f t="shared" si="211"/>
        <v>0</v>
      </c>
      <c r="I434" s="39">
        <f t="shared" si="236"/>
        <v>0</v>
      </c>
      <c r="J434" s="40">
        <f t="shared" si="241"/>
        <v>0</v>
      </c>
      <c r="K434" s="41"/>
      <c r="L434" s="42"/>
      <c r="M434" s="42"/>
      <c r="N434" s="42"/>
      <c r="O434" s="42"/>
      <c r="P434" s="46"/>
      <c r="Q434" s="23"/>
    </row>
    <row r="435" spans="1:17" hidden="1">
      <c r="A435" s="237">
        <v>52001</v>
      </c>
      <c r="B435" s="25">
        <v>101</v>
      </c>
      <c r="C435" s="35" t="s">
        <v>22</v>
      </c>
      <c r="D435" s="36" t="str">
        <f t="shared" ref="D435:E435" si="263">D434</f>
        <v>'</v>
      </c>
      <c r="E435" s="37">
        <f t="shared" si="263"/>
        <v>52032.5</v>
      </c>
      <c r="F435" s="6">
        <f>IF(MAX(F$9:F434)&gt;=L$5,0,IF(B435&gt;=MONTH($N$5),F434+1,0))</f>
        <v>0</v>
      </c>
      <c r="G435" s="38">
        <f t="shared" si="210"/>
        <v>0</v>
      </c>
      <c r="H435" s="39">
        <f t="shared" si="211"/>
        <v>0</v>
      </c>
      <c r="I435" s="39">
        <f t="shared" si="236"/>
        <v>0</v>
      </c>
      <c r="J435" s="40">
        <f t="shared" si="241"/>
        <v>0</v>
      </c>
      <c r="K435" s="41"/>
      <c r="L435" s="42"/>
      <c r="M435" s="42"/>
      <c r="N435" s="42"/>
      <c r="O435" s="42"/>
      <c r="P435" s="46"/>
      <c r="Q435" s="23"/>
    </row>
    <row r="436" spans="1:17" hidden="1">
      <c r="A436" s="237">
        <v>52032</v>
      </c>
      <c r="B436" s="25">
        <v>102</v>
      </c>
      <c r="C436" s="35" t="s">
        <v>23</v>
      </c>
      <c r="D436" s="36" t="str">
        <f t="shared" ref="D436:E436" si="264">D435</f>
        <v>'</v>
      </c>
      <c r="E436" s="37">
        <f t="shared" si="264"/>
        <v>52032.5</v>
      </c>
      <c r="F436" s="6">
        <f>IF(MAX(F$9:F435)&gt;=L$5,0,IF(B436&gt;=MONTH($N$5),F435+1,0))</f>
        <v>0</v>
      </c>
      <c r="G436" s="38">
        <f t="shared" si="210"/>
        <v>0</v>
      </c>
      <c r="H436" s="39">
        <f t="shared" si="211"/>
        <v>0</v>
      </c>
      <c r="I436" s="39">
        <f t="shared" si="236"/>
        <v>0</v>
      </c>
      <c r="J436" s="40">
        <f t="shared" si="241"/>
        <v>0</v>
      </c>
      <c r="K436" s="41"/>
      <c r="L436" s="42"/>
      <c r="M436" s="42"/>
      <c r="N436" s="42"/>
      <c r="O436" s="42"/>
      <c r="P436" s="46"/>
      <c r="Q436" s="23"/>
    </row>
    <row r="437" spans="1:17" hidden="1">
      <c r="A437" s="237">
        <v>52062</v>
      </c>
      <c r="B437" s="25">
        <v>103</v>
      </c>
      <c r="C437" s="35" t="s">
        <v>24</v>
      </c>
      <c r="D437" s="36" t="str">
        <f t="shared" ref="D437:E437" si="265">D436</f>
        <v>'</v>
      </c>
      <c r="E437" s="37">
        <f t="shared" si="265"/>
        <v>52032.5</v>
      </c>
      <c r="F437" s="6">
        <f>IF(MAX(F$9:F436)&gt;=L$5,0,IF(B437&gt;=MONTH($N$5),F436+1,0))</f>
        <v>0</v>
      </c>
      <c r="G437" s="38">
        <f t="shared" si="210"/>
        <v>0</v>
      </c>
      <c r="H437" s="39">
        <f t="shared" si="211"/>
        <v>0</v>
      </c>
      <c r="I437" s="39">
        <f t="shared" si="236"/>
        <v>0</v>
      </c>
      <c r="J437" s="40">
        <f t="shared" si="241"/>
        <v>0</v>
      </c>
      <c r="K437" s="41"/>
      <c r="L437" s="42"/>
      <c r="M437" s="42"/>
      <c r="N437" s="42"/>
      <c r="O437" s="42"/>
      <c r="P437" s="46"/>
      <c r="Q437" s="23"/>
    </row>
    <row r="438" spans="1:17" hidden="1">
      <c r="A438" s="237">
        <v>52093</v>
      </c>
      <c r="B438" s="25">
        <v>104</v>
      </c>
      <c r="C438" s="35" t="s">
        <v>25</v>
      </c>
      <c r="D438" s="36" t="str">
        <f t="shared" ref="D438:E438" si="266">D437</f>
        <v>'</v>
      </c>
      <c r="E438" s="37">
        <f t="shared" si="266"/>
        <v>52032.5</v>
      </c>
      <c r="F438" s="6">
        <f>IF(MAX(F$9:F437)&gt;=L$5,0,IF(B438&gt;=MONTH($N$5),F437+1,0))</f>
        <v>0</v>
      </c>
      <c r="G438" s="38">
        <f t="shared" si="210"/>
        <v>0</v>
      </c>
      <c r="H438" s="39">
        <f t="shared" si="211"/>
        <v>0</v>
      </c>
      <c r="I438" s="39">
        <f t="shared" si="236"/>
        <v>0</v>
      </c>
      <c r="J438" s="40">
        <f t="shared" si="241"/>
        <v>0</v>
      </c>
      <c r="K438" s="41"/>
      <c r="L438" s="42"/>
      <c r="M438" s="42"/>
      <c r="N438" s="42"/>
      <c r="O438" s="42"/>
      <c r="P438" s="46"/>
      <c r="Q438" s="23"/>
    </row>
    <row r="439" spans="1:17" hidden="1">
      <c r="A439" s="237">
        <v>52124</v>
      </c>
      <c r="B439" s="25">
        <v>105</v>
      </c>
      <c r="C439" s="35" t="s">
        <v>26</v>
      </c>
      <c r="D439" s="36" t="str">
        <f t="shared" ref="D439:E439" si="267">D438</f>
        <v>'</v>
      </c>
      <c r="E439" s="37">
        <f t="shared" si="267"/>
        <v>52032.5</v>
      </c>
      <c r="F439" s="6">
        <f>IF(MAX(F$9:F438)&gt;=L$5,0,IF(B439&gt;=MONTH($N$5),F438+1,0))</f>
        <v>0</v>
      </c>
      <c r="G439" s="38">
        <f t="shared" si="210"/>
        <v>0</v>
      </c>
      <c r="H439" s="39">
        <f t="shared" si="211"/>
        <v>0</v>
      </c>
      <c r="I439" s="39">
        <f t="shared" si="236"/>
        <v>0</v>
      </c>
      <c r="J439" s="40">
        <f t="shared" si="241"/>
        <v>0</v>
      </c>
      <c r="K439" s="41"/>
      <c r="L439" s="42"/>
      <c r="M439" s="42"/>
      <c r="N439" s="42"/>
      <c r="O439" s="42"/>
      <c r="P439" s="46"/>
      <c r="Q439" s="23"/>
    </row>
    <row r="440" spans="1:17" hidden="1">
      <c r="A440" s="237">
        <v>52154</v>
      </c>
      <c r="B440" s="25">
        <v>106</v>
      </c>
      <c r="C440" s="35" t="s">
        <v>27</v>
      </c>
      <c r="D440" s="36" t="str">
        <f t="shared" ref="D440:E440" si="268">D439</f>
        <v>'</v>
      </c>
      <c r="E440" s="37">
        <f t="shared" si="268"/>
        <v>52032.5</v>
      </c>
      <c r="F440" s="6">
        <f>IF(MAX(F$9:F439)&gt;=L$5,0,IF(B440&gt;=MONTH($N$5),F439+1,0))</f>
        <v>0</v>
      </c>
      <c r="G440" s="38">
        <f t="shared" si="210"/>
        <v>0</v>
      </c>
      <c r="H440" s="39">
        <f t="shared" si="211"/>
        <v>0</v>
      </c>
      <c r="I440" s="39">
        <f t="shared" si="236"/>
        <v>0</v>
      </c>
      <c r="J440" s="40">
        <f t="shared" si="241"/>
        <v>0</v>
      </c>
      <c r="K440" s="41"/>
      <c r="L440" s="42"/>
      <c r="M440" s="42"/>
      <c r="N440" s="42"/>
      <c r="O440" s="42"/>
      <c r="P440" s="46"/>
      <c r="Q440" s="23"/>
    </row>
    <row r="441" spans="1:17" hidden="1">
      <c r="A441" s="237">
        <v>52185</v>
      </c>
      <c r="B441" s="25">
        <v>107</v>
      </c>
      <c r="C441" s="35" t="s">
        <v>28</v>
      </c>
      <c r="D441" s="36" t="str">
        <f t="shared" ref="D441:E441" si="269">D440</f>
        <v>'</v>
      </c>
      <c r="E441" s="37">
        <f t="shared" si="269"/>
        <v>52032.5</v>
      </c>
      <c r="F441" s="6">
        <f>IF(MAX(F$9:F440)&gt;=L$5,0,IF(B441&gt;=MONTH($N$5),F440+1,0))</f>
        <v>0</v>
      </c>
      <c r="G441" s="38">
        <f t="shared" si="210"/>
        <v>0</v>
      </c>
      <c r="H441" s="39">
        <f t="shared" si="211"/>
        <v>0</v>
      </c>
      <c r="I441" s="39">
        <f t="shared" si="236"/>
        <v>0</v>
      </c>
      <c r="J441" s="40">
        <f t="shared" si="241"/>
        <v>0</v>
      </c>
      <c r="K441" s="41"/>
      <c r="L441" s="42"/>
      <c r="M441" s="42"/>
      <c r="N441" s="42"/>
      <c r="O441" s="42"/>
      <c r="P441" s="46"/>
      <c r="Q441" s="23"/>
    </row>
    <row r="442" spans="1:17" hidden="1">
      <c r="A442" s="237">
        <v>52215</v>
      </c>
      <c r="B442" s="25">
        <v>108</v>
      </c>
      <c r="C442" s="35" t="s">
        <v>29</v>
      </c>
      <c r="D442" s="36" t="str">
        <f t="shared" ref="D442:E442" si="270">D441</f>
        <v>'</v>
      </c>
      <c r="E442" s="37">
        <f t="shared" si="270"/>
        <v>52032.5</v>
      </c>
      <c r="F442" s="6">
        <f>IF(MAX(F$9:F441)&gt;=L$5,0,IF(B442&gt;=MONTH($N$5),F441+1,0))</f>
        <v>0</v>
      </c>
      <c r="G442" s="45">
        <f t="shared" si="210"/>
        <v>0</v>
      </c>
      <c r="H442" s="42">
        <f t="shared" si="211"/>
        <v>0</v>
      </c>
      <c r="I442" s="42">
        <f t="shared" si="236"/>
        <v>0</v>
      </c>
      <c r="J442" s="46">
        <f t="shared" si="241"/>
        <v>0</v>
      </c>
      <c r="K442" s="41">
        <f>SUM(H431:H442)</f>
        <v>0</v>
      </c>
      <c r="L442" s="42">
        <f>SUM(I431:I442)</f>
        <v>0</v>
      </c>
      <c r="M442" s="42">
        <f>SUM(G431:G442)</f>
        <v>0</v>
      </c>
      <c r="N442" s="42">
        <f>K442+N418</f>
        <v>251111.04000000001</v>
      </c>
      <c r="O442" s="42">
        <f>L442+O418</f>
        <v>195114.88976572943</v>
      </c>
      <c r="P442" s="46">
        <f>M442+P418</f>
        <v>446225.92976572947</v>
      </c>
      <c r="Q442" s="23"/>
    </row>
    <row r="443" spans="1:17" hidden="1">
      <c r="A443" s="237">
        <v>52246</v>
      </c>
      <c r="B443" s="25">
        <v>109</v>
      </c>
      <c r="C443" s="26" t="s">
        <v>17</v>
      </c>
      <c r="D443" s="47" t="str">
        <f>D431</f>
        <v>'</v>
      </c>
      <c r="E443" s="27">
        <f>E431+365.25</f>
        <v>52397.75</v>
      </c>
      <c r="F443" s="90">
        <f>IF(MAX(F$9:F442)&gt;=L$5,0,IF(B443&gt;=MONTH($N$5),F442+1,0))</f>
        <v>0</v>
      </c>
      <c r="G443" s="28">
        <f t="shared" si="210"/>
        <v>0</v>
      </c>
      <c r="H443" s="29">
        <f t="shared" si="211"/>
        <v>0</v>
      </c>
      <c r="I443" s="29">
        <f t="shared" si="236"/>
        <v>0</v>
      </c>
      <c r="J443" s="30">
        <f t="shared" si="241"/>
        <v>0</v>
      </c>
      <c r="K443" s="31"/>
      <c r="L443" s="32"/>
      <c r="M443" s="32"/>
      <c r="N443" s="32"/>
      <c r="O443" s="32"/>
      <c r="P443" s="48"/>
      <c r="Q443" s="23"/>
    </row>
    <row r="444" spans="1:17" hidden="1">
      <c r="A444" s="237">
        <v>52277</v>
      </c>
      <c r="B444" s="25">
        <v>110</v>
      </c>
      <c r="C444" s="35" t="s">
        <v>19</v>
      </c>
      <c r="D444" s="36" t="str">
        <f t="shared" ref="D444:E444" si="271">D443</f>
        <v>'</v>
      </c>
      <c r="E444" s="37">
        <f t="shared" si="271"/>
        <v>52397.75</v>
      </c>
      <c r="F444" s="6">
        <f>IF(MAX(F$9:F443)&gt;=L$5,0,IF(B444&gt;=MONTH($N$5),F443+1,0))</f>
        <v>0</v>
      </c>
      <c r="G444" s="38">
        <f t="shared" ref="G444:G455" si="272">IF((J443+H444)&lt;(M$5+H444),J443+H444,M$5)</f>
        <v>0</v>
      </c>
      <c r="H444" s="39">
        <f t="shared" ref="H444:H455" si="273">IF(F444&gt;0,IF(J443&gt;0,ROUND(-IPMT(K$5/12,F444,L$5,J$5,,),2),0),0)</f>
        <v>0</v>
      </c>
      <c r="I444" s="39">
        <f t="shared" si="236"/>
        <v>0</v>
      </c>
      <c r="J444" s="40">
        <f t="shared" si="241"/>
        <v>0</v>
      </c>
      <c r="K444" s="41"/>
      <c r="L444" s="42"/>
      <c r="M444" s="42"/>
      <c r="N444" s="42"/>
      <c r="O444" s="42"/>
      <c r="P444" s="46"/>
      <c r="Q444" s="23"/>
    </row>
    <row r="445" spans="1:17" hidden="1">
      <c r="A445" s="237">
        <v>52305</v>
      </c>
      <c r="B445" s="25">
        <v>111</v>
      </c>
      <c r="C445" s="35" t="s">
        <v>20</v>
      </c>
      <c r="D445" s="36" t="str">
        <f t="shared" ref="D445:E445" si="274">D444</f>
        <v>'</v>
      </c>
      <c r="E445" s="37">
        <f t="shared" si="274"/>
        <v>52397.75</v>
      </c>
      <c r="F445" s="6">
        <f>IF(MAX(F$9:F444)&gt;=L$5,0,IF(B445&gt;=MONTH($N$5),F444+1,0))</f>
        <v>0</v>
      </c>
      <c r="G445" s="38">
        <f t="shared" si="272"/>
        <v>0</v>
      </c>
      <c r="H445" s="39">
        <f t="shared" si="273"/>
        <v>0</v>
      </c>
      <c r="I445" s="39">
        <f t="shared" si="236"/>
        <v>0</v>
      </c>
      <c r="J445" s="40">
        <f t="shared" si="241"/>
        <v>0</v>
      </c>
      <c r="K445" s="41"/>
      <c r="L445" s="42"/>
      <c r="M445" s="42"/>
      <c r="N445" s="42"/>
      <c r="O445" s="42"/>
      <c r="P445" s="46"/>
      <c r="Q445" s="23"/>
    </row>
    <row r="446" spans="1:17" hidden="1">
      <c r="A446" s="237">
        <v>52336</v>
      </c>
      <c r="B446" s="25">
        <v>112</v>
      </c>
      <c r="C446" s="35" t="s">
        <v>21</v>
      </c>
      <c r="D446" s="36" t="str">
        <f t="shared" ref="D446:E446" si="275">D445</f>
        <v>'</v>
      </c>
      <c r="E446" s="37">
        <f t="shared" si="275"/>
        <v>52397.75</v>
      </c>
      <c r="F446" s="6">
        <f>IF(MAX(F$9:F445)&gt;=L$5,0,IF(B446&gt;=MONTH($N$5),F445+1,0))</f>
        <v>0</v>
      </c>
      <c r="G446" s="38">
        <f t="shared" si="272"/>
        <v>0</v>
      </c>
      <c r="H446" s="39">
        <f t="shared" si="273"/>
        <v>0</v>
      </c>
      <c r="I446" s="39">
        <f t="shared" si="236"/>
        <v>0</v>
      </c>
      <c r="J446" s="40">
        <f t="shared" si="241"/>
        <v>0</v>
      </c>
      <c r="K446" s="41"/>
      <c r="L446" s="42"/>
      <c r="M446" s="42"/>
      <c r="N446" s="42"/>
      <c r="O446" s="42"/>
      <c r="P446" s="46"/>
      <c r="Q446" s="23"/>
    </row>
    <row r="447" spans="1:17" hidden="1">
      <c r="A447" s="237">
        <v>52366</v>
      </c>
      <c r="B447" s="25">
        <v>113</v>
      </c>
      <c r="C447" s="35" t="s">
        <v>22</v>
      </c>
      <c r="D447" s="36" t="str">
        <f t="shared" ref="D447:E447" si="276">D446</f>
        <v>'</v>
      </c>
      <c r="E447" s="37">
        <f t="shared" si="276"/>
        <v>52397.75</v>
      </c>
      <c r="F447" s="6">
        <f>IF(MAX(F$9:F446)&gt;=L$5,0,IF(B447&gt;=MONTH($N$5),F446+1,0))</f>
        <v>0</v>
      </c>
      <c r="G447" s="38">
        <f t="shared" si="272"/>
        <v>0</v>
      </c>
      <c r="H447" s="39">
        <f t="shared" si="273"/>
        <v>0</v>
      </c>
      <c r="I447" s="39">
        <f t="shared" si="236"/>
        <v>0</v>
      </c>
      <c r="J447" s="40">
        <f t="shared" si="241"/>
        <v>0</v>
      </c>
      <c r="K447" s="41"/>
      <c r="L447" s="42"/>
      <c r="M447" s="42"/>
      <c r="N447" s="42"/>
      <c r="O447" s="42"/>
      <c r="P447" s="46"/>
      <c r="Q447" s="23"/>
    </row>
    <row r="448" spans="1:17" hidden="1">
      <c r="A448" s="237">
        <v>52397</v>
      </c>
      <c r="B448" s="25">
        <v>114</v>
      </c>
      <c r="C448" s="35" t="s">
        <v>23</v>
      </c>
      <c r="D448" s="36" t="str">
        <f t="shared" ref="D448:E448" si="277">D447</f>
        <v>'</v>
      </c>
      <c r="E448" s="37">
        <f t="shared" si="277"/>
        <v>52397.75</v>
      </c>
      <c r="F448" s="6">
        <f>IF(MAX(F$9:F447)&gt;=L$5,0,IF(B448&gt;=MONTH($N$5),F447+1,0))</f>
        <v>0</v>
      </c>
      <c r="G448" s="38">
        <f t="shared" si="272"/>
        <v>0</v>
      </c>
      <c r="H448" s="39">
        <f t="shared" si="273"/>
        <v>0</v>
      </c>
      <c r="I448" s="39">
        <f t="shared" si="236"/>
        <v>0</v>
      </c>
      <c r="J448" s="40">
        <f t="shared" si="241"/>
        <v>0</v>
      </c>
      <c r="K448" s="41"/>
      <c r="L448" s="42"/>
      <c r="M448" s="42"/>
      <c r="N448" s="42"/>
      <c r="O448" s="42"/>
      <c r="P448" s="46"/>
      <c r="Q448" s="23"/>
    </row>
    <row r="449" spans="1:17" hidden="1">
      <c r="A449" s="237">
        <v>52427</v>
      </c>
      <c r="B449" s="25">
        <v>115</v>
      </c>
      <c r="C449" s="35" t="s">
        <v>24</v>
      </c>
      <c r="D449" s="36" t="str">
        <f t="shared" ref="D449:E449" si="278">D448</f>
        <v>'</v>
      </c>
      <c r="E449" s="37">
        <f t="shared" si="278"/>
        <v>52397.75</v>
      </c>
      <c r="F449" s="6">
        <f>IF(MAX(F$9:F448)&gt;=L$5,0,IF(B449&gt;=MONTH($N$5),F448+1,0))</f>
        <v>0</v>
      </c>
      <c r="G449" s="38">
        <f t="shared" si="272"/>
        <v>0</v>
      </c>
      <c r="H449" s="39">
        <f t="shared" si="273"/>
        <v>0</v>
      </c>
      <c r="I449" s="39">
        <f t="shared" si="236"/>
        <v>0</v>
      </c>
      <c r="J449" s="40">
        <f t="shared" si="241"/>
        <v>0</v>
      </c>
      <c r="K449" s="41"/>
      <c r="L449" s="42"/>
      <c r="M449" s="42"/>
      <c r="N449" s="42"/>
      <c r="O449" s="42"/>
      <c r="P449" s="46"/>
      <c r="Q449" s="23"/>
    </row>
    <row r="450" spans="1:17" hidden="1">
      <c r="A450" s="237">
        <v>52458</v>
      </c>
      <c r="B450" s="25">
        <v>116</v>
      </c>
      <c r="C450" s="35" t="s">
        <v>25</v>
      </c>
      <c r="D450" s="36" t="str">
        <f t="shared" ref="D450:E450" si="279">D449</f>
        <v>'</v>
      </c>
      <c r="E450" s="37">
        <f t="shared" si="279"/>
        <v>52397.75</v>
      </c>
      <c r="F450" s="6">
        <f>IF(MAX(F$9:F449)&gt;=L$5,0,IF(B450&gt;=MONTH($N$5),F449+1,0))</f>
        <v>0</v>
      </c>
      <c r="G450" s="38">
        <f t="shared" si="272"/>
        <v>0</v>
      </c>
      <c r="H450" s="39">
        <f t="shared" si="273"/>
        <v>0</v>
      </c>
      <c r="I450" s="39">
        <f t="shared" si="236"/>
        <v>0</v>
      </c>
      <c r="J450" s="40">
        <f t="shared" si="241"/>
        <v>0</v>
      </c>
      <c r="K450" s="41"/>
      <c r="L450" s="42"/>
      <c r="M450" s="42"/>
      <c r="N450" s="42"/>
      <c r="O450" s="42"/>
      <c r="P450" s="46"/>
      <c r="Q450" s="23"/>
    </row>
    <row r="451" spans="1:17" hidden="1">
      <c r="A451" s="237">
        <v>52489</v>
      </c>
      <c r="B451" s="25">
        <v>117</v>
      </c>
      <c r="C451" s="35" t="s">
        <v>26</v>
      </c>
      <c r="D451" s="36" t="str">
        <f t="shared" ref="D451:E451" si="280">D450</f>
        <v>'</v>
      </c>
      <c r="E451" s="37">
        <f t="shared" si="280"/>
        <v>52397.75</v>
      </c>
      <c r="F451" s="6">
        <f>IF(MAX(F$9:F450)&gt;=L$5,0,IF(B451&gt;=MONTH($N$5),F450+1,0))</f>
        <v>0</v>
      </c>
      <c r="G451" s="38">
        <f t="shared" si="272"/>
        <v>0</v>
      </c>
      <c r="H451" s="39">
        <f t="shared" si="273"/>
        <v>0</v>
      </c>
      <c r="I451" s="39">
        <f t="shared" si="236"/>
        <v>0</v>
      </c>
      <c r="J451" s="40">
        <f t="shared" si="241"/>
        <v>0</v>
      </c>
      <c r="K451" s="41"/>
      <c r="L451" s="42"/>
      <c r="M451" s="42"/>
      <c r="N451" s="42"/>
      <c r="O451" s="42"/>
      <c r="P451" s="46"/>
      <c r="Q451" s="23"/>
    </row>
    <row r="452" spans="1:17" hidden="1">
      <c r="A452" s="237">
        <v>52519</v>
      </c>
      <c r="B452" s="25">
        <v>118</v>
      </c>
      <c r="C452" s="35" t="s">
        <v>27</v>
      </c>
      <c r="D452" s="36" t="str">
        <f t="shared" ref="D452:E452" si="281">D451</f>
        <v>'</v>
      </c>
      <c r="E452" s="37">
        <f t="shared" si="281"/>
        <v>52397.75</v>
      </c>
      <c r="F452" s="6">
        <f>IF(MAX(F$9:F451)&gt;=L$5,0,IF(B452&gt;=MONTH($N$5),F451+1,0))</f>
        <v>0</v>
      </c>
      <c r="G452" s="38">
        <f t="shared" si="272"/>
        <v>0</v>
      </c>
      <c r="H452" s="39">
        <f t="shared" si="273"/>
        <v>0</v>
      </c>
      <c r="I452" s="39">
        <f t="shared" si="236"/>
        <v>0</v>
      </c>
      <c r="J452" s="40">
        <f t="shared" si="241"/>
        <v>0</v>
      </c>
      <c r="K452" s="41"/>
      <c r="L452" s="42"/>
      <c r="M452" s="42"/>
      <c r="N452" s="42"/>
      <c r="O452" s="42"/>
      <c r="P452" s="46"/>
      <c r="Q452" s="23"/>
    </row>
    <row r="453" spans="1:17" hidden="1">
      <c r="A453" s="237">
        <v>52550</v>
      </c>
      <c r="B453" s="25">
        <v>119</v>
      </c>
      <c r="C453" s="35" t="s">
        <v>28</v>
      </c>
      <c r="D453" s="36" t="str">
        <f t="shared" ref="D453:E453" si="282">D452</f>
        <v>'</v>
      </c>
      <c r="E453" s="37">
        <f t="shared" si="282"/>
        <v>52397.75</v>
      </c>
      <c r="F453" s="6">
        <f>IF(MAX(F$9:F452)&gt;=L$5,0,IF(B453&gt;=MONTH($N$5),F452+1,0))</f>
        <v>0</v>
      </c>
      <c r="G453" s="38">
        <f t="shared" si="272"/>
        <v>0</v>
      </c>
      <c r="H453" s="39">
        <f t="shared" si="273"/>
        <v>0</v>
      </c>
      <c r="I453" s="39">
        <f t="shared" si="236"/>
        <v>0</v>
      </c>
      <c r="J453" s="40">
        <f t="shared" si="241"/>
        <v>0</v>
      </c>
      <c r="K453" s="41"/>
      <c r="L453" s="42"/>
      <c r="M453" s="42"/>
      <c r="N453" s="42"/>
      <c r="O453" s="42"/>
      <c r="P453" s="46"/>
      <c r="Q453" s="23"/>
    </row>
    <row r="454" spans="1:17" hidden="1">
      <c r="A454" s="237">
        <v>52580</v>
      </c>
      <c r="B454" s="25">
        <v>120</v>
      </c>
      <c r="C454" s="35" t="s">
        <v>29</v>
      </c>
      <c r="D454" s="36" t="str">
        <f t="shared" ref="D454:E454" si="283">D453</f>
        <v>'</v>
      </c>
      <c r="E454" s="37">
        <f t="shared" si="283"/>
        <v>52397.75</v>
      </c>
      <c r="F454" s="6">
        <f>IF(MAX(F$9:F453)&gt;=L$5,0,IF(B454&gt;=MONTH($N$5),F453+1,0))</f>
        <v>0</v>
      </c>
      <c r="G454" s="45">
        <f t="shared" si="272"/>
        <v>0</v>
      </c>
      <c r="H454" s="42">
        <f t="shared" si="273"/>
        <v>0</v>
      </c>
      <c r="I454" s="42">
        <f t="shared" si="236"/>
        <v>0</v>
      </c>
      <c r="J454" s="46">
        <f t="shared" si="241"/>
        <v>0</v>
      </c>
      <c r="K454" s="41">
        <f>SUM(H443:H454)</f>
        <v>0</v>
      </c>
      <c r="L454" s="42">
        <f>SUM(I443:I454)</f>
        <v>0</v>
      </c>
      <c r="M454" s="42">
        <f>SUM(G443:G454)</f>
        <v>0</v>
      </c>
      <c r="N454" s="42">
        <f>K454+N442</f>
        <v>251111.04000000001</v>
      </c>
      <c r="O454" s="42">
        <f>L454+O442</f>
        <v>195114.88976572943</v>
      </c>
      <c r="P454" s="46">
        <f>M454+P442</f>
        <v>446225.92976572947</v>
      </c>
      <c r="Q454" s="23"/>
    </row>
    <row r="455" spans="1:17" hidden="1">
      <c r="A455" s="237">
        <v>52611</v>
      </c>
      <c r="B455" s="25">
        <v>109</v>
      </c>
      <c r="C455" s="26" t="s">
        <v>17</v>
      </c>
      <c r="D455" s="47" t="str">
        <f>D443</f>
        <v>'</v>
      </c>
      <c r="E455" s="27">
        <f>E443+365.25</f>
        <v>52763</v>
      </c>
      <c r="F455" s="90">
        <f>IF(MAX(F$9:F454)&gt;=L$5,0,IF(B455&gt;=MONTH($N$5),F454+1,0))</f>
        <v>0</v>
      </c>
      <c r="G455" s="28">
        <f t="shared" si="272"/>
        <v>0</v>
      </c>
      <c r="H455" s="29">
        <f t="shared" si="273"/>
        <v>0</v>
      </c>
      <c r="I455" s="29">
        <f t="shared" ref="I455:I466" si="284">G455-H455</f>
        <v>0</v>
      </c>
      <c r="J455" s="30">
        <f t="shared" ref="J455:J466" si="285">J454-I455</f>
        <v>0</v>
      </c>
      <c r="K455" s="31"/>
      <c r="L455" s="32"/>
      <c r="M455" s="32"/>
      <c r="N455" s="32"/>
      <c r="O455" s="32"/>
      <c r="P455" s="48"/>
      <c r="Q455" s="23"/>
    </row>
    <row r="456" spans="1:17" hidden="1">
      <c r="A456" s="237">
        <v>52642</v>
      </c>
      <c r="B456" s="25">
        <v>110</v>
      </c>
      <c r="C456" s="35" t="s">
        <v>19</v>
      </c>
      <c r="D456" s="36" t="str">
        <f t="shared" ref="D456:E456" si="286">D455</f>
        <v>'</v>
      </c>
      <c r="E456" s="37">
        <f t="shared" si="286"/>
        <v>52763</v>
      </c>
      <c r="F456" s="6">
        <f>IF(MAX(F$9:F455)&gt;=L$5,0,IF(B456&gt;=MONTH($N$5),F455+1,0))</f>
        <v>0</v>
      </c>
      <c r="G456" s="38">
        <f t="shared" ref="G456:G466" si="287">IF((J455+H456)&lt;(M$5+H456),J455+H456,M$5)</f>
        <v>0</v>
      </c>
      <c r="H456" s="39">
        <f t="shared" ref="H456:H466" si="288">IF(F456&gt;0,IF(J455&gt;0,ROUND(-IPMT(K$5/12,F456,L$5,J$5,,),2),0),0)</f>
        <v>0</v>
      </c>
      <c r="I456" s="39">
        <f t="shared" si="284"/>
        <v>0</v>
      </c>
      <c r="J456" s="40">
        <f t="shared" si="285"/>
        <v>0</v>
      </c>
      <c r="K456" s="41"/>
      <c r="L456" s="42"/>
      <c r="M456" s="42"/>
      <c r="N456" s="42"/>
      <c r="O456" s="42"/>
      <c r="P456" s="46"/>
      <c r="Q456" s="23"/>
    </row>
    <row r="457" spans="1:17" hidden="1">
      <c r="A457" s="237">
        <v>52671</v>
      </c>
      <c r="B457" s="25">
        <v>111</v>
      </c>
      <c r="C457" s="35" t="s">
        <v>20</v>
      </c>
      <c r="D457" s="36" t="str">
        <f t="shared" ref="D457:E457" si="289">D456</f>
        <v>'</v>
      </c>
      <c r="E457" s="37">
        <f t="shared" si="289"/>
        <v>52763</v>
      </c>
      <c r="F457" s="6">
        <f>IF(MAX(F$9:F456)&gt;=L$5,0,IF(B457&gt;=MONTH($N$5),F456+1,0))</f>
        <v>0</v>
      </c>
      <c r="G457" s="38">
        <f t="shared" si="287"/>
        <v>0</v>
      </c>
      <c r="H457" s="39">
        <f t="shared" si="288"/>
        <v>0</v>
      </c>
      <c r="I457" s="39">
        <f t="shared" si="284"/>
        <v>0</v>
      </c>
      <c r="J457" s="40">
        <f t="shared" si="285"/>
        <v>0</v>
      </c>
      <c r="K457" s="41"/>
      <c r="L457" s="42"/>
      <c r="M457" s="42"/>
      <c r="N457" s="42"/>
      <c r="O457" s="42"/>
      <c r="P457" s="46"/>
      <c r="Q457" s="23"/>
    </row>
    <row r="458" spans="1:17" hidden="1">
      <c r="A458" s="237">
        <v>52702</v>
      </c>
      <c r="B458" s="25">
        <v>112</v>
      </c>
      <c r="C458" s="35" t="s">
        <v>21</v>
      </c>
      <c r="D458" s="36" t="str">
        <f t="shared" ref="D458:E458" si="290">D457</f>
        <v>'</v>
      </c>
      <c r="E458" s="37">
        <f t="shared" si="290"/>
        <v>52763</v>
      </c>
      <c r="F458" s="6">
        <f>IF(MAX(F$9:F457)&gt;=L$5,0,IF(B458&gt;=MONTH($N$5),F457+1,0))</f>
        <v>0</v>
      </c>
      <c r="G458" s="38">
        <f t="shared" si="287"/>
        <v>0</v>
      </c>
      <c r="H458" s="39">
        <f t="shared" si="288"/>
        <v>0</v>
      </c>
      <c r="I458" s="39">
        <f t="shared" si="284"/>
        <v>0</v>
      </c>
      <c r="J458" s="40">
        <f t="shared" si="285"/>
        <v>0</v>
      </c>
      <c r="K458" s="41"/>
      <c r="L458" s="42"/>
      <c r="M458" s="42"/>
      <c r="N458" s="42"/>
      <c r="O458" s="42"/>
      <c r="P458" s="46"/>
      <c r="Q458" s="23"/>
    </row>
    <row r="459" spans="1:17" hidden="1">
      <c r="A459" s="237">
        <v>52732</v>
      </c>
      <c r="B459" s="25">
        <v>113</v>
      </c>
      <c r="C459" s="35" t="s">
        <v>22</v>
      </c>
      <c r="D459" s="36" t="str">
        <f t="shared" ref="D459:E459" si="291">D458</f>
        <v>'</v>
      </c>
      <c r="E459" s="37">
        <f t="shared" si="291"/>
        <v>52763</v>
      </c>
      <c r="F459" s="6">
        <f>IF(MAX(F$9:F458)&gt;=L$5,0,IF(B459&gt;=MONTH($N$5),F458+1,0))</f>
        <v>0</v>
      </c>
      <c r="G459" s="38">
        <f t="shared" si="287"/>
        <v>0</v>
      </c>
      <c r="H459" s="39">
        <f t="shared" si="288"/>
        <v>0</v>
      </c>
      <c r="I459" s="39">
        <f t="shared" si="284"/>
        <v>0</v>
      </c>
      <c r="J459" s="40">
        <f t="shared" si="285"/>
        <v>0</v>
      </c>
      <c r="K459" s="41"/>
      <c r="L459" s="42"/>
      <c r="M459" s="42"/>
      <c r="N459" s="42"/>
      <c r="O459" s="42"/>
      <c r="P459" s="46"/>
      <c r="Q459" s="23"/>
    </row>
    <row r="460" spans="1:17" hidden="1">
      <c r="A460" s="237">
        <v>52763</v>
      </c>
      <c r="B460" s="25">
        <v>114</v>
      </c>
      <c r="C460" s="35" t="s">
        <v>23</v>
      </c>
      <c r="D460" s="36" t="str">
        <f t="shared" ref="D460:E460" si="292">D459</f>
        <v>'</v>
      </c>
      <c r="E460" s="37">
        <f t="shared" si="292"/>
        <v>52763</v>
      </c>
      <c r="F460" s="6">
        <f>IF(MAX(F$9:F459)&gt;=L$5,0,IF(B460&gt;=MONTH($N$5),F459+1,0))</f>
        <v>0</v>
      </c>
      <c r="G460" s="38">
        <f t="shared" si="287"/>
        <v>0</v>
      </c>
      <c r="H460" s="39">
        <f t="shared" si="288"/>
        <v>0</v>
      </c>
      <c r="I460" s="39">
        <f t="shared" si="284"/>
        <v>0</v>
      </c>
      <c r="J460" s="40">
        <f t="shared" si="285"/>
        <v>0</v>
      </c>
      <c r="K460" s="41"/>
      <c r="L460" s="42"/>
      <c r="M460" s="42"/>
      <c r="N460" s="42"/>
      <c r="O460" s="42"/>
      <c r="P460" s="46"/>
      <c r="Q460" s="23"/>
    </row>
    <row r="461" spans="1:17" hidden="1">
      <c r="A461" s="237">
        <v>52793</v>
      </c>
      <c r="B461" s="25">
        <v>115</v>
      </c>
      <c r="C461" s="35" t="s">
        <v>24</v>
      </c>
      <c r="D461" s="36" t="str">
        <f t="shared" ref="D461:E461" si="293">D460</f>
        <v>'</v>
      </c>
      <c r="E461" s="37">
        <f t="shared" si="293"/>
        <v>52763</v>
      </c>
      <c r="F461" s="6">
        <f>IF(MAX(F$9:F460)&gt;=L$5,0,IF(B461&gt;=MONTH($N$5),F460+1,0))</f>
        <v>0</v>
      </c>
      <c r="G461" s="38">
        <f t="shared" si="287"/>
        <v>0</v>
      </c>
      <c r="H461" s="39">
        <f t="shared" si="288"/>
        <v>0</v>
      </c>
      <c r="I461" s="39">
        <f t="shared" si="284"/>
        <v>0</v>
      </c>
      <c r="J461" s="40">
        <f t="shared" si="285"/>
        <v>0</v>
      </c>
      <c r="K461" s="41"/>
      <c r="L461" s="42"/>
      <c r="M461" s="42"/>
      <c r="N461" s="42"/>
      <c r="O461" s="42"/>
      <c r="P461" s="46"/>
      <c r="Q461" s="23"/>
    </row>
    <row r="462" spans="1:17" hidden="1">
      <c r="A462" s="237">
        <v>52824</v>
      </c>
      <c r="B462" s="25">
        <v>116</v>
      </c>
      <c r="C462" s="35" t="s">
        <v>25</v>
      </c>
      <c r="D462" s="36" t="str">
        <f t="shared" ref="D462:E462" si="294">D461</f>
        <v>'</v>
      </c>
      <c r="E462" s="37">
        <f t="shared" si="294"/>
        <v>52763</v>
      </c>
      <c r="F462" s="6">
        <f>IF(MAX(F$9:F461)&gt;=L$5,0,IF(B462&gt;=MONTH($N$5),F461+1,0))</f>
        <v>0</v>
      </c>
      <c r="G462" s="38">
        <f t="shared" si="287"/>
        <v>0</v>
      </c>
      <c r="H462" s="39">
        <f t="shared" si="288"/>
        <v>0</v>
      </c>
      <c r="I462" s="39">
        <f t="shared" si="284"/>
        <v>0</v>
      </c>
      <c r="J462" s="40">
        <f t="shared" si="285"/>
        <v>0</v>
      </c>
      <c r="K462" s="41"/>
      <c r="L462" s="42"/>
      <c r="M462" s="42"/>
      <c r="N462" s="42"/>
      <c r="O462" s="42"/>
      <c r="P462" s="46"/>
      <c r="Q462" s="23"/>
    </row>
    <row r="463" spans="1:17" hidden="1">
      <c r="A463" s="237">
        <v>52855</v>
      </c>
      <c r="B463" s="25">
        <v>117</v>
      </c>
      <c r="C463" s="35" t="s">
        <v>26</v>
      </c>
      <c r="D463" s="36" t="str">
        <f t="shared" ref="D463:E463" si="295">D462</f>
        <v>'</v>
      </c>
      <c r="E463" s="37">
        <f t="shared" si="295"/>
        <v>52763</v>
      </c>
      <c r="F463" s="6">
        <f>IF(MAX(F$9:F462)&gt;=L$5,0,IF(B463&gt;=MONTH($N$5),F462+1,0))</f>
        <v>0</v>
      </c>
      <c r="G463" s="38">
        <f t="shared" si="287"/>
        <v>0</v>
      </c>
      <c r="H463" s="39">
        <f t="shared" si="288"/>
        <v>0</v>
      </c>
      <c r="I463" s="39">
        <f t="shared" si="284"/>
        <v>0</v>
      </c>
      <c r="J463" s="40">
        <f t="shared" si="285"/>
        <v>0</v>
      </c>
      <c r="K463" s="41"/>
      <c r="L463" s="42"/>
      <c r="M463" s="42"/>
      <c r="N463" s="42"/>
      <c r="O463" s="42"/>
      <c r="P463" s="46"/>
      <c r="Q463" s="23"/>
    </row>
    <row r="464" spans="1:17" hidden="1">
      <c r="A464" s="237">
        <v>52885</v>
      </c>
      <c r="B464" s="25">
        <v>118</v>
      </c>
      <c r="C464" s="35" t="s">
        <v>27</v>
      </c>
      <c r="D464" s="36" t="str">
        <f t="shared" ref="D464:E464" si="296">D463</f>
        <v>'</v>
      </c>
      <c r="E464" s="37">
        <f t="shared" si="296"/>
        <v>52763</v>
      </c>
      <c r="F464" s="6">
        <f>IF(MAX(F$9:F463)&gt;=L$5,0,IF(B464&gt;=MONTH($N$5),F463+1,0))</f>
        <v>0</v>
      </c>
      <c r="G464" s="38">
        <f t="shared" si="287"/>
        <v>0</v>
      </c>
      <c r="H464" s="39">
        <f t="shared" si="288"/>
        <v>0</v>
      </c>
      <c r="I464" s="39">
        <f t="shared" si="284"/>
        <v>0</v>
      </c>
      <c r="J464" s="40">
        <f t="shared" si="285"/>
        <v>0</v>
      </c>
      <c r="K464" s="41"/>
      <c r="L464" s="42"/>
      <c r="M464" s="42"/>
      <c r="N464" s="42"/>
      <c r="O464" s="42"/>
      <c r="P464" s="46"/>
      <c r="Q464" s="23"/>
    </row>
    <row r="465" spans="1:17" hidden="1">
      <c r="A465" s="237">
        <v>52916</v>
      </c>
      <c r="B465" s="25">
        <v>119</v>
      </c>
      <c r="C465" s="35" t="s">
        <v>28</v>
      </c>
      <c r="D465" s="36" t="str">
        <f t="shared" ref="D465:E465" si="297">D464</f>
        <v>'</v>
      </c>
      <c r="E465" s="37">
        <f t="shared" si="297"/>
        <v>52763</v>
      </c>
      <c r="F465" s="6">
        <f>IF(MAX(F$9:F464)&gt;=L$5,0,IF(B465&gt;=MONTH($N$5),F464+1,0))</f>
        <v>0</v>
      </c>
      <c r="G465" s="38">
        <f t="shared" si="287"/>
        <v>0</v>
      </c>
      <c r="H465" s="39">
        <f t="shared" si="288"/>
        <v>0</v>
      </c>
      <c r="I465" s="39">
        <f t="shared" si="284"/>
        <v>0</v>
      </c>
      <c r="J465" s="40">
        <f t="shared" si="285"/>
        <v>0</v>
      </c>
      <c r="K465" s="41"/>
      <c r="L465" s="42"/>
      <c r="M465" s="42"/>
      <c r="N465" s="42"/>
      <c r="O465" s="42"/>
      <c r="P465" s="46"/>
      <c r="Q465" s="23"/>
    </row>
    <row r="466" spans="1:17" ht="9" hidden="1" thickBot="1">
      <c r="A466" s="237">
        <v>52946</v>
      </c>
      <c r="B466" s="25">
        <v>120</v>
      </c>
      <c r="C466" s="35" t="s">
        <v>29</v>
      </c>
      <c r="D466" s="36" t="str">
        <f t="shared" ref="D466:E466" si="298">D465</f>
        <v>'</v>
      </c>
      <c r="E466" s="37">
        <f t="shared" si="298"/>
        <v>52763</v>
      </c>
      <c r="F466" s="6">
        <f>IF(MAX(F$9:F465)&gt;=L$5,0,IF(B466&gt;=MONTH($N$5),F465+1,0))</f>
        <v>0</v>
      </c>
      <c r="G466" s="45">
        <f t="shared" si="287"/>
        <v>0</v>
      </c>
      <c r="H466" s="42">
        <f t="shared" si="288"/>
        <v>0</v>
      </c>
      <c r="I466" s="42">
        <f t="shared" si="284"/>
        <v>0</v>
      </c>
      <c r="J466" s="46">
        <f t="shared" si="285"/>
        <v>0</v>
      </c>
      <c r="K466" s="41">
        <f>SUM(H455:H466)</f>
        <v>0</v>
      </c>
      <c r="L466" s="42">
        <f>SUM(I455:I466)</f>
        <v>0</v>
      </c>
      <c r="M466" s="42">
        <f>SUM(G455:G466)</f>
        <v>0</v>
      </c>
      <c r="N466" s="42">
        <f>K466+N454</f>
        <v>251111.04000000001</v>
      </c>
      <c r="O466" s="42">
        <f>L466+O454</f>
        <v>195114.88976572943</v>
      </c>
      <c r="P466" s="46">
        <f>M466+P454</f>
        <v>446225.92976572947</v>
      </c>
      <c r="Q466" s="23"/>
    </row>
    <row r="467" spans="1:17" ht="9.75" thickTop="1" thickBot="1">
      <c r="A467" s="237"/>
      <c r="C467" s="58" t="s">
        <v>30</v>
      </c>
      <c r="D467" s="59"/>
      <c r="E467" s="60"/>
      <c r="F467" s="60"/>
      <c r="G467" s="61">
        <f>SUM(G11:G466)</f>
        <v>743709.91000000341</v>
      </c>
      <c r="H467" s="61">
        <f>SUM(H11:H466)</f>
        <v>433327.91000000032</v>
      </c>
      <c r="I467" s="61">
        <f>SUM(I11:I466)</f>
        <v>310382</v>
      </c>
      <c r="J467" s="62">
        <f>J466</f>
        <v>0</v>
      </c>
      <c r="K467" s="63">
        <f>SUM(K11:K466)</f>
        <v>433327.90999999992</v>
      </c>
      <c r="L467" s="64">
        <f>SUM(L11:L466)</f>
        <v>310381.99999999977</v>
      </c>
      <c r="M467" s="64">
        <f t="shared" ref="M467" si="299">SUM(M11:M214)</f>
        <v>616659.50069395627</v>
      </c>
      <c r="N467" s="64">
        <f>N214</f>
        <v>233962.18000000002</v>
      </c>
      <c r="O467" s="64">
        <f>O214</f>
        <v>122398.83798896972</v>
      </c>
      <c r="P467" s="65">
        <f>P214</f>
        <v>356361.01798896975</v>
      </c>
      <c r="Q467" s="23"/>
    </row>
    <row r="468" spans="1:17" ht="9" thickTop="1">
      <c r="C468" s="66"/>
      <c r="D468" s="66"/>
      <c r="E468" s="66"/>
      <c r="F468" s="67"/>
      <c r="G468" s="68"/>
      <c r="H468" s="68"/>
      <c r="I468" s="68"/>
      <c r="J468" s="68"/>
      <c r="K468" s="68"/>
      <c r="L468" s="68"/>
      <c r="M468" s="68"/>
      <c r="N468" s="68"/>
      <c r="O468" s="66"/>
      <c r="P468" s="66"/>
    </row>
    <row r="469" spans="1:17">
      <c r="F469" s="69"/>
      <c r="G469" s="70"/>
      <c r="H469" s="70"/>
      <c r="I469" s="70"/>
      <c r="J469" s="70"/>
      <c r="K469" s="70"/>
      <c r="L469" s="70"/>
      <c r="M469" s="70"/>
      <c r="N469" s="70"/>
    </row>
    <row r="470" spans="1:17">
      <c r="F470" s="69"/>
      <c r="G470" s="70"/>
      <c r="H470" s="70"/>
      <c r="I470" s="70"/>
      <c r="J470" s="70"/>
      <c r="K470" s="70"/>
      <c r="L470" s="70"/>
      <c r="M470" s="70"/>
      <c r="N470" s="70"/>
    </row>
    <row r="471" spans="1:17">
      <c r="F471" s="69"/>
      <c r="G471" s="70"/>
      <c r="H471" s="70"/>
      <c r="I471" s="70"/>
      <c r="J471" s="70"/>
      <c r="K471" s="70"/>
      <c r="L471" s="70"/>
      <c r="M471" s="70"/>
      <c r="N471" s="70"/>
    </row>
    <row r="472" spans="1:17">
      <c r="F472" s="69"/>
      <c r="G472" s="70"/>
      <c r="H472" s="70"/>
      <c r="I472" s="70"/>
      <c r="J472" s="70"/>
      <c r="K472" s="70"/>
      <c r="L472" s="70"/>
      <c r="M472" s="70"/>
      <c r="N472" s="70"/>
    </row>
    <row r="473" spans="1:17">
      <c r="F473" s="69"/>
      <c r="G473" s="70"/>
      <c r="H473" s="70"/>
      <c r="I473" s="70"/>
      <c r="J473" s="70"/>
      <c r="K473" s="70"/>
      <c r="L473" s="70"/>
      <c r="M473" s="70"/>
      <c r="N473" s="70"/>
    </row>
    <row r="474" spans="1:17">
      <c r="F474" s="69"/>
      <c r="G474" s="70"/>
      <c r="H474" s="70"/>
      <c r="I474" s="70"/>
      <c r="J474" s="70"/>
      <c r="K474" s="70"/>
      <c r="L474" s="70"/>
      <c r="M474" s="70"/>
      <c r="N474" s="70"/>
    </row>
    <row r="475" spans="1:17">
      <c r="F475" s="69"/>
      <c r="G475" s="70"/>
      <c r="H475" s="70"/>
      <c r="I475" s="70"/>
      <c r="J475" s="70"/>
      <c r="K475" s="70"/>
      <c r="L475" s="70"/>
      <c r="M475" s="70"/>
      <c r="N475" s="70"/>
    </row>
    <row r="476" spans="1:17">
      <c r="F476" s="69"/>
      <c r="G476" s="70"/>
      <c r="H476" s="70"/>
      <c r="I476" s="70"/>
      <c r="J476" s="70"/>
      <c r="K476" s="70"/>
      <c r="L476" s="70"/>
      <c r="M476" s="70"/>
      <c r="N476" s="70"/>
    </row>
  </sheetData>
  <conditionalFormatting sqref="J23:J466 G11:I466 G179:P191 G95:J97 G215:P466 G121:P123 G136:P138 G145:J145 G140:P140 K11:P466 G132:J134 G127:P129">
    <cfRule type="cellIs" dxfId="40" priority="20" stopIfTrue="1" operator="equal">
      <formula>0</formula>
    </cfRule>
  </conditionalFormatting>
  <conditionalFormatting sqref="C9:E22">
    <cfRule type="expression" dxfId="39" priority="18" stopIfTrue="1">
      <formula>AND(YEAR($E9)=YEAR($I$5),$B9=MONTH($I$5))</formula>
    </cfRule>
    <cfRule type="expression" dxfId="38" priority="19" stopIfTrue="1">
      <formula>AND(YEAR($E9)=YEAR($N$5),$B9=MONTH($N$5))</formula>
    </cfRule>
  </conditionalFormatting>
  <conditionalFormatting sqref="J11:J22">
    <cfRule type="expression" dxfId="37" priority="16" stopIfTrue="1">
      <formula>AND($J$5&gt;0,$J$5&lt;=$J11)</formula>
    </cfRule>
    <cfRule type="cellIs" dxfId="36" priority="17" stopIfTrue="1" operator="equal">
      <formula>0</formula>
    </cfRule>
  </conditionalFormatting>
  <conditionalFormatting sqref="J9:J10">
    <cfRule type="expression" dxfId="35" priority="15" stopIfTrue="1">
      <formula>AND($J$5&gt;0,$J$5&lt;=$J9)</formula>
    </cfRule>
  </conditionalFormatting>
  <conditionalFormatting sqref="F11:F466">
    <cfRule type="cellIs" dxfId="34" priority="13" stopIfTrue="1" operator="equal">
      <formula>0</formula>
    </cfRule>
    <cfRule type="expression" dxfId="33" priority="14" stopIfTrue="1">
      <formula>($G11=$J$5)</formula>
    </cfRule>
  </conditionalFormatting>
  <conditionalFormatting sqref="T16">
    <cfRule type="cellIs" dxfId="32" priority="11" operator="greaterThan">
      <formula>$T$15</formula>
    </cfRule>
  </conditionalFormatting>
  <conditionalFormatting sqref="T16">
    <cfRule type="cellIs" dxfId="31" priority="10" operator="greaterThan">
      <formula>(NOW()&gt;=$T$15)</formula>
    </cfRule>
  </conditionalFormatting>
  <conditionalFormatting sqref="F140">
    <cfRule type="cellIs" dxfId="30" priority="6" stopIfTrue="1" operator="equal">
      <formula>0</formula>
    </cfRule>
    <cfRule type="expression" dxfId="29" priority="7" stopIfTrue="1">
      <formula>($G140=$J$5)</formula>
    </cfRule>
  </conditionalFormatting>
  <conditionalFormatting sqref="F145">
    <cfRule type="cellIs" dxfId="28" priority="1" stopIfTrue="1" operator="equal">
      <formula>0</formula>
    </cfRule>
    <cfRule type="expression" dxfId="27" priority="2" stopIfTrue="1">
      <formula>($G145=$J$5)</formula>
    </cfRule>
  </conditionalFormatting>
  <pageMargins left="0.7" right="0.7" top="0.75" bottom="0.75" header="0.3" footer="0.3"/>
  <pageSetup scale="87" orientation="portrait" verticalDpi="0" r:id="rId1"/>
  <rowBreaks count="1" manualBreakCount="1">
    <brk id="142" min="2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X464"/>
  <sheetViews>
    <sheetView topLeftCell="C2" zoomScale="140" zoomScaleNormal="140" zoomScaleSheetLayoutView="140" workbookViewId="0">
      <pane xSplit="4" ySplit="9" topLeftCell="G11" activePane="bottomRight" state="frozen"/>
      <selection pane="topRight"/>
      <selection pane="bottomLeft"/>
      <selection pane="bottomRight"/>
    </sheetView>
  </sheetViews>
  <sheetFormatPr defaultRowHeight="8.25"/>
  <cols>
    <col min="1" max="1" width="10" style="1" customWidth="1"/>
    <col min="2" max="2" width="2.3984375" style="25" customWidth="1"/>
    <col min="3" max="3" width="4.796875" style="1" customWidth="1"/>
    <col min="4" max="4" width="1" style="1" customWidth="1"/>
    <col min="5" max="5" width="4.796875" style="1" customWidth="1"/>
    <col min="6" max="6" width="9.3984375" style="1" customWidth="1"/>
    <col min="7" max="12" width="12.59765625" style="1" customWidth="1"/>
    <col min="13" max="16" width="12.59765625" style="1" hidden="1" customWidth="1"/>
    <col min="17" max="17" width="1.796875" style="1" customWidth="1"/>
    <col min="18" max="20" width="12.59765625" style="1" customWidth="1"/>
    <col min="21" max="21" width="1.796875" style="1" customWidth="1"/>
    <col min="22" max="22" width="12.3984375" style="1" customWidth="1"/>
    <col min="23" max="23" width="1.796875" style="1" customWidth="1"/>
    <col min="24" max="24" width="12.3984375" style="1" customWidth="1"/>
    <col min="25" max="25" width="1.796875" style="1" customWidth="1"/>
    <col min="26" max="16384" width="9.59765625" style="1"/>
  </cols>
  <sheetData>
    <row r="2" spans="1:24">
      <c r="G2" s="4" t="s">
        <v>49</v>
      </c>
      <c r="H2" s="140" t="s">
        <v>38</v>
      </c>
      <c r="I2" s="136" t="s">
        <v>76</v>
      </c>
      <c r="J2" s="149" t="s">
        <v>76</v>
      </c>
      <c r="K2" s="136" t="s">
        <v>76</v>
      </c>
      <c r="L2" s="136" t="s">
        <v>76</v>
      </c>
      <c r="M2" s="136" t="s">
        <v>76</v>
      </c>
      <c r="N2" s="136" t="s">
        <v>76</v>
      </c>
      <c r="O2" s="9"/>
      <c r="P2" s="7" t="s">
        <v>45</v>
      </c>
      <c r="R2" s="154" t="s">
        <v>78</v>
      </c>
      <c r="S2" s="154" t="s">
        <v>81</v>
      </c>
      <c r="T2" s="154" t="s">
        <v>84</v>
      </c>
    </row>
    <row r="3" spans="1:24" ht="8.25" customHeight="1">
      <c r="G3" s="4" t="s">
        <v>55</v>
      </c>
      <c r="H3" s="141" t="s">
        <v>54</v>
      </c>
      <c r="I3" s="136" t="s">
        <v>50</v>
      </c>
      <c r="J3" s="149" t="s">
        <v>3</v>
      </c>
      <c r="K3" s="136" t="s">
        <v>4</v>
      </c>
      <c r="L3" s="136" t="s">
        <v>5</v>
      </c>
      <c r="M3" s="136" t="s">
        <v>6</v>
      </c>
      <c r="N3" s="136" t="s">
        <v>51</v>
      </c>
      <c r="O3" s="9"/>
      <c r="P3" s="7" t="s">
        <v>46</v>
      </c>
      <c r="R3" s="155" t="s">
        <v>77</v>
      </c>
      <c r="S3" s="155" t="s">
        <v>57</v>
      </c>
      <c r="T3" s="155" t="s">
        <v>58</v>
      </c>
      <c r="U3" s="126"/>
      <c r="V3" s="126"/>
      <c r="W3" s="126"/>
      <c r="X3" s="126"/>
    </row>
    <row r="4" spans="1:24" ht="8.25" customHeight="1">
      <c r="C4" s="98" t="s">
        <v>64</v>
      </c>
      <c r="D4" s="99"/>
      <c r="E4" s="99"/>
      <c r="F4" s="99"/>
      <c r="G4" s="4" t="s">
        <v>47</v>
      </c>
      <c r="H4" s="140" t="s">
        <v>37</v>
      </c>
      <c r="I4" s="136" t="s">
        <v>113</v>
      </c>
      <c r="J4" s="149" t="s">
        <v>7</v>
      </c>
      <c r="K4" s="136" t="s">
        <v>8</v>
      </c>
      <c r="L4" s="136" t="s">
        <v>9</v>
      </c>
      <c r="M4" s="136" t="s">
        <v>10</v>
      </c>
      <c r="N4" s="136" t="s">
        <v>52</v>
      </c>
      <c r="O4" s="9"/>
      <c r="P4" s="8">
        <f ca="1">VALUE(CONCATENATE(YEAR(NOW()),"/",1,"/",1))</f>
        <v>42736</v>
      </c>
      <c r="R4" s="154" t="s">
        <v>79</v>
      </c>
      <c r="S4" s="154" t="s">
        <v>82</v>
      </c>
      <c r="T4" s="154" t="s">
        <v>85</v>
      </c>
      <c r="U4" s="126"/>
      <c r="V4" s="126"/>
      <c r="W4" s="126"/>
      <c r="X4" s="126"/>
    </row>
    <row r="5" spans="1:24" ht="9" customHeight="1" thickBot="1">
      <c r="H5" s="142" t="s">
        <v>53</v>
      </c>
      <c r="I5" s="138">
        <v>39553</v>
      </c>
      <c r="J5" s="212">
        <v>271720</v>
      </c>
      <c r="K5" s="152">
        <v>0.105</v>
      </c>
      <c r="L5" s="213">
        <f>12*20</f>
        <v>240</v>
      </c>
      <c r="M5" s="137">
        <f>PMT(K5/12,L5,-J5)</f>
        <v>2712.7978288735039</v>
      </c>
      <c r="N5" s="143">
        <f>I5+31+IF(DAY(I5)&gt;15,28,0)-IF((MONTH(I5+31+IF(DAY(I5)&gt;15,28,0))-MONTH(I5))&gt;1,10,0)-DAY(I5+31+IF(DAY(I5)&gt;15,28,0)-IF((MONTH(I5+31+IF(DAY(I5)&gt;15,28,0))-MONTH(I5))&gt;1,10,0))+15</f>
        <v>39583</v>
      </c>
      <c r="O5" s="139"/>
      <c r="R5" s="155" t="s">
        <v>59</v>
      </c>
      <c r="S5" s="155" t="s">
        <v>60</v>
      </c>
      <c r="T5" s="155" t="s">
        <v>61</v>
      </c>
      <c r="U5" s="126"/>
      <c r="V5" s="126"/>
      <c r="W5" s="126"/>
      <c r="X5" s="126"/>
    </row>
    <row r="6" spans="1:24" ht="9.75" thickTop="1" thickBot="1">
      <c r="G6" s="13" t="s">
        <v>36</v>
      </c>
      <c r="H6" s="14"/>
      <c r="I6" s="14"/>
      <c r="J6" s="14"/>
      <c r="K6" s="14"/>
      <c r="L6" s="15"/>
      <c r="M6" s="15"/>
      <c r="N6" s="15"/>
      <c r="O6" s="15"/>
      <c r="R6" s="154" t="s">
        <v>80</v>
      </c>
      <c r="S6" s="154" t="s">
        <v>83</v>
      </c>
      <c r="T6" s="158" t="s">
        <v>86</v>
      </c>
      <c r="U6" s="126"/>
      <c r="V6" s="126"/>
      <c r="W6" s="126"/>
      <c r="X6" s="126"/>
    </row>
    <row r="7" spans="1:24" ht="9" thickTop="1">
      <c r="C7" s="17" t="s">
        <v>10</v>
      </c>
      <c r="D7" s="18"/>
      <c r="E7" s="19"/>
      <c r="F7" s="20" t="s">
        <v>10</v>
      </c>
      <c r="G7" s="20" t="s">
        <v>10</v>
      </c>
      <c r="H7" s="20" t="s">
        <v>4</v>
      </c>
      <c r="I7" s="20" t="s">
        <v>12</v>
      </c>
      <c r="J7" s="21" t="s">
        <v>42</v>
      </c>
      <c r="K7" s="22" t="s">
        <v>4</v>
      </c>
      <c r="L7" s="20" t="s">
        <v>12</v>
      </c>
      <c r="M7" s="20" t="s">
        <v>10</v>
      </c>
      <c r="N7" s="20" t="s">
        <v>13</v>
      </c>
      <c r="O7" s="20" t="s">
        <v>13</v>
      </c>
      <c r="P7" s="21" t="s">
        <v>13</v>
      </c>
      <c r="Q7" s="23"/>
      <c r="R7" s="155" t="s">
        <v>62</v>
      </c>
      <c r="S7" s="155" t="s">
        <v>63</v>
      </c>
      <c r="T7" s="159" t="s">
        <v>64</v>
      </c>
      <c r="U7" s="126"/>
      <c r="V7" s="126"/>
      <c r="W7" s="126"/>
      <c r="X7" s="126"/>
    </row>
    <row r="8" spans="1:24">
      <c r="C8" s="71" t="s">
        <v>14</v>
      </c>
      <c r="D8" s="72"/>
      <c r="E8" s="73"/>
      <c r="F8" s="53" t="s">
        <v>15</v>
      </c>
      <c r="G8" s="74" t="s">
        <v>7</v>
      </c>
      <c r="H8" s="74" t="s">
        <v>10</v>
      </c>
      <c r="I8" s="74" t="s">
        <v>10</v>
      </c>
      <c r="J8" s="75" t="s">
        <v>12</v>
      </c>
      <c r="K8" s="76" t="s">
        <v>16</v>
      </c>
      <c r="L8" s="74" t="s">
        <v>16</v>
      </c>
      <c r="M8" s="74" t="s">
        <v>16</v>
      </c>
      <c r="N8" s="74" t="s">
        <v>4</v>
      </c>
      <c r="O8" s="53" t="s">
        <v>12</v>
      </c>
      <c r="P8" s="77" t="s">
        <v>10</v>
      </c>
      <c r="Q8" s="23"/>
    </row>
    <row r="9" spans="1:24" hidden="1">
      <c r="A9" s="237">
        <v>39401</v>
      </c>
      <c r="B9" s="25">
        <v>11</v>
      </c>
      <c r="C9" s="26" t="s">
        <v>28</v>
      </c>
      <c r="D9" s="78" t="s">
        <v>18</v>
      </c>
      <c r="E9" s="80">
        <f>E10</f>
        <v>39217.75</v>
      </c>
      <c r="F9" s="92">
        <v>0</v>
      </c>
      <c r="G9" s="89">
        <v>0</v>
      </c>
      <c r="H9" s="89">
        <v>0</v>
      </c>
      <c r="I9" s="89">
        <v>0</v>
      </c>
      <c r="J9" s="91">
        <f>IF(F10&lt;1,0,IF(F10=1,J$5,J$5-I9))</f>
        <v>0</v>
      </c>
      <c r="K9" s="82"/>
      <c r="L9" s="83"/>
      <c r="M9" s="83"/>
      <c r="N9" s="83"/>
      <c r="O9" s="84"/>
      <c r="P9" s="85"/>
      <c r="Q9" s="23"/>
    </row>
    <row r="10" spans="1:24" hidden="1">
      <c r="A10" s="237">
        <v>39431</v>
      </c>
      <c r="B10" s="25">
        <v>12</v>
      </c>
      <c r="C10" s="50" t="s">
        <v>29</v>
      </c>
      <c r="D10" s="51" t="s">
        <v>18</v>
      </c>
      <c r="E10" s="81">
        <f>E11-365.25</f>
        <v>39217.75</v>
      </c>
      <c r="F10" s="92">
        <v>0</v>
      </c>
      <c r="G10" s="89">
        <v>0</v>
      </c>
      <c r="H10" s="89">
        <v>0</v>
      </c>
      <c r="I10" s="89">
        <v>0</v>
      </c>
      <c r="J10" s="91">
        <f>IF(F11&lt;1,0,IF(F11=1,J$5,J$5-I10))</f>
        <v>0</v>
      </c>
      <c r="K10" s="86"/>
      <c r="L10" s="87"/>
      <c r="M10" s="87"/>
      <c r="N10" s="87"/>
      <c r="O10" s="87"/>
      <c r="P10" s="88"/>
      <c r="Q10" s="23"/>
    </row>
    <row r="11" spans="1:24">
      <c r="A11" s="237">
        <v>39462</v>
      </c>
      <c r="B11" s="25">
        <v>1</v>
      </c>
      <c r="C11" s="26" t="s">
        <v>17</v>
      </c>
      <c r="D11" s="78" t="s">
        <v>18</v>
      </c>
      <c r="E11" s="79">
        <f>N5</f>
        <v>39583</v>
      </c>
      <c r="F11" s="90">
        <f>IF(MAX(F$9:F10)&gt;=L$5,0,IF(B11&gt;=MONTH($N$5),F10+1,0))</f>
        <v>0</v>
      </c>
      <c r="G11" s="28">
        <f>IF(F11&gt;0,$M$5,0)</f>
        <v>0</v>
      </c>
      <c r="H11" s="29">
        <f>IF(F11&gt;0,ROUND(-IPMT(K$5/12,F11,L$5,J$5,,),2),0)</f>
        <v>0</v>
      </c>
      <c r="I11" s="29">
        <f>G11-H11</f>
        <v>0</v>
      </c>
      <c r="J11" s="30">
        <f>IF(F12&lt;1,0,IF(F12=1,J$5,J$5-I11))</f>
        <v>0</v>
      </c>
      <c r="K11" s="31"/>
      <c r="L11" s="32"/>
      <c r="M11" s="32"/>
      <c r="N11" s="32"/>
      <c r="O11" s="33"/>
      <c r="P11" s="34"/>
      <c r="Q11" s="23"/>
    </row>
    <row r="12" spans="1:24">
      <c r="A12" s="237">
        <v>39493</v>
      </c>
      <c r="B12" s="25">
        <v>2</v>
      </c>
      <c r="C12" s="35" t="s">
        <v>19</v>
      </c>
      <c r="D12" s="36" t="str">
        <f t="shared" ref="D12:E22" si="0">D11</f>
        <v>'</v>
      </c>
      <c r="E12" s="37">
        <f t="shared" si="0"/>
        <v>39583</v>
      </c>
      <c r="F12" s="6">
        <f>IF(MAX(F$9:F11)&gt;=L$5,0,IF(B12&gt;=MONTH($N$5),F11+1,0))</f>
        <v>0</v>
      </c>
      <c r="G12" s="38">
        <f t="shared" ref="G12:G75" si="1">IF((J11+H12)&lt;(M$5+H12),J11+H12,M$5)</f>
        <v>0</v>
      </c>
      <c r="H12" s="39">
        <f t="shared" ref="H12:H75" si="2">IF(F12&gt;0,IF(J11&gt;0,ROUND(-IPMT(K$5/12,F12,L$5,J$5,,),2),0),0)</f>
        <v>0</v>
      </c>
      <c r="I12" s="39">
        <f t="shared" ref="I12:I147" si="3">G12-H12</f>
        <v>0</v>
      </c>
      <c r="J12" s="40">
        <f t="shared" ref="J12:J22" si="4">IF(F13&lt;1,0,IF(F13=1,J$5,J11-I12))</f>
        <v>0</v>
      </c>
      <c r="K12" s="41"/>
      <c r="L12" s="42"/>
      <c r="M12" s="42"/>
      <c r="N12" s="42"/>
      <c r="O12" s="43"/>
      <c r="P12" s="44"/>
      <c r="Q12" s="23"/>
    </row>
    <row r="13" spans="1:24">
      <c r="A13" s="237">
        <v>39522</v>
      </c>
      <c r="B13" s="25">
        <v>3</v>
      </c>
      <c r="C13" s="35" t="s">
        <v>20</v>
      </c>
      <c r="D13" s="36" t="str">
        <f t="shared" si="0"/>
        <v>'</v>
      </c>
      <c r="E13" s="37">
        <f t="shared" si="0"/>
        <v>39583</v>
      </c>
      <c r="F13" s="6">
        <f>IF(MAX(F$9:F12)&gt;=L$5,0,IF(B13&gt;=MONTH($N$5),F12+1,0))</f>
        <v>0</v>
      </c>
      <c r="G13" s="38">
        <f t="shared" si="1"/>
        <v>0</v>
      </c>
      <c r="H13" s="39">
        <f t="shared" si="2"/>
        <v>0</v>
      </c>
      <c r="I13" s="39">
        <f t="shared" si="3"/>
        <v>0</v>
      </c>
      <c r="J13" s="40">
        <f t="shared" si="4"/>
        <v>0</v>
      </c>
      <c r="K13" s="41"/>
      <c r="L13" s="42"/>
      <c r="M13" s="42"/>
      <c r="N13" s="42"/>
      <c r="O13" s="43"/>
      <c r="P13" s="44"/>
      <c r="Q13" s="23"/>
      <c r="T13" s="177" t="s">
        <v>127</v>
      </c>
    </row>
    <row r="14" spans="1:24">
      <c r="A14" s="237">
        <v>39553</v>
      </c>
      <c r="B14" s="25">
        <v>4</v>
      </c>
      <c r="C14" s="35" t="s">
        <v>21</v>
      </c>
      <c r="D14" s="36" t="str">
        <f t="shared" si="0"/>
        <v>'</v>
      </c>
      <c r="E14" s="37">
        <f t="shared" si="0"/>
        <v>39583</v>
      </c>
      <c r="F14" s="6">
        <f>IF(MAX(F$9:F13)&gt;=L$5,0,IF(B14&gt;=MONTH($N$5),F13+1,0))</f>
        <v>0</v>
      </c>
      <c r="G14" s="38">
        <f t="shared" si="1"/>
        <v>0</v>
      </c>
      <c r="H14" s="39">
        <f t="shared" si="2"/>
        <v>0</v>
      </c>
      <c r="I14" s="39">
        <f t="shared" si="3"/>
        <v>0</v>
      </c>
      <c r="J14" s="40">
        <f t="shared" si="4"/>
        <v>271720</v>
      </c>
      <c r="K14" s="41"/>
      <c r="L14" s="42"/>
      <c r="M14" s="42"/>
      <c r="N14" s="42"/>
      <c r="O14" s="43"/>
      <c r="P14" s="44"/>
      <c r="Q14" s="23"/>
      <c r="T14" s="179" t="s">
        <v>126</v>
      </c>
    </row>
    <row r="15" spans="1:24">
      <c r="A15" s="237">
        <v>39583</v>
      </c>
      <c r="B15" s="25">
        <v>5</v>
      </c>
      <c r="C15" s="35" t="s">
        <v>22</v>
      </c>
      <c r="D15" s="36" t="str">
        <f t="shared" si="0"/>
        <v>'</v>
      </c>
      <c r="E15" s="37">
        <f t="shared" si="0"/>
        <v>39583</v>
      </c>
      <c r="F15" s="6">
        <f>IF(MAX(F$9:F14)&gt;=L$5,0,IF(B15&gt;=MONTH($N$5),F14+1,0))</f>
        <v>1</v>
      </c>
      <c r="G15" s="38">
        <f t="shared" si="1"/>
        <v>2712.7978288735039</v>
      </c>
      <c r="H15" s="39">
        <f t="shared" si="2"/>
        <v>2377.5500000000002</v>
      </c>
      <c r="I15" s="39">
        <f t="shared" si="3"/>
        <v>335.24782887350375</v>
      </c>
      <c r="J15" s="40">
        <f t="shared" si="4"/>
        <v>271384.75217112649</v>
      </c>
      <c r="K15" s="41"/>
      <c r="L15" s="42"/>
      <c r="M15" s="42"/>
      <c r="N15" s="42"/>
      <c r="O15" s="43"/>
      <c r="P15" s="44"/>
      <c r="Q15" s="23"/>
      <c r="T15" s="225">
        <f>N5+(365.2*10)</f>
        <v>43235</v>
      </c>
    </row>
    <row r="16" spans="1:24">
      <c r="A16" s="237">
        <v>39614</v>
      </c>
      <c r="B16" s="25">
        <v>6</v>
      </c>
      <c r="C16" s="35" t="s">
        <v>23</v>
      </c>
      <c r="D16" s="36" t="str">
        <f t="shared" si="0"/>
        <v>'</v>
      </c>
      <c r="E16" s="37">
        <f t="shared" si="0"/>
        <v>39583</v>
      </c>
      <c r="F16" s="6">
        <f>IF(MAX(F$9:F15)&gt;=L$5,0,IF(B16&gt;=MONTH($N$5),F15+1,0))</f>
        <v>2</v>
      </c>
      <c r="G16" s="38">
        <f t="shared" si="1"/>
        <v>2712.7978288735039</v>
      </c>
      <c r="H16" s="39">
        <f t="shared" si="2"/>
        <v>2374.62</v>
      </c>
      <c r="I16" s="39">
        <f t="shared" si="3"/>
        <v>338.17782887350404</v>
      </c>
      <c r="J16" s="40">
        <f t="shared" si="4"/>
        <v>271046.57434225298</v>
      </c>
      <c r="K16" s="41"/>
      <c r="L16" s="42"/>
      <c r="M16" s="42"/>
      <c r="N16" s="42"/>
      <c r="O16" s="43"/>
      <c r="P16" s="44"/>
      <c r="Q16" s="23"/>
      <c r="T16" s="220" t="str">
        <f ca="1">IF(NOW()&gt;=T15,"ELIGIBLE","Not Eligible")</f>
        <v>Not Eligible</v>
      </c>
      <c r="U16" s="253" t="s">
        <v>120</v>
      </c>
    </row>
    <row r="17" spans="1:20">
      <c r="A17" s="237">
        <v>39644</v>
      </c>
      <c r="B17" s="25">
        <v>7</v>
      </c>
      <c r="C17" s="35" t="s">
        <v>24</v>
      </c>
      <c r="D17" s="36" t="str">
        <f t="shared" si="0"/>
        <v>'</v>
      </c>
      <c r="E17" s="37">
        <f t="shared" si="0"/>
        <v>39583</v>
      </c>
      <c r="F17" s="6">
        <f>IF(MAX(F$9:F16)&gt;=L$5,0,IF(B17&gt;=MONTH($N$5),F16+1,0))</f>
        <v>3</v>
      </c>
      <c r="G17" s="38">
        <f t="shared" si="1"/>
        <v>2712.7978288735039</v>
      </c>
      <c r="H17" s="39">
        <f t="shared" si="2"/>
        <v>2371.66</v>
      </c>
      <c r="I17" s="39">
        <f t="shared" si="3"/>
        <v>341.13782887350408</v>
      </c>
      <c r="J17" s="40">
        <f t="shared" si="4"/>
        <v>270705.43651337945</v>
      </c>
      <c r="K17" s="41"/>
      <c r="L17" s="42"/>
      <c r="M17" s="42"/>
      <c r="N17" s="42"/>
      <c r="O17" s="43"/>
      <c r="P17" s="44"/>
      <c r="Q17" s="23"/>
      <c r="T17" s="177" t="s">
        <v>105</v>
      </c>
    </row>
    <row r="18" spans="1:20">
      <c r="A18" s="237">
        <v>39675</v>
      </c>
      <c r="B18" s="25">
        <v>8</v>
      </c>
      <c r="C18" s="35" t="s">
        <v>25</v>
      </c>
      <c r="D18" s="36" t="str">
        <f t="shared" si="0"/>
        <v>'</v>
      </c>
      <c r="E18" s="37">
        <f t="shared" si="0"/>
        <v>39583</v>
      </c>
      <c r="F18" s="6">
        <f>IF(MAX(F$9:F17)&gt;=L$5,0,IF(B18&gt;=MONTH($N$5),F17+1,0))</f>
        <v>4</v>
      </c>
      <c r="G18" s="38">
        <f t="shared" si="1"/>
        <v>2712.7978288735039</v>
      </c>
      <c r="H18" s="39">
        <f t="shared" si="2"/>
        <v>2368.67</v>
      </c>
      <c r="I18" s="39">
        <f t="shared" si="3"/>
        <v>344.12782887350386</v>
      </c>
      <c r="J18" s="40">
        <f t="shared" si="4"/>
        <v>270361.30868450593</v>
      </c>
      <c r="K18" s="41"/>
      <c r="L18" s="42"/>
      <c r="M18" s="42"/>
      <c r="N18" s="42"/>
      <c r="O18" s="43"/>
      <c r="P18" s="44"/>
      <c r="Q18" s="23"/>
    </row>
    <row r="19" spans="1:20">
      <c r="A19" s="237">
        <v>39706</v>
      </c>
      <c r="B19" s="25">
        <v>9</v>
      </c>
      <c r="C19" s="35" t="s">
        <v>26</v>
      </c>
      <c r="D19" s="36" t="str">
        <f t="shared" si="0"/>
        <v>'</v>
      </c>
      <c r="E19" s="37">
        <f t="shared" si="0"/>
        <v>39583</v>
      </c>
      <c r="F19" s="6">
        <f>IF(MAX(F$9:F18)&gt;=L$5,0,IF(B19&gt;=MONTH($N$5),F18+1,0))</f>
        <v>5</v>
      </c>
      <c r="G19" s="38">
        <f t="shared" si="1"/>
        <v>2712.7978288735039</v>
      </c>
      <c r="H19" s="39">
        <f t="shared" si="2"/>
        <v>2365.66</v>
      </c>
      <c r="I19" s="39">
        <f t="shared" si="3"/>
        <v>347.13782887350408</v>
      </c>
      <c r="J19" s="40">
        <f t="shared" si="4"/>
        <v>270014.1708556324</v>
      </c>
      <c r="K19" s="41"/>
      <c r="L19" s="42"/>
      <c r="M19" s="42"/>
      <c r="N19" s="42"/>
      <c r="O19" s="43"/>
      <c r="P19" s="44"/>
      <c r="Q19" s="23"/>
    </row>
    <row r="20" spans="1:20">
      <c r="A20" s="237">
        <v>39736</v>
      </c>
      <c r="B20" s="25">
        <v>10</v>
      </c>
      <c r="C20" s="35" t="s">
        <v>27</v>
      </c>
      <c r="D20" s="36" t="str">
        <f t="shared" si="0"/>
        <v>'</v>
      </c>
      <c r="E20" s="37">
        <f t="shared" si="0"/>
        <v>39583</v>
      </c>
      <c r="F20" s="6">
        <f>IF(MAX(F$9:F19)&gt;=L$5,0,IF(B20&gt;=MONTH($N$5),F19+1,0))</f>
        <v>6</v>
      </c>
      <c r="G20" s="38">
        <f t="shared" si="1"/>
        <v>2712.7978288735039</v>
      </c>
      <c r="H20" s="39">
        <f t="shared" si="2"/>
        <v>2362.62</v>
      </c>
      <c r="I20" s="39">
        <f t="shared" si="3"/>
        <v>350.17782887350404</v>
      </c>
      <c r="J20" s="40">
        <f t="shared" si="4"/>
        <v>269663.99302675889</v>
      </c>
      <c r="K20" s="41"/>
      <c r="L20" s="42"/>
      <c r="M20" s="42"/>
      <c r="N20" s="42"/>
      <c r="O20" s="43"/>
      <c r="P20" s="44"/>
      <c r="Q20" s="23"/>
    </row>
    <row r="21" spans="1:20">
      <c r="A21" s="237">
        <v>39767</v>
      </c>
      <c r="B21" s="25">
        <v>11</v>
      </c>
      <c r="C21" s="35" t="s">
        <v>28</v>
      </c>
      <c r="D21" s="36" t="str">
        <f t="shared" si="0"/>
        <v>'</v>
      </c>
      <c r="E21" s="37">
        <f t="shared" si="0"/>
        <v>39583</v>
      </c>
      <c r="F21" s="6">
        <f>IF(MAX(F$9:F20)&gt;=L$5,0,IF(B21&gt;=MONTH($N$5),F20+1,0))</f>
        <v>7</v>
      </c>
      <c r="G21" s="38">
        <f t="shared" si="1"/>
        <v>2712.7978288735039</v>
      </c>
      <c r="H21" s="39">
        <f t="shared" si="2"/>
        <v>2359.56</v>
      </c>
      <c r="I21" s="39">
        <f t="shared" si="3"/>
        <v>353.23782887350399</v>
      </c>
      <c r="J21" s="40">
        <f t="shared" si="4"/>
        <v>269310.75519788539</v>
      </c>
      <c r="K21" s="41"/>
      <c r="L21" s="42"/>
      <c r="M21" s="42"/>
      <c r="N21" s="42"/>
      <c r="O21" s="43"/>
      <c r="P21" s="44"/>
      <c r="Q21" s="23"/>
    </row>
    <row r="22" spans="1:20">
      <c r="A22" s="237">
        <v>39797</v>
      </c>
      <c r="B22" s="25">
        <v>12</v>
      </c>
      <c r="C22" s="50" t="s">
        <v>29</v>
      </c>
      <c r="D22" s="51" t="str">
        <f t="shared" si="0"/>
        <v>'</v>
      </c>
      <c r="E22" s="52">
        <f t="shared" si="0"/>
        <v>39583</v>
      </c>
      <c r="F22" s="53">
        <f>IF(MAX(F$9:F21)&gt;=L$5,0,IF(B22&gt;=MONTH($N$5),F21+1,0))</f>
        <v>8</v>
      </c>
      <c r="G22" s="54">
        <f t="shared" si="1"/>
        <v>2712.7978288735039</v>
      </c>
      <c r="H22" s="55">
        <f t="shared" si="2"/>
        <v>2356.4699999999998</v>
      </c>
      <c r="I22" s="55">
        <f t="shared" si="3"/>
        <v>356.32782887350413</v>
      </c>
      <c r="J22" s="56">
        <f t="shared" si="4"/>
        <v>268954.42736901186</v>
      </c>
      <c r="K22" s="57">
        <f>SUM(H11:H22)</f>
        <v>18936.810000000001</v>
      </c>
      <c r="L22" s="55">
        <f>SUM(I11:I22)</f>
        <v>2765.572630988032</v>
      </c>
      <c r="M22" s="55">
        <f>SUM(G11:G22)</f>
        <v>21702.382630988028</v>
      </c>
      <c r="N22" s="127">
        <f>K22</f>
        <v>18936.810000000001</v>
      </c>
      <c r="O22" s="42">
        <f>L22</f>
        <v>2765.572630988032</v>
      </c>
      <c r="P22" s="46">
        <f>M22</f>
        <v>21702.382630988028</v>
      </c>
      <c r="Q22" s="23"/>
    </row>
    <row r="23" spans="1:20" hidden="1">
      <c r="A23" s="237">
        <v>39828</v>
      </c>
      <c r="B23" s="25">
        <v>13</v>
      </c>
      <c r="C23" s="26" t="s">
        <v>17</v>
      </c>
      <c r="D23" s="47" t="str">
        <f>D11</f>
        <v>'</v>
      </c>
      <c r="E23" s="27">
        <f>E11+366</f>
        <v>39949</v>
      </c>
      <c r="F23" s="90">
        <f>IF(MAX(F$9:F22)&gt;=L$5,0,IF(B23&gt;=MONTH($N$5),F22+1,0))</f>
        <v>9</v>
      </c>
      <c r="G23" s="28">
        <f t="shared" si="1"/>
        <v>2712.7978288735039</v>
      </c>
      <c r="H23" s="29">
        <f t="shared" si="2"/>
        <v>2353.35</v>
      </c>
      <c r="I23" s="29">
        <f t="shared" si="3"/>
        <v>359.44782887350402</v>
      </c>
      <c r="J23" s="30">
        <f t="shared" ref="J23:J29" si="5">J22-I23</f>
        <v>268594.97954013833</v>
      </c>
      <c r="K23" s="31"/>
      <c r="L23" s="32"/>
      <c r="M23" s="32"/>
      <c r="N23" s="135"/>
      <c r="O23" s="32"/>
      <c r="P23" s="48"/>
      <c r="Q23" s="23"/>
    </row>
    <row r="24" spans="1:20" hidden="1">
      <c r="A24" s="237">
        <v>39859</v>
      </c>
      <c r="B24" s="25">
        <v>14</v>
      </c>
      <c r="C24" s="35" t="s">
        <v>19</v>
      </c>
      <c r="D24" s="36" t="str">
        <f t="shared" ref="D24:E34" si="6">D23</f>
        <v>'</v>
      </c>
      <c r="E24" s="37">
        <f t="shared" si="6"/>
        <v>39949</v>
      </c>
      <c r="F24" s="6">
        <f>IF(MAX(F$9:F23)&gt;=L$5,0,IF(B24&gt;=MONTH($N$5),F23+1,0))</f>
        <v>10</v>
      </c>
      <c r="G24" s="38">
        <f t="shared" si="1"/>
        <v>2712.7978288735039</v>
      </c>
      <c r="H24" s="39">
        <f t="shared" si="2"/>
        <v>2350.21</v>
      </c>
      <c r="I24" s="39">
        <f t="shared" si="3"/>
        <v>362.5878288735039</v>
      </c>
      <c r="J24" s="40">
        <f t="shared" si="5"/>
        <v>268232.39171126485</v>
      </c>
      <c r="K24" s="41"/>
      <c r="L24" s="42"/>
      <c r="M24" s="42"/>
      <c r="N24" s="42"/>
      <c r="O24" s="42"/>
      <c r="P24" s="46"/>
      <c r="Q24" s="23"/>
    </row>
    <row r="25" spans="1:20" hidden="1">
      <c r="A25" s="237">
        <v>39887</v>
      </c>
      <c r="B25" s="25">
        <v>15</v>
      </c>
      <c r="C25" s="35" t="s">
        <v>20</v>
      </c>
      <c r="D25" s="36" t="str">
        <f t="shared" si="6"/>
        <v>'</v>
      </c>
      <c r="E25" s="37">
        <f t="shared" si="6"/>
        <v>39949</v>
      </c>
      <c r="F25" s="6">
        <f>IF(MAX(F$9:F24)&gt;=L$5,0,IF(B25&gt;=MONTH($N$5),F24+1,0))</f>
        <v>11</v>
      </c>
      <c r="G25" s="38">
        <f t="shared" si="1"/>
        <v>2712.7978288735039</v>
      </c>
      <c r="H25" s="39">
        <f t="shared" si="2"/>
        <v>2347.0300000000002</v>
      </c>
      <c r="I25" s="39">
        <f t="shared" si="3"/>
        <v>365.76782887350373</v>
      </c>
      <c r="J25" s="40">
        <f t="shared" si="5"/>
        <v>267866.62388239137</v>
      </c>
      <c r="K25" s="41"/>
      <c r="L25" s="42"/>
      <c r="M25" s="42"/>
      <c r="N25" s="42"/>
      <c r="O25" s="42"/>
      <c r="P25" s="46"/>
      <c r="Q25" s="23"/>
    </row>
    <row r="26" spans="1:20" hidden="1">
      <c r="A26" s="237">
        <v>39918</v>
      </c>
      <c r="B26" s="25">
        <v>16</v>
      </c>
      <c r="C26" s="35" t="s">
        <v>21</v>
      </c>
      <c r="D26" s="36" t="str">
        <f t="shared" si="6"/>
        <v>'</v>
      </c>
      <c r="E26" s="37">
        <f t="shared" si="6"/>
        <v>39949</v>
      </c>
      <c r="F26" s="6">
        <f>IF(MAX(F$9:F25)&gt;=L$5,0,IF(B26&gt;=MONTH($N$5),F25+1,0))</f>
        <v>12</v>
      </c>
      <c r="G26" s="38">
        <f t="shared" si="1"/>
        <v>2712.7978288735039</v>
      </c>
      <c r="H26" s="39">
        <f t="shared" si="2"/>
        <v>2343.83</v>
      </c>
      <c r="I26" s="39">
        <f t="shared" si="3"/>
        <v>368.967828873504</v>
      </c>
      <c r="J26" s="40">
        <f t="shared" si="5"/>
        <v>267497.65605351789</v>
      </c>
      <c r="K26" s="41"/>
      <c r="L26" s="42"/>
      <c r="M26" s="42"/>
      <c r="N26" s="42"/>
      <c r="O26" s="42"/>
      <c r="P26" s="46"/>
      <c r="Q26" s="23"/>
    </row>
    <row r="27" spans="1:20" hidden="1">
      <c r="A27" s="237">
        <v>39948</v>
      </c>
      <c r="B27" s="25">
        <v>17</v>
      </c>
      <c r="C27" s="35" t="s">
        <v>22</v>
      </c>
      <c r="D27" s="36" t="str">
        <f t="shared" si="6"/>
        <v>'</v>
      </c>
      <c r="E27" s="37">
        <f t="shared" si="6"/>
        <v>39949</v>
      </c>
      <c r="F27" s="6">
        <f>IF(MAX(F$9:F26)&gt;=L$5,0,IF(B27&gt;=MONTH($N$5),F26+1,0))</f>
        <v>13</v>
      </c>
      <c r="G27" s="38">
        <f t="shared" si="1"/>
        <v>2712.7978288735039</v>
      </c>
      <c r="H27" s="39">
        <f t="shared" si="2"/>
        <v>2340.6</v>
      </c>
      <c r="I27" s="39">
        <f t="shared" si="3"/>
        <v>372.19782887350402</v>
      </c>
      <c r="J27" s="40">
        <f t="shared" si="5"/>
        <v>267125.45822464436</v>
      </c>
      <c r="K27" s="41"/>
      <c r="L27" s="42"/>
      <c r="M27" s="42"/>
      <c r="N27" s="42"/>
      <c r="O27" s="42"/>
      <c r="P27" s="46"/>
      <c r="Q27" s="23"/>
    </row>
    <row r="28" spans="1:20" hidden="1">
      <c r="A28" s="237">
        <v>39979</v>
      </c>
      <c r="B28" s="25">
        <v>18</v>
      </c>
      <c r="C28" s="35" t="s">
        <v>23</v>
      </c>
      <c r="D28" s="36" t="str">
        <f t="shared" si="6"/>
        <v>'</v>
      </c>
      <c r="E28" s="37">
        <f t="shared" si="6"/>
        <v>39949</v>
      </c>
      <c r="F28" s="6">
        <f>IF(MAX(F$9:F27)&gt;=L$5,0,IF(B28&gt;=MONTH($N$5),F27+1,0))</f>
        <v>14</v>
      </c>
      <c r="G28" s="38">
        <f t="shared" si="1"/>
        <v>2712.7978288735039</v>
      </c>
      <c r="H28" s="39">
        <f t="shared" si="2"/>
        <v>2337.35</v>
      </c>
      <c r="I28" s="39">
        <f t="shared" si="3"/>
        <v>375.44782887350402</v>
      </c>
      <c r="J28" s="40">
        <f t="shared" si="5"/>
        <v>266750.01039577083</v>
      </c>
      <c r="K28" s="41"/>
      <c r="L28" s="42"/>
      <c r="M28" s="42"/>
      <c r="N28" s="42"/>
      <c r="O28" s="42"/>
      <c r="P28" s="46"/>
      <c r="Q28" s="23"/>
    </row>
    <row r="29" spans="1:20" hidden="1">
      <c r="A29" s="237">
        <v>40009</v>
      </c>
      <c r="B29" s="25">
        <v>19</v>
      </c>
      <c r="C29" s="35" t="s">
        <v>24</v>
      </c>
      <c r="D29" s="36" t="str">
        <f t="shared" si="6"/>
        <v>'</v>
      </c>
      <c r="E29" s="37">
        <f t="shared" si="6"/>
        <v>39949</v>
      </c>
      <c r="F29" s="6">
        <f>IF(MAX(F$9:F28)&gt;=L$5,0,IF(B29&gt;=MONTH($N$5),F28+1,0))</f>
        <v>15</v>
      </c>
      <c r="G29" s="38">
        <f t="shared" si="1"/>
        <v>2712.7978288735039</v>
      </c>
      <c r="H29" s="39">
        <f t="shared" si="2"/>
        <v>2334.06</v>
      </c>
      <c r="I29" s="39">
        <f t="shared" si="3"/>
        <v>378.73782887350399</v>
      </c>
      <c r="J29" s="40">
        <f t="shared" si="5"/>
        <v>266371.27256689733</v>
      </c>
      <c r="K29" s="41"/>
      <c r="L29" s="42"/>
      <c r="M29" s="42"/>
      <c r="N29" s="42"/>
      <c r="O29" s="42"/>
      <c r="P29" s="46"/>
      <c r="Q29" s="23"/>
    </row>
    <row r="30" spans="1:20" hidden="1">
      <c r="A30" s="237">
        <v>40040</v>
      </c>
      <c r="B30" s="25">
        <v>20</v>
      </c>
      <c r="C30" s="35" t="s">
        <v>25</v>
      </c>
      <c r="D30" s="36" t="str">
        <f t="shared" si="6"/>
        <v>'</v>
      </c>
      <c r="E30" s="37">
        <f t="shared" si="6"/>
        <v>39949</v>
      </c>
      <c r="F30" s="6">
        <f>IF(MAX(F$9:F29)&gt;=L$5,0,IF(B30&gt;=MONTH($N$5),F29+1,0))</f>
        <v>16</v>
      </c>
      <c r="G30" s="38">
        <f t="shared" si="1"/>
        <v>2712.7978288735039</v>
      </c>
      <c r="H30" s="39">
        <f t="shared" si="2"/>
        <v>2330.75</v>
      </c>
      <c r="I30" s="39">
        <f t="shared" si="3"/>
        <v>382.04782887350393</v>
      </c>
      <c r="J30" s="40">
        <f>J29-I30</f>
        <v>265989.22473802383</v>
      </c>
      <c r="K30" s="41"/>
      <c r="L30" s="42"/>
      <c r="M30" s="42"/>
      <c r="N30" s="42"/>
      <c r="O30" s="42"/>
      <c r="P30" s="46"/>
      <c r="Q30" s="23"/>
    </row>
    <row r="31" spans="1:20" hidden="1">
      <c r="A31" s="237">
        <v>40071</v>
      </c>
      <c r="B31" s="25">
        <v>21</v>
      </c>
      <c r="C31" s="35" t="s">
        <v>26</v>
      </c>
      <c r="D31" s="36" t="str">
        <f t="shared" si="6"/>
        <v>'</v>
      </c>
      <c r="E31" s="37">
        <f t="shared" si="6"/>
        <v>39949</v>
      </c>
      <c r="F31" s="6">
        <f>IF(MAX(F$9:F30)&gt;=L$5,0,IF(B31&gt;=MONTH($N$5),F30+1,0))</f>
        <v>17</v>
      </c>
      <c r="G31" s="38">
        <f t="shared" si="1"/>
        <v>2712.7978288735039</v>
      </c>
      <c r="H31" s="39">
        <f t="shared" si="2"/>
        <v>2327.41</v>
      </c>
      <c r="I31" s="39">
        <f t="shared" si="3"/>
        <v>385.38782887350408</v>
      </c>
      <c r="J31" s="40">
        <f t="shared" ref="J31:J94" si="7">J30-I31</f>
        <v>265603.8369091503</v>
      </c>
      <c r="K31" s="41"/>
      <c r="L31" s="42"/>
      <c r="M31" s="42"/>
      <c r="N31" s="42"/>
      <c r="O31" s="42"/>
      <c r="P31" s="46"/>
      <c r="Q31" s="23"/>
    </row>
    <row r="32" spans="1:20" hidden="1">
      <c r="A32" s="237">
        <v>40101</v>
      </c>
      <c r="B32" s="25">
        <v>22</v>
      </c>
      <c r="C32" s="35" t="s">
        <v>27</v>
      </c>
      <c r="D32" s="36" t="str">
        <f t="shared" si="6"/>
        <v>'</v>
      </c>
      <c r="E32" s="37">
        <f t="shared" si="6"/>
        <v>39949</v>
      </c>
      <c r="F32" s="6">
        <f>IF(MAX(F$9:F31)&gt;=L$5,0,IF(B32&gt;=MONTH($N$5),F31+1,0))</f>
        <v>18</v>
      </c>
      <c r="G32" s="38">
        <f t="shared" si="1"/>
        <v>2712.7978288735039</v>
      </c>
      <c r="H32" s="39">
        <f t="shared" si="2"/>
        <v>2324.0300000000002</v>
      </c>
      <c r="I32" s="39">
        <f t="shared" si="3"/>
        <v>388.76782887350373</v>
      </c>
      <c r="J32" s="40">
        <f t="shared" si="7"/>
        <v>265215.06908027682</v>
      </c>
      <c r="K32" s="41"/>
      <c r="L32" s="42"/>
      <c r="M32" s="42"/>
      <c r="N32" s="42"/>
      <c r="O32" s="42"/>
      <c r="P32" s="46"/>
      <c r="Q32" s="23"/>
    </row>
    <row r="33" spans="1:17" hidden="1">
      <c r="A33" s="237">
        <v>40132</v>
      </c>
      <c r="B33" s="25">
        <v>23</v>
      </c>
      <c r="C33" s="35" t="s">
        <v>28</v>
      </c>
      <c r="D33" s="36" t="str">
        <f t="shared" si="6"/>
        <v>'</v>
      </c>
      <c r="E33" s="37">
        <f t="shared" si="6"/>
        <v>39949</v>
      </c>
      <c r="F33" s="6">
        <f>IF(MAX(F$9:F32)&gt;=L$5,0,IF(B33&gt;=MONTH($N$5),F32+1,0))</f>
        <v>19</v>
      </c>
      <c r="G33" s="38">
        <f t="shared" si="1"/>
        <v>2712.7978288735039</v>
      </c>
      <c r="H33" s="39">
        <f t="shared" si="2"/>
        <v>2320.63</v>
      </c>
      <c r="I33" s="39">
        <f t="shared" si="3"/>
        <v>392.16782887350382</v>
      </c>
      <c r="J33" s="40">
        <f t="shared" si="7"/>
        <v>264822.90125140332</v>
      </c>
      <c r="K33" s="41"/>
      <c r="L33" s="42"/>
      <c r="M33" s="42"/>
      <c r="N33" s="42"/>
      <c r="O33" s="42"/>
      <c r="P33" s="46"/>
      <c r="Q33" s="23"/>
    </row>
    <row r="34" spans="1:17" hidden="1">
      <c r="A34" s="237">
        <v>40162</v>
      </c>
      <c r="B34" s="25">
        <v>24</v>
      </c>
      <c r="C34" s="35" t="s">
        <v>29</v>
      </c>
      <c r="D34" s="36" t="str">
        <f t="shared" si="6"/>
        <v>'</v>
      </c>
      <c r="E34" s="37">
        <f t="shared" si="6"/>
        <v>39949</v>
      </c>
      <c r="F34" s="53">
        <f>IF(MAX(F$9:F33)&gt;=L$5,0,IF(B34&gt;=MONTH($N$5),F33+1,0))</f>
        <v>20</v>
      </c>
      <c r="G34" s="45">
        <f t="shared" si="1"/>
        <v>2712.7978288735039</v>
      </c>
      <c r="H34" s="42">
        <f t="shared" si="2"/>
        <v>2317.1999999999998</v>
      </c>
      <c r="I34" s="42">
        <f t="shared" si="3"/>
        <v>395.59782887350411</v>
      </c>
      <c r="J34" s="46">
        <f t="shared" si="7"/>
        <v>264427.30342252983</v>
      </c>
      <c r="K34" s="41">
        <f>SUM(H23:H34)</f>
        <v>28026.45</v>
      </c>
      <c r="L34" s="42">
        <f>SUM(I23:I34)</f>
        <v>4527.1239464820474</v>
      </c>
      <c r="M34" s="42">
        <f>SUM(G23:G34)</f>
        <v>32553.57394648204</v>
      </c>
      <c r="N34" s="42">
        <f>K34+N22</f>
        <v>46963.26</v>
      </c>
      <c r="O34" s="42">
        <f>L34+O22</f>
        <v>7292.6965774700793</v>
      </c>
      <c r="P34" s="46">
        <f>M34+P22</f>
        <v>54255.956577470068</v>
      </c>
      <c r="Q34" s="23"/>
    </row>
    <row r="35" spans="1:17" hidden="1">
      <c r="A35" s="237">
        <v>40193</v>
      </c>
      <c r="B35" s="25">
        <v>25</v>
      </c>
      <c r="C35" s="26" t="s">
        <v>17</v>
      </c>
      <c r="D35" s="47" t="str">
        <f>D23</f>
        <v>'</v>
      </c>
      <c r="E35" s="27">
        <f>E23+365.25</f>
        <v>40314.25</v>
      </c>
      <c r="F35" s="90">
        <f>IF(MAX(F$9:F34)&gt;=L$5,0,IF(B35&gt;=MONTH($N$5),F34+1,0))</f>
        <v>21</v>
      </c>
      <c r="G35" s="28">
        <f t="shared" si="1"/>
        <v>2712.7978288735039</v>
      </c>
      <c r="H35" s="29">
        <f t="shared" si="2"/>
        <v>2313.7399999999998</v>
      </c>
      <c r="I35" s="29">
        <f t="shared" si="3"/>
        <v>399.05782887350415</v>
      </c>
      <c r="J35" s="30">
        <f t="shared" si="7"/>
        <v>264028.24559365632</v>
      </c>
      <c r="K35" s="31"/>
      <c r="L35" s="32"/>
      <c r="M35" s="32"/>
      <c r="N35" s="32"/>
      <c r="O35" s="32"/>
      <c r="P35" s="48"/>
      <c r="Q35" s="23"/>
    </row>
    <row r="36" spans="1:17" hidden="1">
      <c r="A36" s="237">
        <v>40224</v>
      </c>
      <c r="B36" s="25">
        <v>26</v>
      </c>
      <c r="C36" s="35" t="s">
        <v>19</v>
      </c>
      <c r="D36" s="36" t="str">
        <f t="shared" ref="D36:E46" si="8">D35</f>
        <v>'</v>
      </c>
      <c r="E36" s="37">
        <f t="shared" si="8"/>
        <v>40314.25</v>
      </c>
      <c r="F36" s="6">
        <f>IF(MAX(F$9:F35)&gt;=L$5,0,IF(B36&gt;=MONTH($N$5),F35+1,0))</f>
        <v>22</v>
      </c>
      <c r="G36" s="38">
        <f t="shared" si="1"/>
        <v>2712.7978288735039</v>
      </c>
      <c r="H36" s="39">
        <f t="shared" si="2"/>
        <v>2310.25</v>
      </c>
      <c r="I36" s="39">
        <f t="shared" si="3"/>
        <v>402.54782887350393</v>
      </c>
      <c r="J36" s="40">
        <f t="shared" si="7"/>
        <v>263625.69776478282</v>
      </c>
      <c r="K36" s="41"/>
      <c r="L36" s="42"/>
      <c r="M36" s="42"/>
      <c r="N36" s="42"/>
      <c r="O36" s="42"/>
      <c r="P36" s="46"/>
      <c r="Q36" s="23"/>
    </row>
    <row r="37" spans="1:17" hidden="1">
      <c r="A37" s="237">
        <v>40252</v>
      </c>
      <c r="B37" s="25">
        <v>27</v>
      </c>
      <c r="C37" s="35" t="s">
        <v>20</v>
      </c>
      <c r="D37" s="36" t="str">
        <f t="shared" si="8"/>
        <v>'</v>
      </c>
      <c r="E37" s="37">
        <f t="shared" si="8"/>
        <v>40314.25</v>
      </c>
      <c r="F37" s="6">
        <f>IF(MAX(F$9:F36)&gt;=L$5,0,IF(B37&gt;=MONTH($N$5),F36+1,0))</f>
        <v>23</v>
      </c>
      <c r="G37" s="38">
        <f t="shared" si="1"/>
        <v>2712.7978288735039</v>
      </c>
      <c r="H37" s="39">
        <f t="shared" si="2"/>
        <v>2306.7199999999998</v>
      </c>
      <c r="I37" s="39">
        <f t="shared" si="3"/>
        <v>406.07782887350413</v>
      </c>
      <c r="J37" s="40">
        <f t="shared" si="7"/>
        <v>263219.61993590929</v>
      </c>
      <c r="K37" s="41"/>
      <c r="L37" s="42"/>
      <c r="M37" s="42"/>
      <c r="N37" s="42"/>
      <c r="O37" s="42"/>
      <c r="P37" s="46"/>
      <c r="Q37" s="23"/>
    </row>
    <row r="38" spans="1:17" hidden="1">
      <c r="A38" s="237">
        <v>40283</v>
      </c>
      <c r="B38" s="25">
        <v>28</v>
      </c>
      <c r="C38" s="35" t="s">
        <v>21</v>
      </c>
      <c r="D38" s="36" t="str">
        <f t="shared" si="8"/>
        <v>'</v>
      </c>
      <c r="E38" s="37">
        <f t="shared" si="8"/>
        <v>40314.25</v>
      </c>
      <c r="F38" s="6">
        <f>IF(MAX(F$9:F37)&gt;=L$5,0,IF(B38&gt;=MONTH($N$5),F37+1,0))</f>
        <v>24</v>
      </c>
      <c r="G38" s="38">
        <f t="shared" si="1"/>
        <v>2712.7978288735039</v>
      </c>
      <c r="H38" s="39">
        <f t="shared" si="2"/>
        <v>2303.17</v>
      </c>
      <c r="I38" s="39">
        <f t="shared" si="3"/>
        <v>409.62782887350386</v>
      </c>
      <c r="J38" s="40">
        <f t="shared" si="7"/>
        <v>262809.99210703577</v>
      </c>
      <c r="K38" s="41"/>
      <c r="L38" s="42"/>
      <c r="M38" s="42"/>
      <c r="N38" s="42"/>
      <c r="O38" s="42"/>
      <c r="P38" s="46"/>
      <c r="Q38" s="23"/>
    </row>
    <row r="39" spans="1:17" hidden="1">
      <c r="A39" s="237">
        <v>40313</v>
      </c>
      <c r="B39" s="25">
        <v>29</v>
      </c>
      <c r="C39" s="35" t="s">
        <v>22</v>
      </c>
      <c r="D39" s="36" t="str">
        <f t="shared" si="8"/>
        <v>'</v>
      </c>
      <c r="E39" s="37">
        <f t="shared" si="8"/>
        <v>40314.25</v>
      </c>
      <c r="F39" s="6">
        <f>IF(MAX(F$9:F38)&gt;=L$5,0,IF(B39&gt;=MONTH($N$5),F38+1,0))</f>
        <v>25</v>
      </c>
      <c r="G39" s="38">
        <f t="shared" si="1"/>
        <v>2712.7978288735039</v>
      </c>
      <c r="H39" s="39">
        <f t="shared" si="2"/>
        <v>2299.59</v>
      </c>
      <c r="I39" s="39">
        <f t="shared" si="3"/>
        <v>413.20782887350379</v>
      </c>
      <c r="J39" s="40">
        <f t="shared" si="7"/>
        <v>262396.78427816229</v>
      </c>
      <c r="K39" s="41"/>
      <c r="L39" s="42"/>
      <c r="M39" s="42"/>
      <c r="N39" s="42"/>
      <c r="O39" s="42"/>
      <c r="P39" s="46"/>
      <c r="Q39" s="23"/>
    </row>
    <row r="40" spans="1:17" hidden="1">
      <c r="A40" s="237">
        <v>40344</v>
      </c>
      <c r="B40" s="25">
        <v>30</v>
      </c>
      <c r="C40" s="35" t="s">
        <v>23</v>
      </c>
      <c r="D40" s="36" t="str">
        <f t="shared" si="8"/>
        <v>'</v>
      </c>
      <c r="E40" s="37">
        <f t="shared" si="8"/>
        <v>40314.25</v>
      </c>
      <c r="F40" s="6">
        <f>IF(MAX(F$9:F39)&gt;=L$5,0,IF(B40&gt;=MONTH($N$5),F39+1,0))</f>
        <v>26</v>
      </c>
      <c r="G40" s="38">
        <f t="shared" si="1"/>
        <v>2712.7978288735039</v>
      </c>
      <c r="H40" s="39">
        <f t="shared" si="2"/>
        <v>2295.9699999999998</v>
      </c>
      <c r="I40" s="39">
        <f t="shared" si="3"/>
        <v>416.82782887350413</v>
      </c>
      <c r="J40" s="40">
        <f t="shared" si="7"/>
        <v>261979.95644928879</v>
      </c>
      <c r="K40" s="41"/>
      <c r="L40" s="42"/>
      <c r="M40" s="42"/>
      <c r="N40" s="42"/>
      <c r="O40" s="42"/>
      <c r="P40" s="46"/>
      <c r="Q40" s="23"/>
    </row>
    <row r="41" spans="1:17" hidden="1">
      <c r="A41" s="237">
        <v>40374</v>
      </c>
      <c r="B41" s="25">
        <v>31</v>
      </c>
      <c r="C41" s="35" t="s">
        <v>24</v>
      </c>
      <c r="D41" s="36" t="str">
        <f t="shared" si="8"/>
        <v>'</v>
      </c>
      <c r="E41" s="37">
        <f t="shared" si="8"/>
        <v>40314.25</v>
      </c>
      <c r="F41" s="6">
        <f>IF(MAX(F$9:F40)&gt;=L$5,0,IF(B41&gt;=MONTH($N$5),F40+1,0))</f>
        <v>27</v>
      </c>
      <c r="G41" s="38">
        <f t="shared" si="1"/>
        <v>2712.7978288735039</v>
      </c>
      <c r="H41" s="39">
        <f t="shared" si="2"/>
        <v>2292.3200000000002</v>
      </c>
      <c r="I41" s="39">
        <f t="shared" si="3"/>
        <v>420.47782887350377</v>
      </c>
      <c r="J41" s="40">
        <f t="shared" si="7"/>
        <v>261559.47862041529</v>
      </c>
      <c r="K41" s="41"/>
      <c r="L41" s="42"/>
      <c r="M41" s="42"/>
      <c r="N41" s="42"/>
      <c r="O41" s="42"/>
      <c r="P41" s="46"/>
      <c r="Q41" s="23"/>
    </row>
    <row r="42" spans="1:17" hidden="1">
      <c r="A42" s="237">
        <v>40405</v>
      </c>
      <c r="B42" s="25">
        <v>32</v>
      </c>
      <c r="C42" s="35" t="s">
        <v>25</v>
      </c>
      <c r="D42" s="36" t="str">
        <f t="shared" si="8"/>
        <v>'</v>
      </c>
      <c r="E42" s="37">
        <f t="shared" si="8"/>
        <v>40314.25</v>
      </c>
      <c r="F42" s="6">
        <f>IF(MAX(F$9:F41)&gt;=L$5,0,IF(B42&gt;=MONTH($N$5),F41+1,0))</f>
        <v>28</v>
      </c>
      <c r="G42" s="38">
        <f t="shared" si="1"/>
        <v>2712.7978288735039</v>
      </c>
      <c r="H42" s="39">
        <f t="shared" si="2"/>
        <v>2288.65</v>
      </c>
      <c r="I42" s="39">
        <f t="shared" si="3"/>
        <v>424.14782887350384</v>
      </c>
      <c r="J42" s="40">
        <f t="shared" si="7"/>
        <v>261135.33079154178</v>
      </c>
      <c r="K42" s="41"/>
      <c r="L42" s="42"/>
      <c r="M42" s="42"/>
      <c r="N42" s="42"/>
      <c r="O42" s="42"/>
      <c r="P42" s="46"/>
      <c r="Q42" s="23"/>
    </row>
    <row r="43" spans="1:17" hidden="1">
      <c r="A43" s="237">
        <v>40436</v>
      </c>
      <c r="B43" s="25">
        <v>33</v>
      </c>
      <c r="C43" s="35" t="s">
        <v>26</v>
      </c>
      <c r="D43" s="36" t="str">
        <f t="shared" si="8"/>
        <v>'</v>
      </c>
      <c r="E43" s="37">
        <f t="shared" si="8"/>
        <v>40314.25</v>
      </c>
      <c r="F43" s="6">
        <f>IF(MAX(F$9:F42)&gt;=L$5,0,IF(B43&gt;=MONTH($N$5),F42+1,0))</f>
        <v>29</v>
      </c>
      <c r="G43" s="38">
        <f t="shared" si="1"/>
        <v>2712.7978288735039</v>
      </c>
      <c r="H43" s="39">
        <f t="shared" si="2"/>
        <v>2284.9299999999998</v>
      </c>
      <c r="I43" s="39">
        <f t="shared" si="3"/>
        <v>427.8678288735041</v>
      </c>
      <c r="J43" s="40">
        <f t="shared" si="7"/>
        <v>260707.46296266827</v>
      </c>
      <c r="K43" s="41"/>
      <c r="L43" s="42"/>
      <c r="M43" s="42"/>
      <c r="N43" s="42"/>
      <c r="O43" s="42"/>
      <c r="P43" s="46"/>
      <c r="Q43" s="23"/>
    </row>
    <row r="44" spans="1:17" hidden="1">
      <c r="A44" s="237">
        <v>40466</v>
      </c>
      <c r="B44" s="25">
        <v>34</v>
      </c>
      <c r="C44" s="35" t="s">
        <v>27</v>
      </c>
      <c r="D44" s="36" t="str">
        <f t="shared" si="8"/>
        <v>'</v>
      </c>
      <c r="E44" s="37">
        <f t="shared" si="8"/>
        <v>40314.25</v>
      </c>
      <c r="F44" s="6">
        <f>IF(MAX(F$9:F43)&gt;=L$5,0,IF(B44&gt;=MONTH($N$5),F43+1,0))</f>
        <v>30</v>
      </c>
      <c r="G44" s="38">
        <f t="shared" si="1"/>
        <v>2712.7978288735039</v>
      </c>
      <c r="H44" s="39">
        <f t="shared" si="2"/>
        <v>2281.19</v>
      </c>
      <c r="I44" s="39">
        <f t="shared" si="3"/>
        <v>431.60782887350388</v>
      </c>
      <c r="J44" s="40">
        <f t="shared" si="7"/>
        <v>260275.85513379477</v>
      </c>
      <c r="K44" s="41"/>
      <c r="L44" s="42"/>
      <c r="M44" s="42"/>
      <c r="N44" s="42"/>
      <c r="O44" s="42"/>
      <c r="P44" s="46"/>
      <c r="Q44" s="23"/>
    </row>
    <row r="45" spans="1:17" hidden="1">
      <c r="A45" s="237">
        <v>40497</v>
      </c>
      <c r="B45" s="25">
        <v>35</v>
      </c>
      <c r="C45" s="35" t="s">
        <v>28</v>
      </c>
      <c r="D45" s="36" t="str">
        <f t="shared" si="8"/>
        <v>'</v>
      </c>
      <c r="E45" s="37">
        <f t="shared" si="8"/>
        <v>40314.25</v>
      </c>
      <c r="F45" s="6">
        <f>IF(MAX(F$9:F44)&gt;=L$5,0,IF(B45&gt;=MONTH($N$5),F44+1,0))</f>
        <v>31</v>
      </c>
      <c r="G45" s="38">
        <f t="shared" si="1"/>
        <v>2712.7978288735039</v>
      </c>
      <c r="H45" s="39">
        <f t="shared" si="2"/>
        <v>2277.41</v>
      </c>
      <c r="I45" s="39">
        <f t="shared" si="3"/>
        <v>435.38782887350408</v>
      </c>
      <c r="J45" s="40">
        <f t="shared" si="7"/>
        <v>259840.46730492127</v>
      </c>
      <c r="K45" s="41"/>
      <c r="L45" s="42"/>
      <c r="M45" s="42"/>
      <c r="N45" s="42"/>
      <c r="O45" s="42"/>
      <c r="P45" s="46"/>
      <c r="Q45" s="23"/>
    </row>
    <row r="46" spans="1:17" hidden="1">
      <c r="A46" s="237">
        <v>40527</v>
      </c>
      <c r="B46" s="25">
        <v>36</v>
      </c>
      <c r="C46" s="35" t="s">
        <v>29</v>
      </c>
      <c r="D46" s="36" t="str">
        <f t="shared" si="8"/>
        <v>'</v>
      </c>
      <c r="E46" s="37">
        <f t="shared" si="8"/>
        <v>40314.25</v>
      </c>
      <c r="F46" s="53">
        <f>IF(MAX(F$9:F45)&gt;=L$5,0,IF(B46&gt;=MONTH($N$5),F45+1,0))</f>
        <v>32</v>
      </c>
      <c r="G46" s="45">
        <f t="shared" si="1"/>
        <v>2712.7978288735039</v>
      </c>
      <c r="H46" s="42">
        <f t="shared" si="2"/>
        <v>2273.6</v>
      </c>
      <c r="I46" s="42">
        <f t="shared" si="3"/>
        <v>439.19782887350402</v>
      </c>
      <c r="J46" s="46">
        <f t="shared" si="7"/>
        <v>259401.26947604778</v>
      </c>
      <c r="K46" s="41">
        <f>SUM(H35:H46)</f>
        <v>27527.539999999997</v>
      </c>
      <c r="L46" s="42">
        <f>SUM(I35:I46)</f>
        <v>5026.0339464820481</v>
      </c>
      <c r="M46" s="42">
        <f>SUM(G35:G46)</f>
        <v>32553.57394648204</v>
      </c>
      <c r="N46" s="42">
        <f>K46+N34</f>
        <v>74490.8</v>
      </c>
      <c r="O46" s="42">
        <f>L46+O34</f>
        <v>12318.730523952127</v>
      </c>
      <c r="P46" s="46">
        <f>M46+P34</f>
        <v>86809.530523952111</v>
      </c>
      <c r="Q46" s="23"/>
    </row>
    <row r="47" spans="1:17" hidden="1">
      <c r="A47" s="237">
        <v>40558</v>
      </c>
      <c r="B47" s="25">
        <v>37</v>
      </c>
      <c r="C47" s="26" t="s">
        <v>17</v>
      </c>
      <c r="D47" s="47" t="str">
        <f>D35</f>
        <v>'</v>
      </c>
      <c r="E47" s="27">
        <f>E35+365.25</f>
        <v>40679.5</v>
      </c>
      <c r="F47" s="90">
        <f>IF(MAX(F$9:F46)&gt;=L$5,0,IF(B47&gt;=MONTH($N$5),F46+1,0))</f>
        <v>33</v>
      </c>
      <c r="G47" s="28">
        <f t="shared" si="1"/>
        <v>2712.7978288735039</v>
      </c>
      <c r="H47" s="29">
        <f t="shared" si="2"/>
        <v>2269.7600000000002</v>
      </c>
      <c r="I47" s="29">
        <f t="shared" si="3"/>
        <v>443.03782887350371</v>
      </c>
      <c r="J47" s="30">
        <f t="shared" si="7"/>
        <v>258958.23164717428</v>
      </c>
      <c r="K47" s="31"/>
      <c r="L47" s="32"/>
      <c r="M47" s="32"/>
      <c r="N47" s="32"/>
      <c r="O47" s="32"/>
      <c r="P47" s="48"/>
      <c r="Q47" s="23"/>
    </row>
    <row r="48" spans="1:17" hidden="1">
      <c r="A48" s="237">
        <v>40589</v>
      </c>
      <c r="B48" s="25">
        <v>38</v>
      </c>
      <c r="C48" s="35" t="s">
        <v>19</v>
      </c>
      <c r="D48" s="36" t="str">
        <f t="shared" ref="D48:E58" si="9">D47</f>
        <v>'</v>
      </c>
      <c r="E48" s="37">
        <f t="shared" si="9"/>
        <v>40679.5</v>
      </c>
      <c r="F48" s="6">
        <f>IF(MAX(F$9:F47)&gt;=L$5,0,IF(B48&gt;=MONTH($N$5),F47+1,0))</f>
        <v>34</v>
      </c>
      <c r="G48" s="38">
        <f t="shared" si="1"/>
        <v>2712.7978288735039</v>
      </c>
      <c r="H48" s="39">
        <f t="shared" si="2"/>
        <v>2265.88</v>
      </c>
      <c r="I48" s="39">
        <f t="shared" si="3"/>
        <v>446.91782887350382</v>
      </c>
      <c r="J48" s="40">
        <f t="shared" si="7"/>
        <v>258511.31381830078</v>
      </c>
      <c r="K48" s="41"/>
      <c r="L48" s="42"/>
      <c r="M48" s="42"/>
      <c r="N48" s="42"/>
      <c r="O48" s="42"/>
      <c r="P48" s="46"/>
      <c r="Q48" s="23"/>
    </row>
    <row r="49" spans="1:17" hidden="1">
      <c r="A49" s="237">
        <v>40617</v>
      </c>
      <c r="B49" s="25">
        <v>39</v>
      </c>
      <c r="C49" s="35" t="s">
        <v>20</v>
      </c>
      <c r="D49" s="36" t="str">
        <f t="shared" si="9"/>
        <v>'</v>
      </c>
      <c r="E49" s="37">
        <f t="shared" si="9"/>
        <v>40679.5</v>
      </c>
      <c r="F49" s="6">
        <f>IF(MAX(F$9:F48)&gt;=L$5,0,IF(B49&gt;=MONTH($N$5),F48+1,0))</f>
        <v>35</v>
      </c>
      <c r="G49" s="38">
        <f t="shared" si="1"/>
        <v>2712.7978288735039</v>
      </c>
      <c r="H49" s="39">
        <f t="shared" si="2"/>
        <v>2261.9699999999998</v>
      </c>
      <c r="I49" s="39">
        <f t="shared" si="3"/>
        <v>450.82782887350413</v>
      </c>
      <c r="J49" s="40">
        <f t="shared" si="7"/>
        <v>258060.48598942728</v>
      </c>
      <c r="K49" s="41"/>
      <c r="L49" s="42"/>
      <c r="M49" s="42"/>
      <c r="N49" s="42"/>
      <c r="O49" s="42"/>
      <c r="P49" s="46"/>
      <c r="Q49" s="23"/>
    </row>
    <row r="50" spans="1:17" hidden="1">
      <c r="A50" s="237">
        <v>40648</v>
      </c>
      <c r="B50" s="25">
        <v>40</v>
      </c>
      <c r="C50" s="35" t="s">
        <v>21</v>
      </c>
      <c r="D50" s="36" t="str">
        <f t="shared" si="9"/>
        <v>'</v>
      </c>
      <c r="E50" s="37">
        <f t="shared" si="9"/>
        <v>40679.5</v>
      </c>
      <c r="F50" s="6">
        <f>IF(MAX(F$9:F49)&gt;=L$5,0,IF(B50&gt;=MONTH($N$5),F49+1,0))</f>
        <v>36</v>
      </c>
      <c r="G50" s="38">
        <f t="shared" si="1"/>
        <v>2712.7978288735039</v>
      </c>
      <c r="H50" s="39">
        <f t="shared" si="2"/>
        <v>2258.0300000000002</v>
      </c>
      <c r="I50" s="39">
        <f t="shared" si="3"/>
        <v>454.76782887350373</v>
      </c>
      <c r="J50" s="40">
        <f t="shared" si="7"/>
        <v>257605.71816055378</v>
      </c>
      <c r="K50" s="41"/>
      <c r="L50" s="42"/>
      <c r="M50" s="42"/>
      <c r="N50" s="42"/>
      <c r="O50" s="42"/>
      <c r="P50" s="46"/>
      <c r="Q50" s="23"/>
    </row>
    <row r="51" spans="1:17" hidden="1">
      <c r="A51" s="237">
        <v>40678</v>
      </c>
      <c r="B51" s="25">
        <v>41</v>
      </c>
      <c r="C51" s="35" t="s">
        <v>22</v>
      </c>
      <c r="D51" s="36" t="str">
        <f t="shared" si="9"/>
        <v>'</v>
      </c>
      <c r="E51" s="37">
        <f t="shared" si="9"/>
        <v>40679.5</v>
      </c>
      <c r="F51" s="6">
        <f>IF(MAX(F$9:F50)&gt;=L$5,0,IF(B51&gt;=MONTH($N$5),F50+1,0))</f>
        <v>37</v>
      </c>
      <c r="G51" s="38">
        <f t="shared" si="1"/>
        <v>2712.7978288735039</v>
      </c>
      <c r="H51" s="39">
        <f t="shared" si="2"/>
        <v>2254.0500000000002</v>
      </c>
      <c r="I51" s="39">
        <f t="shared" si="3"/>
        <v>458.74782887350375</v>
      </c>
      <c r="J51" s="40">
        <f t="shared" si="7"/>
        <v>257146.97033168026</v>
      </c>
      <c r="K51" s="41"/>
      <c r="L51" s="42"/>
      <c r="M51" s="42"/>
      <c r="N51" s="42"/>
      <c r="O51" s="42"/>
      <c r="P51" s="46"/>
      <c r="Q51" s="23"/>
    </row>
    <row r="52" spans="1:17" hidden="1">
      <c r="A52" s="237">
        <v>40709</v>
      </c>
      <c r="B52" s="25">
        <v>42</v>
      </c>
      <c r="C52" s="35" t="s">
        <v>23</v>
      </c>
      <c r="D52" s="36" t="str">
        <f t="shared" si="9"/>
        <v>'</v>
      </c>
      <c r="E52" s="37">
        <f t="shared" si="9"/>
        <v>40679.5</v>
      </c>
      <c r="F52" s="6">
        <f>IF(MAX(F$9:F51)&gt;=L$5,0,IF(B52&gt;=MONTH($N$5),F51+1,0))</f>
        <v>38</v>
      </c>
      <c r="G52" s="38">
        <f t="shared" si="1"/>
        <v>2712.7978288735039</v>
      </c>
      <c r="H52" s="39">
        <f t="shared" si="2"/>
        <v>2250.04</v>
      </c>
      <c r="I52" s="39">
        <f t="shared" si="3"/>
        <v>462.75782887350397</v>
      </c>
      <c r="J52" s="40">
        <f t="shared" si="7"/>
        <v>256684.21250280677</v>
      </c>
      <c r="K52" s="41"/>
      <c r="L52" s="42"/>
      <c r="M52" s="42"/>
      <c r="N52" s="42"/>
      <c r="O52" s="42"/>
      <c r="P52" s="46"/>
      <c r="Q52" s="23"/>
    </row>
    <row r="53" spans="1:17" hidden="1">
      <c r="A53" s="237">
        <v>40739</v>
      </c>
      <c r="B53" s="25">
        <v>43</v>
      </c>
      <c r="C53" s="35" t="s">
        <v>24</v>
      </c>
      <c r="D53" s="36" t="str">
        <f t="shared" si="9"/>
        <v>'</v>
      </c>
      <c r="E53" s="37">
        <f t="shared" si="9"/>
        <v>40679.5</v>
      </c>
      <c r="F53" s="6">
        <f>IF(MAX(F$9:F52)&gt;=L$5,0,IF(B53&gt;=MONTH($N$5),F52+1,0))</f>
        <v>39</v>
      </c>
      <c r="G53" s="38">
        <f t="shared" si="1"/>
        <v>2712.7978288735039</v>
      </c>
      <c r="H53" s="39">
        <f t="shared" si="2"/>
        <v>2245.9899999999998</v>
      </c>
      <c r="I53" s="39">
        <f t="shared" si="3"/>
        <v>466.80782887350415</v>
      </c>
      <c r="J53" s="40">
        <f t="shared" si="7"/>
        <v>256217.40467393326</v>
      </c>
      <c r="K53" s="41"/>
      <c r="L53" s="42"/>
      <c r="M53" s="42"/>
      <c r="N53" s="42"/>
      <c r="O53" s="42"/>
      <c r="P53" s="46"/>
      <c r="Q53" s="23"/>
    </row>
    <row r="54" spans="1:17" hidden="1">
      <c r="A54" s="237">
        <v>40770</v>
      </c>
      <c r="B54" s="25">
        <v>44</v>
      </c>
      <c r="C54" s="35" t="s">
        <v>25</v>
      </c>
      <c r="D54" s="36" t="str">
        <f t="shared" si="9"/>
        <v>'</v>
      </c>
      <c r="E54" s="37">
        <f t="shared" si="9"/>
        <v>40679.5</v>
      </c>
      <c r="F54" s="6">
        <f>IF(MAX(F$9:F53)&gt;=L$5,0,IF(B54&gt;=MONTH($N$5),F53+1,0))</f>
        <v>40</v>
      </c>
      <c r="G54" s="38">
        <f t="shared" si="1"/>
        <v>2712.7978288735039</v>
      </c>
      <c r="H54" s="39">
        <f t="shared" si="2"/>
        <v>2241.9</v>
      </c>
      <c r="I54" s="39">
        <f t="shared" si="3"/>
        <v>470.89782887350384</v>
      </c>
      <c r="J54" s="40">
        <f t="shared" si="7"/>
        <v>255746.50684505975</v>
      </c>
      <c r="K54" s="41"/>
      <c r="L54" s="42"/>
      <c r="M54" s="42"/>
      <c r="N54" s="42"/>
      <c r="O54" s="42"/>
      <c r="P54" s="46"/>
      <c r="Q54" s="23"/>
    </row>
    <row r="55" spans="1:17" hidden="1">
      <c r="A55" s="237">
        <v>40801</v>
      </c>
      <c r="B55" s="25">
        <v>45</v>
      </c>
      <c r="C55" s="35" t="s">
        <v>26</v>
      </c>
      <c r="D55" s="36" t="str">
        <f t="shared" si="9"/>
        <v>'</v>
      </c>
      <c r="E55" s="37">
        <f t="shared" si="9"/>
        <v>40679.5</v>
      </c>
      <c r="F55" s="6">
        <f>IF(MAX(F$9:F54)&gt;=L$5,0,IF(B55&gt;=MONTH($N$5),F54+1,0))</f>
        <v>41</v>
      </c>
      <c r="G55" s="38">
        <f t="shared" si="1"/>
        <v>2712.7978288735039</v>
      </c>
      <c r="H55" s="39">
        <f t="shared" si="2"/>
        <v>2237.7800000000002</v>
      </c>
      <c r="I55" s="39">
        <f t="shared" si="3"/>
        <v>475.01782887350373</v>
      </c>
      <c r="J55" s="40">
        <f t="shared" si="7"/>
        <v>255271.48901618624</v>
      </c>
      <c r="K55" s="41"/>
      <c r="L55" s="42"/>
      <c r="M55" s="42"/>
      <c r="N55" s="42"/>
      <c r="O55" s="42"/>
      <c r="P55" s="46"/>
      <c r="Q55" s="23"/>
    </row>
    <row r="56" spans="1:17" hidden="1">
      <c r="A56" s="237">
        <v>40831</v>
      </c>
      <c r="B56" s="25">
        <v>46</v>
      </c>
      <c r="C56" s="35" t="s">
        <v>27</v>
      </c>
      <c r="D56" s="36" t="str">
        <f t="shared" si="9"/>
        <v>'</v>
      </c>
      <c r="E56" s="37">
        <f t="shared" si="9"/>
        <v>40679.5</v>
      </c>
      <c r="F56" s="6">
        <f>IF(MAX(F$9:F55)&gt;=L$5,0,IF(B56&gt;=MONTH($N$5),F55+1,0))</f>
        <v>42</v>
      </c>
      <c r="G56" s="38">
        <f t="shared" si="1"/>
        <v>2712.7978288735039</v>
      </c>
      <c r="H56" s="39">
        <f t="shared" si="2"/>
        <v>2233.63</v>
      </c>
      <c r="I56" s="39">
        <f t="shared" si="3"/>
        <v>479.16782887350382</v>
      </c>
      <c r="J56" s="40">
        <f t="shared" si="7"/>
        <v>254792.32118731274</v>
      </c>
      <c r="K56" s="41"/>
      <c r="L56" s="42"/>
      <c r="M56" s="42"/>
      <c r="N56" s="42"/>
      <c r="O56" s="42"/>
      <c r="P56" s="46"/>
      <c r="Q56" s="23"/>
    </row>
    <row r="57" spans="1:17" hidden="1">
      <c r="A57" s="237">
        <v>40862</v>
      </c>
      <c r="B57" s="25">
        <v>47</v>
      </c>
      <c r="C57" s="35" t="s">
        <v>28</v>
      </c>
      <c r="D57" s="36" t="str">
        <f t="shared" si="9"/>
        <v>'</v>
      </c>
      <c r="E57" s="37">
        <f t="shared" si="9"/>
        <v>40679.5</v>
      </c>
      <c r="F57" s="6">
        <f>IF(MAX(F$9:F56)&gt;=L$5,0,IF(B57&gt;=MONTH($N$5),F56+1,0))</f>
        <v>43</v>
      </c>
      <c r="G57" s="38">
        <f t="shared" si="1"/>
        <v>2712.7978288735039</v>
      </c>
      <c r="H57" s="39">
        <f t="shared" si="2"/>
        <v>2229.4299999999998</v>
      </c>
      <c r="I57" s="39">
        <f t="shared" si="3"/>
        <v>483.3678288735041</v>
      </c>
      <c r="J57" s="40">
        <f t="shared" si="7"/>
        <v>254308.95335843923</v>
      </c>
      <c r="K57" s="41"/>
      <c r="L57" s="42"/>
      <c r="M57" s="42"/>
      <c r="N57" s="42"/>
      <c r="O57" s="42"/>
      <c r="P57" s="46"/>
      <c r="Q57" s="23"/>
    </row>
    <row r="58" spans="1:17" hidden="1">
      <c r="A58" s="237">
        <v>40892</v>
      </c>
      <c r="B58" s="25">
        <v>48</v>
      </c>
      <c r="C58" s="35" t="s">
        <v>29</v>
      </c>
      <c r="D58" s="36" t="str">
        <f t="shared" si="9"/>
        <v>'</v>
      </c>
      <c r="E58" s="37">
        <f t="shared" si="9"/>
        <v>40679.5</v>
      </c>
      <c r="F58" s="53">
        <f>IF(MAX(F$9:F57)&gt;=L$5,0,IF(B58&gt;=MONTH($N$5),F57+1,0))</f>
        <v>44</v>
      </c>
      <c r="G58" s="45">
        <f t="shared" si="1"/>
        <v>2712.7978288735039</v>
      </c>
      <c r="H58" s="42">
        <f t="shared" si="2"/>
        <v>2225.1999999999998</v>
      </c>
      <c r="I58" s="42">
        <f t="shared" si="3"/>
        <v>487.59782887350411</v>
      </c>
      <c r="J58" s="46">
        <f t="shared" si="7"/>
        <v>253821.35552956574</v>
      </c>
      <c r="K58" s="41">
        <f>SUM(H47:H58)</f>
        <v>26973.660000000003</v>
      </c>
      <c r="L58" s="42">
        <f>SUM(I47:I58)</f>
        <v>5579.9139464820473</v>
      </c>
      <c r="M58" s="42">
        <f>SUM(G47:G58)</f>
        <v>32553.57394648204</v>
      </c>
      <c r="N58" s="42">
        <f>K58+N46</f>
        <v>101464.46</v>
      </c>
      <c r="O58" s="42">
        <f>L58+O46</f>
        <v>17898.644470434174</v>
      </c>
      <c r="P58" s="46">
        <f>M58+P46</f>
        <v>119363.10447043415</v>
      </c>
      <c r="Q58" s="23"/>
    </row>
    <row r="59" spans="1:17" hidden="1">
      <c r="A59" s="237">
        <v>40923</v>
      </c>
      <c r="B59" s="25">
        <v>49</v>
      </c>
      <c r="C59" s="26" t="s">
        <v>17</v>
      </c>
      <c r="D59" s="47" t="str">
        <f>D47</f>
        <v>'</v>
      </c>
      <c r="E59" s="27">
        <f>E47+365.25</f>
        <v>41044.75</v>
      </c>
      <c r="F59" s="90">
        <f>IF(MAX(F$9:F58)&gt;=L$5,0,IF(B59&gt;=MONTH($N$5),F58+1,0))</f>
        <v>45</v>
      </c>
      <c r="G59" s="28">
        <f t="shared" si="1"/>
        <v>2712.7978288735039</v>
      </c>
      <c r="H59" s="29">
        <f t="shared" si="2"/>
        <v>2220.94</v>
      </c>
      <c r="I59" s="29">
        <f t="shared" si="3"/>
        <v>491.85782887350388</v>
      </c>
      <c r="J59" s="30">
        <f t="shared" si="7"/>
        <v>253329.49770069224</v>
      </c>
      <c r="K59" s="31"/>
      <c r="L59" s="32"/>
      <c r="M59" s="32"/>
      <c r="N59" s="32"/>
      <c r="O59" s="32"/>
      <c r="P59" s="48"/>
      <c r="Q59" s="23"/>
    </row>
    <row r="60" spans="1:17" hidden="1">
      <c r="A60" s="237">
        <v>40954</v>
      </c>
      <c r="B60" s="25">
        <v>50</v>
      </c>
      <c r="C60" s="35" t="s">
        <v>19</v>
      </c>
      <c r="D60" s="36" t="str">
        <f t="shared" ref="D60:E70" si="10">D59</f>
        <v>'</v>
      </c>
      <c r="E60" s="37">
        <f t="shared" si="10"/>
        <v>41044.75</v>
      </c>
      <c r="F60" s="6">
        <f>IF(MAX(F$9:F59)&gt;=L$5,0,IF(B60&gt;=MONTH($N$5),F59+1,0))</f>
        <v>46</v>
      </c>
      <c r="G60" s="38">
        <f t="shared" si="1"/>
        <v>2712.7978288735039</v>
      </c>
      <c r="H60" s="39">
        <f t="shared" si="2"/>
        <v>2216.63</v>
      </c>
      <c r="I60" s="39">
        <f t="shared" si="3"/>
        <v>496.16782887350382</v>
      </c>
      <c r="J60" s="40">
        <f t="shared" si="7"/>
        <v>252833.32987181874</v>
      </c>
      <c r="K60" s="41"/>
      <c r="L60" s="42"/>
      <c r="M60" s="42"/>
      <c r="N60" s="42"/>
      <c r="O60" s="42"/>
      <c r="P60" s="46"/>
      <c r="Q60" s="23"/>
    </row>
    <row r="61" spans="1:17" hidden="1">
      <c r="A61" s="237">
        <v>40983</v>
      </c>
      <c r="B61" s="25">
        <v>51</v>
      </c>
      <c r="C61" s="35" t="s">
        <v>20</v>
      </c>
      <c r="D61" s="36" t="str">
        <f t="shared" si="10"/>
        <v>'</v>
      </c>
      <c r="E61" s="37">
        <f t="shared" si="10"/>
        <v>41044.75</v>
      </c>
      <c r="F61" s="6">
        <f>IF(MAX(F$9:F60)&gt;=L$5,0,IF(B61&gt;=MONTH($N$5),F60+1,0))</f>
        <v>47</v>
      </c>
      <c r="G61" s="38">
        <f t="shared" si="1"/>
        <v>2712.7978288735039</v>
      </c>
      <c r="H61" s="39">
        <f t="shared" si="2"/>
        <v>2212.29</v>
      </c>
      <c r="I61" s="39">
        <f t="shared" si="3"/>
        <v>500.50782887350397</v>
      </c>
      <c r="J61" s="40">
        <f t="shared" si="7"/>
        <v>252332.82204294525</v>
      </c>
      <c r="K61" s="41"/>
      <c r="L61" s="42"/>
      <c r="M61" s="42"/>
      <c r="N61" s="42"/>
      <c r="O61" s="42"/>
      <c r="P61" s="46"/>
      <c r="Q61" s="23"/>
    </row>
    <row r="62" spans="1:17" hidden="1">
      <c r="A62" s="237">
        <v>41014</v>
      </c>
      <c r="B62" s="25">
        <v>52</v>
      </c>
      <c r="C62" s="35" t="s">
        <v>21</v>
      </c>
      <c r="D62" s="36" t="str">
        <f t="shared" si="10"/>
        <v>'</v>
      </c>
      <c r="E62" s="37">
        <f t="shared" si="10"/>
        <v>41044.75</v>
      </c>
      <c r="F62" s="6">
        <f>IF(MAX(F$9:F61)&gt;=L$5,0,IF(B62&gt;=MONTH($N$5),F61+1,0))</f>
        <v>48</v>
      </c>
      <c r="G62" s="38">
        <f t="shared" si="1"/>
        <v>2712.7978288735039</v>
      </c>
      <c r="H62" s="39">
        <f t="shared" si="2"/>
        <v>2207.91</v>
      </c>
      <c r="I62" s="39">
        <f t="shared" si="3"/>
        <v>504.88782887350408</v>
      </c>
      <c r="J62" s="40">
        <f t="shared" si="7"/>
        <v>251827.93421407175</v>
      </c>
      <c r="K62" s="41"/>
      <c r="L62" s="42"/>
      <c r="M62" s="42"/>
      <c r="N62" s="42"/>
      <c r="O62" s="42"/>
      <c r="P62" s="46"/>
      <c r="Q62" s="23"/>
    </row>
    <row r="63" spans="1:17" hidden="1">
      <c r="A63" s="237">
        <v>41044</v>
      </c>
      <c r="B63" s="25">
        <v>53</v>
      </c>
      <c r="C63" s="35" t="s">
        <v>22</v>
      </c>
      <c r="D63" s="36" t="str">
        <f t="shared" si="10"/>
        <v>'</v>
      </c>
      <c r="E63" s="37">
        <f t="shared" si="10"/>
        <v>41044.75</v>
      </c>
      <c r="F63" s="6">
        <f>IF(MAX(F$9:F62)&gt;=L$5,0,IF(B63&gt;=MONTH($N$5),F62+1,0))</f>
        <v>49</v>
      </c>
      <c r="G63" s="38">
        <f t="shared" si="1"/>
        <v>2712.7978288735039</v>
      </c>
      <c r="H63" s="39">
        <f t="shared" si="2"/>
        <v>2203.4899999999998</v>
      </c>
      <c r="I63" s="39">
        <f t="shared" si="3"/>
        <v>509.30782887350415</v>
      </c>
      <c r="J63" s="40">
        <f t="shared" si="7"/>
        <v>251318.62638519824</v>
      </c>
      <c r="K63" s="41"/>
      <c r="L63" s="42"/>
      <c r="M63" s="42"/>
      <c r="N63" s="42"/>
      <c r="O63" s="42"/>
      <c r="P63" s="46"/>
      <c r="Q63" s="23"/>
    </row>
    <row r="64" spans="1:17" hidden="1">
      <c r="A64" s="237">
        <v>41075</v>
      </c>
      <c r="B64" s="25">
        <v>54</v>
      </c>
      <c r="C64" s="35" t="s">
        <v>23</v>
      </c>
      <c r="D64" s="36" t="str">
        <f t="shared" si="10"/>
        <v>'</v>
      </c>
      <c r="E64" s="37">
        <f t="shared" si="10"/>
        <v>41044.75</v>
      </c>
      <c r="F64" s="6">
        <f>IF(MAX(F$9:F63)&gt;=L$5,0,IF(B64&gt;=MONTH($N$5),F63+1,0))</f>
        <v>50</v>
      </c>
      <c r="G64" s="38">
        <f t="shared" si="1"/>
        <v>2712.7978288735039</v>
      </c>
      <c r="H64" s="39">
        <f t="shared" si="2"/>
        <v>2199.04</v>
      </c>
      <c r="I64" s="39">
        <f t="shared" si="3"/>
        <v>513.75782887350397</v>
      </c>
      <c r="J64" s="40">
        <f t="shared" si="7"/>
        <v>250804.86855632474</v>
      </c>
      <c r="K64" s="41"/>
      <c r="L64" s="42"/>
      <c r="M64" s="42"/>
      <c r="N64" s="42"/>
      <c r="O64" s="42"/>
      <c r="P64" s="46"/>
      <c r="Q64" s="23"/>
    </row>
    <row r="65" spans="1:17" hidden="1">
      <c r="A65" s="237">
        <v>41105</v>
      </c>
      <c r="B65" s="25">
        <v>55</v>
      </c>
      <c r="C65" s="35" t="s">
        <v>24</v>
      </c>
      <c r="D65" s="36" t="str">
        <f t="shared" si="10"/>
        <v>'</v>
      </c>
      <c r="E65" s="37">
        <f t="shared" si="10"/>
        <v>41044.75</v>
      </c>
      <c r="F65" s="6">
        <f>IF(MAX(F$9:F64)&gt;=L$5,0,IF(B65&gt;=MONTH($N$5),F64+1,0))</f>
        <v>51</v>
      </c>
      <c r="G65" s="38">
        <f t="shared" si="1"/>
        <v>2712.7978288735039</v>
      </c>
      <c r="H65" s="39">
        <f t="shared" si="2"/>
        <v>2194.54</v>
      </c>
      <c r="I65" s="39">
        <f t="shared" si="3"/>
        <v>518.25782887350397</v>
      </c>
      <c r="J65" s="40">
        <f t="shared" si="7"/>
        <v>250286.61072745125</v>
      </c>
      <c r="K65" s="41"/>
      <c r="L65" s="42"/>
      <c r="M65" s="42"/>
      <c r="N65" s="42"/>
      <c r="O65" s="42"/>
      <c r="P65" s="46"/>
      <c r="Q65" s="23"/>
    </row>
    <row r="66" spans="1:17" hidden="1">
      <c r="A66" s="237">
        <v>41136</v>
      </c>
      <c r="B66" s="25">
        <v>56</v>
      </c>
      <c r="C66" s="35" t="s">
        <v>25</v>
      </c>
      <c r="D66" s="36" t="str">
        <f t="shared" si="10"/>
        <v>'</v>
      </c>
      <c r="E66" s="37">
        <f t="shared" si="10"/>
        <v>41044.75</v>
      </c>
      <c r="F66" s="6">
        <f>IF(MAX(F$9:F65)&gt;=L$5,0,IF(B66&gt;=MONTH($N$5),F65+1,0))</f>
        <v>52</v>
      </c>
      <c r="G66" s="38">
        <f t="shared" si="1"/>
        <v>2712.7978288735039</v>
      </c>
      <c r="H66" s="39">
        <f t="shared" si="2"/>
        <v>2190.0100000000002</v>
      </c>
      <c r="I66" s="39">
        <f t="shared" si="3"/>
        <v>522.78782887350371</v>
      </c>
      <c r="J66" s="40">
        <f t="shared" si="7"/>
        <v>249763.82289857775</v>
      </c>
      <c r="K66" s="41"/>
      <c r="L66" s="42"/>
      <c r="M66" s="42"/>
      <c r="N66" s="42"/>
      <c r="O66" s="42"/>
      <c r="P66" s="46"/>
      <c r="Q66" s="23"/>
    </row>
    <row r="67" spans="1:17" hidden="1">
      <c r="A67" s="237">
        <v>41167</v>
      </c>
      <c r="B67" s="25">
        <v>57</v>
      </c>
      <c r="C67" s="35" t="s">
        <v>26</v>
      </c>
      <c r="D67" s="36" t="str">
        <f t="shared" si="10"/>
        <v>'</v>
      </c>
      <c r="E67" s="37">
        <f t="shared" si="10"/>
        <v>41044.75</v>
      </c>
      <c r="F67" s="6">
        <f>IF(MAX(F$9:F66)&gt;=L$5,0,IF(B67&gt;=MONTH($N$5),F66+1,0))</f>
        <v>53</v>
      </c>
      <c r="G67" s="38">
        <f t="shared" si="1"/>
        <v>2712.7978288735039</v>
      </c>
      <c r="H67" s="39">
        <f t="shared" si="2"/>
        <v>2185.4299999999998</v>
      </c>
      <c r="I67" s="39">
        <f t="shared" si="3"/>
        <v>527.3678288735041</v>
      </c>
      <c r="J67" s="40">
        <f t="shared" si="7"/>
        <v>249236.45506970424</v>
      </c>
      <c r="K67" s="41"/>
      <c r="L67" s="42"/>
      <c r="M67" s="42"/>
      <c r="N67" s="42"/>
      <c r="O67" s="42"/>
      <c r="P67" s="46"/>
      <c r="Q67" s="23"/>
    </row>
    <row r="68" spans="1:17" hidden="1">
      <c r="A68" s="237">
        <v>41197</v>
      </c>
      <c r="B68" s="25">
        <v>58</v>
      </c>
      <c r="C68" s="35" t="s">
        <v>27</v>
      </c>
      <c r="D68" s="36" t="str">
        <f t="shared" si="10"/>
        <v>'</v>
      </c>
      <c r="E68" s="37">
        <f t="shared" si="10"/>
        <v>41044.75</v>
      </c>
      <c r="F68" s="6">
        <f>IF(MAX(F$9:F67)&gt;=L$5,0,IF(B68&gt;=MONTH($N$5),F67+1,0))</f>
        <v>54</v>
      </c>
      <c r="G68" s="38">
        <f t="shared" si="1"/>
        <v>2712.7978288735039</v>
      </c>
      <c r="H68" s="39">
        <f t="shared" si="2"/>
        <v>2180.8200000000002</v>
      </c>
      <c r="I68" s="39">
        <f t="shared" si="3"/>
        <v>531.97782887350377</v>
      </c>
      <c r="J68" s="40">
        <f t="shared" si="7"/>
        <v>248704.47724083075</v>
      </c>
      <c r="K68" s="41"/>
      <c r="L68" s="42"/>
      <c r="M68" s="42"/>
      <c r="N68" s="42"/>
      <c r="O68" s="42"/>
      <c r="P68" s="46"/>
      <c r="Q68" s="23"/>
    </row>
    <row r="69" spans="1:17" hidden="1">
      <c r="A69" s="237">
        <v>41228</v>
      </c>
      <c r="B69" s="25">
        <v>59</v>
      </c>
      <c r="C69" s="35" t="s">
        <v>28</v>
      </c>
      <c r="D69" s="36" t="str">
        <f t="shared" si="10"/>
        <v>'</v>
      </c>
      <c r="E69" s="37">
        <f t="shared" si="10"/>
        <v>41044.75</v>
      </c>
      <c r="F69" s="6">
        <f>IF(MAX(F$9:F68)&gt;=L$5,0,IF(B69&gt;=MONTH($N$5),F68+1,0))</f>
        <v>55</v>
      </c>
      <c r="G69" s="38">
        <f t="shared" si="1"/>
        <v>2712.7978288735039</v>
      </c>
      <c r="H69" s="39">
        <f t="shared" si="2"/>
        <v>2176.16</v>
      </c>
      <c r="I69" s="39">
        <f t="shared" si="3"/>
        <v>536.63782887350408</v>
      </c>
      <c r="J69" s="40">
        <f t="shared" si="7"/>
        <v>248167.83941195725</v>
      </c>
      <c r="K69" s="41"/>
      <c r="L69" s="42"/>
      <c r="M69" s="42"/>
      <c r="N69" s="42"/>
      <c r="O69" s="42"/>
      <c r="P69" s="46"/>
      <c r="Q69" s="23"/>
    </row>
    <row r="70" spans="1:17" hidden="1">
      <c r="A70" s="237">
        <v>41258</v>
      </c>
      <c r="B70" s="25">
        <v>60</v>
      </c>
      <c r="C70" s="50" t="s">
        <v>29</v>
      </c>
      <c r="D70" s="51" t="str">
        <f t="shared" si="10"/>
        <v>'</v>
      </c>
      <c r="E70" s="52">
        <f t="shared" si="10"/>
        <v>41044.75</v>
      </c>
      <c r="F70" s="53">
        <f>IF(MAX(F$9:F69)&gt;=L$5,0,IF(B70&gt;=MONTH($N$5),F69+1,0))</f>
        <v>56</v>
      </c>
      <c r="G70" s="54">
        <f t="shared" si="1"/>
        <v>2712.7978288735039</v>
      </c>
      <c r="H70" s="55">
        <f t="shared" si="2"/>
        <v>2171.4699999999998</v>
      </c>
      <c r="I70" s="55">
        <f t="shared" si="3"/>
        <v>541.32782887350413</v>
      </c>
      <c r="J70" s="56">
        <f t="shared" si="7"/>
        <v>247626.51158308375</v>
      </c>
      <c r="K70" s="57">
        <f>SUM(H59:H70)</f>
        <v>26358.73</v>
      </c>
      <c r="L70" s="55">
        <f>SUM(I59:I70)</f>
        <v>6194.8439464820476</v>
      </c>
      <c r="M70" s="55">
        <f>SUM(G59:G70)</f>
        <v>32553.57394648204</v>
      </c>
      <c r="N70" s="55">
        <f>K70+N58</f>
        <v>127823.19</v>
      </c>
      <c r="O70" s="55">
        <f>L70+O58</f>
        <v>24093.488416916221</v>
      </c>
      <c r="P70" s="56">
        <f>M70+P58</f>
        <v>151916.6784169162</v>
      </c>
      <c r="Q70" s="23"/>
    </row>
    <row r="71" spans="1:17" hidden="1">
      <c r="A71" s="237">
        <v>41289</v>
      </c>
      <c r="B71" s="25">
        <v>25</v>
      </c>
      <c r="C71" s="26" t="s">
        <v>17</v>
      </c>
      <c r="D71" s="47" t="str">
        <f>D59</f>
        <v>'</v>
      </c>
      <c r="E71" s="27">
        <f>E59+365.25</f>
        <v>41410</v>
      </c>
      <c r="F71" s="90">
        <f>IF(MAX(F$9:F70)&gt;=L$5,0,IF(B71&gt;=MONTH($N$5),F70+1,0))</f>
        <v>57</v>
      </c>
      <c r="G71" s="28">
        <f t="shared" si="1"/>
        <v>2712.7978288735039</v>
      </c>
      <c r="H71" s="29">
        <f t="shared" si="2"/>
        <v>2166.73</v>
      </c>
      <c r="I71" s="29">
        <f t="shared" si="3"/>
        <v>546.06782887350391</v>
      </c>
      <c r="J71" s="30">
        <f t="shared" si="7"/>
        <v>247080.44375421025</v>
      </c>
      <c r="K71" s="31"/>
      <c r="L71" s="32"/>
      <c r="M71" s="32"/>
      <c r="N71" s="32"/>
      <c r="O71" s="32"/>
      <c r="P71" s="48"/>
      <c r="Q71" s="23"/>
    </row>
    <row r="72" spans="1:17" hidden="1">
      <c r="A72" s="237">
        <v>41320</v>
      </c>
      <c r="B72" s="25">
        <v>26</v>
      </c>
      <c r="C72" s="35" t="s">
        <v>19</v>
      </c>
      <c r="D72" s="36" t="str">
        <f t="shared" ref="D72:E82" si="11">D71</f>
        <v>'</v>
      </c>
      <c r="E72" s="37">
        <f t="shared" si="11"/>
        <v>41410</v>
      </c>
      <c r="F72" s="6">
        <f>IF(MAX(F$9:F71)&gt;=L$5,0,IF(B72&gt;=MONTH($N$5),F71+1,0))</f>
        <v>58</v>
      </c>
      <c r="G72" s="38">
        <f t="shared" si="1"/>
        <v>2712.7978288735039</v>
      </c>
      <c r="H72" s="39">
        <f t="shared" si="2"/>
        <v>2161.9499999999998</v>
      </c>
      <c r="I72" s="39">
        <f t="shared" si="3"/>
        <v>550.84782887350411</v>
      </c>
      <c r="J72" s="40">
        <f t="shared" si="7"/>
        <v>246529.59592533676</v>
      </c>
      <c r="K72" s="41"/>
      <c r="L72" s="42"/>
      <c r="M72" s="42"/>
      <c r="N72" s="42"/>
      <c r="O72" s="42"/>
      <c r="P72" s="46"/>
      <c r="Q72" s="23"/>
    </row>
    <row r="73" spans="1:17" hidden="1">
      <c r="A73" s="237">
        <v>41348</v>
      </c>
      <c r="B73" s="25">
        <v>27</v>
      </c>
      <c r="C73" s="35" t="s">
        <v>20</v>
      </c>
      <c r="D73" s="36" t="str">
        <f t="shared" si="11"/>
        <v>'</v>
      </c>
      <c r="E73" s="37">
        <f t="shared" si="11"/>
        <v>41410</v>
      </c>
      <c r="F73" s="6">
        <f>IF(MAX(F$9:F72)&gt;=L$5,0,IF(B73&gt;=MONTH($N$5),F72+1,0))</f>
        <v>59</v>
      </c>
      <c r="G73" s="38">
        <f t="shared" si="1"/>
        <v>2712.7978288735039</v>
      </c>
      <c r="H73" s="39">
        <f t="shared" si="2"/>
        <v>2157.13</v>
      </c>
      <c r="I73" s="39">
        <f t="shared" si="3"/>
        <v>555.66782887350382</v>
      </c>
      <c r="J73" s="40">
        <f t="shared" si="7"/>
        <v>245973.92809646326</v>
      </c>
      <c r="K73" s="41"/>
      <c r="L73" s="42"/>
      <c r="M73" s="42"/>
      <c r="N73" s="42"/>
      <c r="O73" s="42"/>
      <c r="P73" s="46"/>
      <c r="Q73" s="23"/>
    </row>
    <row r="74" spans="1:17" hidden="1">
      <c r="A74" s="237">
        <v>41379</v>
      </c>
      <c r="B74" s="25">
        <v>28</v>
      </c>
      <c r="C74" s="35" t="s">
        <v>21</v>
      </c>
      <c r="D74" s="36" t="str">
        <f t="shared" si="11"/>
        <v>'</v>
      </c>
      <c r="E74" s="37">
        <f t="shared" si="11"/>
        <v>41410</v>
      </c>
      <c r="F74" s="6">
        <f>IF(MAX(F$9:F73)&gt;=L$5,0,IF(B74&gt;=MONTH($N$5),F73+1,0))</f>
        <v>60</v>
      </c>
      <c r="G74" s="38">
        <f t="shared" si="1"/>
        <v>2712.7978288735039</v>
      </c>
      <c r="H74" s="39">
        <f t="shared" si="2"/>
        <v>2152.27</v>
      </c>
      <c r="I74" s="39">
        <f t="shared" si="3"/>
        <v>560.52782887350395</v>
      </c>
      <c r="J74" s="40">
        <f t="shared" si="7"/>
        <v>245413.40026758975</v>
      </c>
      <c r="K74" s="41"/>
      <c r="L74" s="42"/>
      <c r="M74" s="42"/>
      <c r="N74" s="42"/>
      <c r="O74" s="42"/>
      <c r="P74" s="46"/>
      <c r="Q74" s="23"/>
    </row>
    <row r="75" spans="1:17" hidden="1">
      <c r="A75" s="237">
        <v>41409</v>
      </c>
      <c r="B75" s="25">
        <v>29</v>
      </c>
      <c r="C75" s="35" t="s">
        <v>22</v>
      </c>
      <c r="D75" s="36" t="str">
        <f t="shared" si="11"/>
        <v>'</v>
      </c>
      <c r="E75" s="37">
        <f t="shared" si="11"/>
        <v>41410</v>
      </c>
      <c r="F75" s="6">
        <f>IF(MAX(F$9:F74)&gt;=L$5,0,IF(B75&gt;=MONTH($N$5),F74+1,0))</f>
        <v>61</v>
      </c>
      <c r="G75" s="38">
        <f t="shared" si="1"/>
        <v>2712.7978288735039</v>
      </c>
      <c r="H75" s="39">
        <f t="shared" si="2"/>
        <v>2147.37</v>
      </c>
      <c r="I75" s="39">
        <f t="shared" si="3"/>
        <v>565.42782887350404</v>
      </c>
      <c r="J75" s="40">
        <f t="shared" si="7"/>
        <v>244847.97243871624</v>
      </c>
      <c r="K75" s="41"/>
      <c r="L75" s="42"/>
      <c r="M75" s="42"/>
      <c r="N75" s="42"/>
      <c r="O75" s="42"/>
      <c r="P75" s="46"/>
      <c r="Q75" s="23"/>
    </row>
    <row r="76" spans="1:17" hidden="1">
      <c r="A76" s="237">
        <v>41440</v>
      </c>
      <c r="B76" s="25">
        <v>30</v>
      </c>
      <c r="C76" s="35" t="s">
        <v>23</v>
      </c>
      <c r="D76" s="36" t="str">
        <f t="shared" si="11"/>
        <v>'</v>
      </c>
      <c r="E76" s="37">
        <f t="shared" si="11"/>
        <v>41410</v>
      </c>
      <c r="F76" s="6">
        <f>IF(MAX(F$9:F75)&gt;=L$5,0,IF(B76&gt;=MONTH($N$5),F75+1,0))</f>
        <v>62</v>
      </c>
      <c r="G76" s="38">
        <f t="shared" ref="G76:G179" si="12">IF((J75+H76)&lt;(M$5+H76),J75+H76,M$5)</f>
        <v>2712.7978288735039</v>
      </c>
      <c r="H76" s="39">
        <f t="shared" ref="H76:H179" si="13">IF(F76&gt;0,IF(J75&gt;0,ROUND(-IPMT(K$5/12,F76,L$5,J$5,,),2),0),0)</f>
        <v>2142.42</v>
      </c>
      <c r="I76" s="39">
        <f t="shared" si="3"/>
        <v>570.37782887350386</v>
      </c>
      <c r="J76" s="40">
        <f t="shared" si="7"/>
        <v>244277.59460984275</v>
      </c>
      <c r="K76" s="41"/>
      <c r="L76" s="42"/>
      <c r="M76" s="42"/>
      <c r="N76" s="42"/>
      <c r="O76" s="42"/>
      <c r="P76" s="46"/>
      <c r="Q76" s="23"/>
    </row>
    <row r="77" spans="1:17" hidden="1">
      <c r="A77" s="237">
        <v>41470</v>
      </c>
      <c r="B77" s="25">
        <v>31</v>
      </c>
      <c r="C77" s="35" t="s">
        <v>24</v>
      </c>
      <c r="D77" s="36" t="str">
        <f t="shared" si="11"/>
        <v>'</v>
      </c>
      <c r="E77" s="37">
        <f t="shared" si="11"/>
        <v>41410</v>
      </c>
      <c r="F77" s="6">
        <f>IF(MAX(F$9:F76)&gt;=L$5,0,IF(B77&gt;=MONTH($N$5),F76+1,0))</f>
        <v>63</v>
      </c>
      <c r="G77" s="38">
        <f t="shared" si="12"/>
        <v>2712.7978288735039</v>
      </c>
      <c r="H77" s="39">
        <f t="shared" si="13"/>
        <v>2137.4299999999998</v>
      </c>
      <c r="I77" s="39">
        <f t="shared" si="3"/>
        <v>575.3678288735041</v>
      </c>
      <c r="J77" s="40">
        <f t="shared" si="7"/>
        <v>243702.22678096924</v>
      </c>
      <c r="K77" s="41"/>
      <c r="L77" s="42"/>
      <c r="M77" s="42"/>
      <c r="N77" s="42"/>
      <c r="O77" s="42"/>
      <c r="P77" s="46"/>
      <c r="Q77" s="23"/>
    </row>
    <row r="78" spans="1:17" hidden="1">
      <c r="A78" s="237">
        <v>41501</v>
      </c>
      <c r="B78" s="25">
        <v>32</v>
      </c>
      <c r="C78" s="35" t="s">
        <v>25</v>
      </c>
      <c r="D78" s="36" t="str">
        <f t="shared" si="11"/>
        <v>'</v>
      </c>
      <c r="E78" s="37">
        <f t="shared" si="11"/>
        <v>41410</v>
      </c>
      <c r="F78" s="6">
        <f>IF(MAX(F$9:F77)&gt;=L$5,0,IF(B78&gt;=MONTH($N$5),F77+1,0))</f>
        <v>64</v>
      </c>
      <c r="G78" s="38">
        <f t="shared" si="12"/>
        <v>2712.7978288735039</v>
      </c>
      <c r="H78" s="39">
        <f t="shared" si="13"/>
        <v>2132.4</v>
      </c>
      <c r="I78" s="39">
        <f t="shared" si="3"/>
        <v>580.39782887350384</v>
      </c>
      <c r="J78" s="40">
        <f t="shared" si="7"/>
        <v>243121.82895209573</v>
      </c>
      <c r="K78" s="41"/>
      <c r="L78" s="42"/>
      <c r="M78" s="42"/>
      <c r="N78" s="42"/>
      <c r="O78" s="42"/>
      <c r="P78" s="46"/>
      <c r="Q78" s="23"/>
    </row>
    <row r="79" spans="1:17" hidden="1">
      <c r="A79" s="237">
        <v>41532</v>
      </c>
      <c r="B79" s="25">
        <v>33</v>
      </c>
      <c r="C79" s="35" t="s">
        <v>26</v>
      </c>
      <c r="D79" s="36" t="str">
        <f t="shared" si="11"/>
        <v>'</v>
      </c>
      <c r="E79" s="37">
        <f t="shared" si="11"/>
        <v>41410</v>
      </c>
      <c r="F79" s="6">
        <f>IF(MAX(F$9:F78)&gt;=L$5,0,IF(B79&gt;=MONTH($N$5),F78+1,0))</f>
        <v>65</v>
      </c>
      <c r="G79" s="38">
        <f t="shared" si="12"/>
        <v>2712.7978288735039</v>
      </c>
      <c r="H79" s="39">
        <f t="shared" si="13"/>
        <v>2127.3200000000002</v>
      </c>
      <c r="I79" s="39">
        <f t="shared" si="3"/>
        <v>585.47782887350377</v>
      </c>
      <c r="J79" s="40">
        <f t="shared" si="7"/>
        <v>242536.35112322224</v>
      </c>
      <c r="K79" s="41"/>
      <c r="L79" s="42"/>
      <c r="M79" s="42"/>
      <c r="N79" s="42"/>
      <c r="O79" s="42"/>
      <c r="P79" s="46"/>
      <c r="Q79" s="23"/>
    </row>
    <row r="80" spans="1:17" hidden="1">
      <c r="A80" s="237">
        <v>41562</v>
      </c>
      <c r="B80" s="25">
        <v>34</v>
      </c>
      <c r="C80" s="35" t="s">
        <v>27</v>
      </c>
      <c r="D80" s="36" t="str">
        <f t="shared" si="11"/>
        <v>'</v>
      </c>
      <c r="E80" s="37">
        <f t="shared" si="11"/>
        <v>41410</v>
      </c>
      <c r="F80" s="6">
        <f>IF(MAX(F$9:F79)&gt;=L$5,0,IF(B80&gt;=MONTH($N$5),F79+1,0))</f>
        <v>66</v>
      </c>
      <c r="G80" s="38">
        <f t="shared" si="12"/>
        <v>2712.7978288735039</v>
      </c>
      <c r="H80" s="39">
        <f t="shared" si="13"/>
        <v>2122.19</v>
      </c>
      <c r="I80" s="39">
        <f t="shared" si="3"/>
        <v>590.60782887350388</v>
      </c>
      <c r="J80" s="40">
        <f t="shared" si="7"/>
        <v>241945.74329434874</v>
      </c>
      <c r="K80" s="41"/>
      <c r="L80" s="42"/>
      <c r="M80" s="42"/>
      <c r="N80" s="42"/>
      <c r="O80" s="42"/>
      <c r="P80" s="46"/>
      <c r="Q80" s="23"/>
    </row>
    <row r="81" spans="1:20" hidden="1">
      <c r="A81" s="237">
        <v>41593</v>
      </c>
      <c r="B81" s="25">
        <v>35</v>
      </c>
      <c r="C81" s="35" t="s">
        <v>28</v>
      </c>
      <c r="D81" s="36" t="str">
        <f t="shared" si="11"/>
        <v>'</v>
      </c>
      <c r="E81" s="37">
        <f t="shared" si="11"/>
        <v>41410</v>
      </c>
      <c r="F81" s="6">
        <f>IF(MAX(F$9:F80)&gt;=L$5,0,IF(B81&gt;=MONTH($N$5),F80+1,0))</f>
        <v>67</v>
      </c>
      <c r="G81" s="38">
        <f t="shared" si="12"/>
        <v>2712.7978288735039</v>
      </c>
      <c r="H81" s="39">
        <f t="shared" si="13"/>
        <v>2117.0300000000002</v>
      </c>
      <c r="I81" s="39">
        <f t="shared" si="3"/>
        <v>595.76782887350373</v>
      </c>
      <c r="J81" s="40">
        <f t="shared" si="7"/>
        <v>241349.97546547523</v>
      </c>
      <c r="K81" s="41"/>
      <c r="L81" s="42"/>
      <c r="M81" s="42"/>
      <c r="N81" s="42"/>
      <c r="O81" s="42"/>
      <c r="P81" s="46"/>
      <c r="Q81" s="23"/>
    </row>
    <row r="82" spans="1:20" hidden="1">
      <c r="A82" s="237">
        <v>41623</v>
      </c>
      <c r="B82" s="25">
        <v>36</v>
      </c>
      <c r="C82" s="50" t="s">
        <v>29</v>
      </c>
      <c r="D82" s="51" t="str">
        <f t="shared" si="11"/>
        <v>'</v>
      </c>
      <c r="E82" s="52">
        <f t="shared" si="11"/>
        <v>41410</v>
      </c>
      <c r="F82" s="53">
        <f>IF(MAX(F$9:F81)&gt;=L$5,0,IF(B82&gt;=MONTH($N$5),F81+1,0))</f>
        <v>68</v>
      </c>
      <c r="G82" s="54">
        <f t="shared" si="12"/>
        <v>2712.7978288735039</v>
      </c>
      <c r="H82" s="55">
        <f t="shared" si="13"/>
        <v>2111.81</v>
      </c>
      <c r="I82" s="55">
        <f t="shared" si="3"/>
        <v>600.98782887350399</v>
      </c>
      <c r="J82" s="56">
        <f t="shared" si="7"/>
        <v>240748.98763660173</v>
      </c>
      <c r="K82" s="57">
        <f>SUM(H71:H82)</f>
        <v>25676.05</v>
      </c>
      <c r="L82" s="55">
        <f>SUM(I71:I82)</f>
        <v>6877.5239464820479</v>
      </c>
      <c r="M82" s="55">
        <f>SUM(G71:G82)</f>
        <v>32553.57394648204</v>
      </c>
      <c r="N82" s="127">
        <f>K82+N70</f>
        <v>153499.24</v>
      </c>
      <c r="O82" s="42">
        <f>L82+O70</f>
        <v>30971.012363398269</v>
      </c>
      <c r="P82" s="46">
        <f>M82+P70</f>
        <v>184470.25236339823</v>
      </c>
      <c r="Q82" s="23"/>
    </row>
    <row r="83" spans="1:20" hidden="1">
      <c r="A83" s="237">
        <v>41654</v>
      </c>
      <c r="B83" s="25">
        <v>37</v>
      </c>
      <c r="C83" s="116" t="s">
        <v>17</v>
      </c>
      <c r="D83" s="117" t="str">
        <f>D71</f>
        <v>'</v>
      </c>
      <c r="E83" s="118">
        <f>E71+365.25</f>
        <v>41775.25</v>
      </c>
      <c r="F83" s="119">
        <f>IF(MAX(F$9:F82)&gt;=L$5,0,IF(B83&gt;=MONTH($N$5),F82+1,0))</f>
        <v>69</v>
      </c>
      <c r="G83" s="102">
        <f t="shared" si="12"/>
        <v>2712.7978288735039</v>
      </c>
      <c r="H83" s="103">
        <f t="shared" si="13"/>
        <v>2106.5500000000002</v>
      </c>
      <c r="I83" s="103">
        <f t="shared" si="3"/>
        <v>606.24782887350375</v>
      </c>
      <c r="J83" s="120">
        <f t="shared" si="7"/>
        <v>240142.73980772821</v>
      </c>
      <c r="K83" s="249" t="s">
        <v>119</v>
      </c>
      <c r="L83" s="42"/>
      <c r="M83" s="42"/>
      <c r="N83" s="42"/>
      <c r="O83" s="42"/>
      <c r="P83" s="46"/>
      <c r="Q83" s="23"/>
      <c r="R83" s="160" t="s">
        <v>89</v>
      </c>
      <c r="S83" s="161" t="s">
        <v>90</v>
      </c>
      <c r="T83" s="100"/>
    </row>
    <row r="84" spans="1:20" ht="9" hidden="1" thickBot="1">
      <c r="A84" s="237">
        <v>41685</v>
      </c>
      <c r="B84" s="25">
        <v>38</v>
      </c>
      <c r="C84" s="35" t="s">
        <v>19</v>
      </c>
      <c r="D84" s="36" t="str">
        <f t="shared" ref="D84:E94" si="14">D83</f>
        <v>'</v>
      </c>
      <c r="E84" s="37">
        <f t="shared" si="14"/>
        <v>41775.25</v>
      </c>
      <c r="F84" s="6">
        <f>IF(MAX(F$9:F83)&gt;=L$5,0,IF(B84&gt;=MONTH($N$5),F83+1,0))</f>
        <v>70</v>
      </c>
      <c r="G84" s="121">
        <f t="shared" si="12"/>
        <v>2712.7978288735039</v>
      </c>
      <c r="H84" s="107">
        <f t="shared" si="13"/>
        <v>2101.25</v>
      </c>
      <c r="I84" s="107">
        <f t="shared" si="3"/>
        <v>611.54782887350393</v>
      </c>
      <c r="J84" s="122">
        <f t="shared" si="7"/>
        <v>239531.19197885471</v>
      </c>
      <c r="K84" s="250" t="s">
        <v>66</v>
      </c>
      <c r="L84" s="108"/>
      <c r="M84" s="108"/>
      <c r="N84" s="108"/>
      <c r="O84" s="108"/>
      <c r="P84" s="109"/>
      <c r="Q84" s="110"/>
      <c r="R84" s="111">
        <f>SUM(H85:H454)</f>
        <v>221644.33</v>
      </c>
      <c r="S84" s="112">
        <f>SUM(I85:I454)</f>
        <v>239531.19197885445</v>
      </c>
      <c r="T84" s="113"/>
    </row>
    <row r="85" spans="1:20" hidden="1">
      <c r="A85" s="237">
        <v>41713</v>
      </c>
      <c r="B85" s="25">
        <v>39</v>
      </c>
      <c r="C85" s="35" t="s">
        <v>20</v>
      </c>
      <c r="D85" s="36" t="str">
        <f t="shared" si="14"/>
        <v>'</v>
      </c>
      <c r="E85" s="37">
        <f t="shared" si="14"/>
        <v>41775.25</v>
      </c>
      <c r="F85" s="6">
        <f>IF(MAX(F$9:F84)&gt;=L$5,0,IF(B85&gt;=MONTH($N$5),F84+1,0))</f>
        <v>71</v>
      </c>
      <c r="G85" s="38">
        <f t="shared" si="12"/>
        <v>2712.7978288735039</v>
      </c>
      <c r="H85" s="39">
        <f t="shared" si="13"/>
        <v>2095.9</v>
      </c>
      <c r="I85" s="39">
        <f t="shared" si="3"/>
        <v>616.89782887350384</v>
      </c>
      <c r="J85" s="40">
        <f t="shared" si="7"/>
        <v>238914.2941499812</v>
      </c>
      <c r="K85" s="41"/>
      <c r="L85" s="42"/>
      <c r="M85" s="42"/>
      <c r="N85" s="42"/>
      <c r="O85" s="42"/>
      <c r="P85" s="46"/>
      <c r="Q85" s="23"/>
      <c r="R85" s="223">
        <f>S84*T85</f>
        <v>23953.119197885448</v>
      </c>
      <c r="S85" s="104" t="s">
        <v>65</v>
      </c>
      <c r="T85" s="106">
        <v>0.1</v>
      </c>
    </row>
    <row r="86" spans="1:20" hidden="1">
      <c r="A86" s="237">
        <v>41744</v>
      </c>
      <c r="B86" s="25">
        <v>40</v>
      </c>
      <c r="C86" s="35" t="s">
        <v>21</v>
      </c>
      <c r="D86" s="36" t="str">
        <f t="shared" si="14"/>
        <v>'</v>
      </c>
      <c r="E86" s="37">
        <f t="shared" si="14"/>
        <v>41775.25</v>
      </c>
      <c r="F86" s="6">
        <f>IF(MAX(F$9:F85)&gt;=L$5,0,IF(B86&gt;=MONTH($N$5),F85+1,0))</f>
        <v>72</v>
      </c>
      <c r="G86" s="38">
        <f t="shared" si="12"/>
        <v>2712.7978288735039</v>
      </c>
      <c r="H86" s="39">
        <f t="shared" si="13"/>
        <v>2090.5</v>
      </c>
      <c r="I86" s="39">
        <f t="shared" si="3"/>
        <v>622.29782887350393</v>
      </c>
      <c r="J86" s="40">
        <f t="shared" si="7"/>
        <v>238291.9963211077</v>
      </c>
      <c r="K86" s="41"/>
      <c r="L86" s="42"/>
      <c r="M86" s="42"/>
      <c r="N86" s="42"/>
      <c r="O86" s="42"/>
      <c r="P86" s="46"/>
      <c r="Q86" s="23"/>
      <c r="R86" s="114">
        <f>R84-R85</f>
        <v>197691.21080211454</v>
      </c>
      <c r="S86" s="163">
        <f>S84+R85</f>
        <v>263484.31117673987</v>
      </c>
      <c r="T86" s="186">
        <f>R86/S86</f>
        <v>0.75029594710672298</v>
      </c>
    </row>
    <row r="87" spans="1:20" hidden="1">
      <c r="A87" s="237">
        <v>41774</v>
      </c>
      <c r="B87" s="25">
        <v>41</v>
      </c>
      <c r="C87" s="35" t="s">
        <v>22</v>
      </c>
      <c r="D87" s="36" t="str">
        <f t="shared" si="14"/>
        <v>'</v>
      </c>
      <c r="E87" s="37">
        <f t="shared" si="14"/>
        <v>41775.25</v>
      </c>
      <c r="F87" s="6">
        <f>IF(MAX(F$9:F86)&gt;=L$5,0,IF(B87&gt;=MONTH($N$5),F86+1,0))</f>
        <v>73</v>
      </c>
      <c r="G87" s="38">
        <f t="shared" si="12"/>
        <v>2712.7978288735039</v>
      </c>
      <c r="H87" s="39">
        <f t="shared" si="13"/>
        <v>2085.06</v>
      </c>
      <c r="I87" s="39">
        <f t="shared" si="3"/>
        <v>627.73782887350399</v>
      </c>
      <c r="J87" s="40">
        <f t="shared" si="7"/>
        <v>237664.25849223419</v>
      </c>
      <c r="K87" s="41"/>
      <c r="L87" s="42"/>
      <c r="M87" s="42"/>
      <c r="N87" s="42"/>
      <c r="O87" s="42"/>
      <c r="P87" s="46"/>
      <c r="Q87" s="23"/>
      <c r="R87" s="162" t="s">
        <v>91</v>
      </c>
      <c r="S87" s="164" t="s">
        <v>101</v>
      </c>
      <c r="T87" s="165" t="s">
        <v>94</v>
      </c>
    </row>
    <row r="88" spans="1:20" hidden="1">
      <c r="A88" s="237">
        <v>41805</v>
      </c>
      <c r="B88" s="25">
        <v>42</v>
      </c>
      <c r="C88" s="35" t="s">
        <v>23</v>
      </c>
      <c r="D88" s="36" t="str">
        <f t="shared" si="14"/>
        <v>'</v>
      </c>
      <c r="E88" s="37">
        <f t="shared" si="14"/>
        <v>41775.25</v>
      </c>
      <c r="F88" s="6">
        <f>IF(MAX(F$9:F87)&gt;=L$5,0,IF(B88&gt;=MONTH($N$5),F87+1,0))</f>
        <v>74</v>
      </c>
      <c r="G88" s="38">
        <f t="shared" si="12"/>
        <v>2712.7978288735039</v>
      </c>
      <c r="H88" s="39">
        <f t="shared" si="13"/>
        <v>2079.56</v>
      </c>
      <c r="I88" s="39">
        <f t="shared" si="3"/>
        <v>633.23782887350399</v>
      </c>
      <c r="J88" s="40">
        <f t="shared" si="7"/>
        <v>237031.02066336069</v>
      </c>
      <c r="K88" s="41"/>
      <c r="L88" s="42"/>
      <c r="M88" s="42"/>
      <c r="N88" s="42"/>
      <c r="O88" s="42"/>
      <c r="P88" s="46"/>
      <c r="Q88" s="23"/>
      <c r="R88" s="162" t="s">
        <v>92</v>
      </c>
      <c r="S88" s="164" t="s">
        <v>10</v>
      </c>
      <c r="T88" s="165" t="s">
        <v>95</v>
      </c>
    </row>
    <row r="89" spans="1:20" hidden="1">
      <c r="A89" s="237">
        <v>41835</v>
      </c>
      <c r="B89" s="25">
        <v>43</v>
      </c>
      <c r="C89" s="35" t="s">
        <v>24</v>
      </c>
      <c r="D89" s="36" t="str">
        <f t="shared" si="14"/>
        <v>'</v>
      </c>
      <c r="E89" s="37">
        <f t="shared" si="14"/>
        <v>41775.25</v>
      </c>
      <c r="F89" s="6">
        <f>IF(MAX(F$9:F88)&gt;=L$5,0,IF(B89&gt;=MONTH($N$5),F88+1,0))</f>
        <v>75</v>
      </c>
      <c r="G89" s="38">
        <f t="shared" si="12"/>
        <v>2712.7978288735039</v>
      </c>
      <c r="H89" s="39">
        <f t="shared" si="13"/>
        <v>2074.02</v>
      </c>
      <c r="I89" s="39">
        <f t="shared" si="3"/>
        <v>638.77782887350395</v>
      </c>
      <c r="J89" s="40">
        <f t="shared" si="7"/>
        <v>236392.24283448717</v>
      </c>
      <c r="K89" s="41"/>
      <c r="L89" s="42"/>
      <c r="M89" s="42"/>
      <c r="N89" s="42"/>
      <c r="O89" s="42"/>
      <c r="P89" s="46"/>
      <c r="Q89" s="23"/>
      <c r="R89" s="157" t="s">
        <v>87</v>
      </c>
      <c r="S89" s="157"/>
      <c r="T89" s="157"/>
    </row>
    <row r="90" spans="1:20" hidden="1">
      <c r="A90" s="237">
        <v>41866</v>
      </c>
      <c r="B90" s="25">
        <v>44</v>
      </c>
      <c r="C90" s="35" t="s">
        <v>25</v>
      </c>
      <c r="D90" s="36" t="str">
        <f t="shared" si="14"/>
        <v>'</v>
      </c>
      <c r="E90" s="37">
        <f t="shared" si="14"/>
        <v>41775.25</v>
      </c>
      <c r="F90" s="6">
        <f>IF(MAX(F$9:F89)&gt;=L$5,0,IF(B90&gt;=MONTH($N$5),F89+1,0))</f>
        <v>76</v>
      </c>
      <c r="G90" s="38">
        <f t="shared" si="12"/>
        <v>2712.7978288735039</v>
      </c>
      <c r="H90" s="39">
        <f t="shared" si="13"/>
        <v>2068.4299999999998</v>
      </c>
      <c r="I90" s="39">
        <f t="shared" si="3"/>
        <v>644.3678288735041</v>
      </c>
      <c r="J90" s="40">
        <f t="shared" si="7"/>
        <v>235747.87500561366</v>
      </c>
      <c r="K90" s="41"/>
      <c r="L90" s="42"/>
      <c r="M90" s="42"/>
      <c r="N90" s="42"/>
      <c r="O90" s="42"/>
      <c r="P90" s="46"/>
      <c r="Q90" s="23"/>
      <c r="R90" s="215" t="s">
        <v>98</v>
      </c>
      <c r="S90" s="216">
        <f>SUM($I$11:$I84)</f>
        <v>32188.808021145273</v>
      </c>
    </row>
    <row r="91" spans="1:20" hidden="1">
      <c r="A91" s="237">
        <v>41897</v>
      </c>
      <c r="B91" s="25">
        <v>45</v>
      </c>
      <c r="C91" s="35" t="s">
        <v>26</v>
      </c>
      <c r="D91" s="36" t="str">
        <f t="shared" si="14"/>
        <v>'</v>
      </c>
      <c r="E91" s="37">
        <f t="shared" si="14"/>
        <v>41775.25</v>
      </c>
      <c r="F91" s="6">
        <f>IF(MAX(F$9:F90)&gt;=L$5,0,IF(B91&gt;=MONTH($N$5),F90+1,0))</f>
        <v>77</v>
      </c>
      <c r="G91" s="38">
        <f t="shared" si="12"/>
        <v>2712.7978288735039</v>
      </c>
      <c r="H91" s="39">
        <f t="shared" si="13"/>
        <v>2062.79</v>
      </c>
      <c r="I91" s="39">
        <f t="shared" si="3"/>
        <v>650.00782887350397</v>
      </c>
      <c r="J91" s="40">
        <f t="shared" si="7"/>
        <v>235097.86717674017</v>
      </c>
      <c r="K91" s="41"/>
      <c r="L91" s="42"/>
      <c r="M91" s="42"/>
      <c r="N91" s="42"/>
      <c r="O91" s="42"/>
      <c r="P91" s="46"/>
      <c r="Q91" s="23"/>
      <c r="R91" s="215" t="s">
        <v>97</v>
      </c>
      <c r="S91" s="216">
        <f>SUM($H$11:$H84)</f>
        <v>157707.03999999995</v>
      </c>
      <c r="T91" s="183" t="s">
        <v>115</v>
      </c>
    </row>
    <row r="92" spans="1:20" hidden="1">
      <c r="A92" s="237">
        <v>41927</v>
      </c>
      <c r="B92" s="25">
        <v>46</v>
      </c>
      <c r="C92" s="35" t="s">
        <v>27</v>
      </c>
      <c r="D92" s="36" t="str">
        <f t="shared" si="14"/>
        <v>'</v>
      </c>
      <c r="E92" s="37">
        <f t="shared" si="14"/>
        <v>41775.25</v>
      </c>
      <c r="F92" s="6">
        <f>IF(MAX(F$9:F91)&gt;=L$5,0,IF(B92&gt;=MONTH($N$5),F91+1,0))</f>
        <v>78</v>
      </c>
      <c r="G92" s="38">
        <f t="shared" si="12"/>
        <v>2712.7978288735039</v>
      </c>
      <c r="H92" s="39">
        <f t="shared" si="13"/>
        <v>2057.11</v>
      </c>
      <c r="I92" s="39">
        <f t="shared" si="3"/>
        <v>655.6878288735038</v>
      </c>
      <c r="J92" s="40">
        <f t="shared" si="7"/>
        <v>234442.17934786665</v>
      </c>
      <c r="K92" s="41"/>
      <c r="L92" s="42"/>
      <c r="M92" s="42"/>
      <c r="N92" s="42"/>
      <c r="O92" s="42"/>
      <c r="P92" s="46"/>
      <c r="Q92" s="23"/>
      <c r="R92" s="184" t="s">
        <v>99</v>
      </c>
      <c r="S92" s="185">
        <f>K455</f>
        <v>379351.37000000005</v>
      </c>
      <c r="T92" s="183" t="s">
        <v>88</v>
      </c>
    </row>
    <row r="93" spans="1:20" hidden="1">
      <c r="A93" s="237">
        <v>41958</v>
      </c>
      <c r="B93" s="25">
        <v>47</v>
      </c>
      <c r="C93" s="35" t="s">
        <v>28</v>
      </c>
      <c r="D93" s="36" t="str">
        <f t="shared" si="14"/>
        <v>'</v>
      </c>
      <c r="E93" s="37">
        <f t="shared" si="14"/>
        <v>41775.25</v>
      </c>
      <c r="F93" s="6">
        <f>IF(MAX(F$9:F92)&gt;=L$5,0,IF(B93&gt;=MONTH($N$5),F92+1,0))</f>
        <v>79</v>
      </c>
      <c r="G93" s="38">
        <f t="shared" si="12"/>
        <v>2712.7978288735039</v>
      </c>
      <c r="H93" s="39">
        <f t="shared" si="13"/>
        <v>2051.37</v>
      </c>
      <c r="I93" s="39">
        <f t="shared" si="3"/>
        <v>661.42782887350404</v>
      </c>
      <c r="J93" s="40">
        <f t="shared" si="7"/>
        <v>233780.75151899314</v>
      </c>
      <c r="K93" s="41"/>
      <c r="L93" s="42"/>
      <c r="M93" s="42"/>
      <c r="N93" s="42"/>
      <c r="O93" s="42"/>
      <c r="P93" s="46"/>
      <c r="Q93" s="23"/>
      <c r="R93" s="217" t="s">
        <v>102</v>
      </c>
      <c r="S93" s="216">
        <f>S92-S91</f>
        <v>221644.3300000001</v>
      </c>
      <c r="T93" s="156">
        <f>T123-T86</f>
        <v>-0.20831781487046575</v>
      </c>
    </row>
    <row r="94" spans="1:20" hidden="1">
      <c r="A94" s="237">
        <v>41988</v>
      </c>
      <c r="B94" s="25">
        <v>48</v>
      </c>
      <c r="C94" s="35" t="s">
        <v>29</v>
      </c>
      <c r="D94" s="36" t="str">
        <f t="shared" si="14"/>
        <v>'</v>
      </c>
      <c r="E94" s="37">
        <f t="shared" si="14"/>
        <v>41775.25</v>
      </c>
      <c r="F94" s="53">
        <f>IF(MAX(F$9:F93)&gt;=L$5,0,IF(B94&gt;=MONTH($N$5),F93+1,0))</f>
        <v>80</v>
      </c>
      <c r="G94" s="45">
        <f t="shared" si="12"/>
        <v>2712.7978288735039</v>
      </c>
      <c r="H94" s="42">
        <f t="shared" si="13"/>
        <v>2045.58</v>
      </c>
      <c r="I94" s="42">
        <f t="shared" si="3"/>
        <v>667.217828873504</v>
      </c>
      <c r="J94" s="46">
        <f t="shared" si="7"/>
        <v>233113.53369011963</v>
      </c>
      <c r="K94" s="41">
        <f>SUM(H83:H94)</f>
        <v>24918.120000000003</v>
      </c>
      <c r="L94" s="42">
        <f>SUM(I83:I94)</f>
        <v>7635.4539464820473</v>
      </c>
      <c r="M94" s="42">
        <f>SUM(G83:G94)</f>
        <v>32553.57394648204</v>
      </c>
      <c r="N94" s="42">
        <f>K94+N82</f>
        <v>178417.36</v>
      </c>
      <c r="O94" s="42">
        <f>L94+O82</f>
        <v>38606.466309880314</v>
      </c>
      <c r="P94" s="46">
        <f>M94+P82</f>
        <v>217023.82630988027</v>
      </c>
      <c r="Q94" s="23"/>
    </row>
    <row r="95" spans="1:20" hidden="1">
      <c r="A95" s="237">
        <v>42019</v>
      </c>
      <c r="B95" s="25">
        <v>49</v>
      </c>
      <c r="C95" s="26" t="s">
        <v>17</v>
      </c>
      <c r="D95" s="47" t="str">
        <f>D83</f>
        <v>'</v>
      </c>
      <c r="E95" s="27">
        <f>E83+365.25</f>
        <v>42140.5</v>
      </c>
      <c r="F95" s="90">
        <f>IF(MAX(F$9:F94)&gt;=L$5,0,IF(B95&gt;=MONTH($N$5),F94+1,0))</f>
        <v>81</v>
      </c>
      <c r="G95" s="28">
        <f t="shared" si="12"/>
        <v>2712.7978288735039</v>
      </c>
      <c r="H95" s="29">
        <f t="shared" si="13"/>
        <v>2039.74</v>
      </c>
      <c r="I95" s="29">
        <f t="shared" si="3"/>
        <v>673.05782887350392</v>
      </c>
      <c r="J95" s="30">
        <f t="shared" ref="J95:J158" si="15">J94-I95</f>
        <v>232440.47586124612</v>
      </c>
      <c r="K95" s="31"/>
      <c r="L95" s="32"/>
      <c r="M95" s="32"/>
      <c r="N95" s="32"/>
      <c r="O95" s="32"/>
      <c r="P95" s="48"/>
      <c r="Q95" s="23"/>
    </row>
    <row r="96" spans="1:20" hidden="1">
      <c r="A96" s="237">
        <v>42050</v>
      </c>
      <c r="B96" s="25">
        <v>50</v>
      </c>
      <c r="C96" s="35" t="s">
        <v>19</v>
      </c>
      <c r="D96" s="36" t="str">
        <f t="shared" ref="D96:E106" si="16">D95</f>
        <v>'</v>
      </c>
      <c r="E96" s="37">
        <f t="shared" si="16"/>
        <v>42140.5</v>
      </c>
      <c r="F96" s="6">
        <f>IF(MAX(F$9:F95)&gt;=L$5,0,IF(B96&gt;=MONTH($N$5),F95+1,0))</f>
        <v>82</v>
      </c>
      <c r="G96" s="38">
        <f t="shared" si="12"/>
        <v>2712.7978288735039</v>
      </c>
      <c r="H96" s="39">
        <f t="shared" si="13"/>
        <v>2033.85</v>
      </c>
      <c r="I96" s="39">
        <f t="shared" si="3"/>
        <v>678.94782887350402</v>
      </c>
      <c r="J96" s="40">
        <f t="shared" si="15"/>
        <v>231761.52803237262</v>
      </c>
      <c r="K96" s="41"/>
      <c r="L96" s="42"/>
      <c r="M96" s="42"/>
      <c r="N96" s="42"/>
      <c r="O96" s="42"/>
      <c r="P96" s="46"/>
      <c r="Q96" s="23"/>
    </row>
    <row r="97" spans="1:17" hidden="1">
      <c r="A97" s="237">
        <v>42078</v>
      </c>
      <c r="B97" s="25">
        <v>51</v>
      </c>
      <c r="C97" s="35" t="s">
        <v>20</v>
      </c>
      <c r="D97" s="36" t="str">
        <f t="shared" si="16"/>
        <v>'</v>
      </c>
      <c r="E97" s="37">
        <f t="shared" si="16"/>
        <v>42140.5</v>
      </c>
      <c r="F97" s="6">
        <f>IF(MAX(F$9:F96)&gt;=L$5,0,IF(B97&gt;=MONTH($N$5),F96+1,0))</f>
        <v>83</v>
      </c>
      <c r="G97" s="38">
        <f t="shared" si="12"/>
        <v>2712.7978288735039</v>
      </c>
      <c r="H97" s="39">
        <f t="shared" si="13"/>
        <v>2027.91</v>
      </c>
      <c r="I97" s="39">
        <f t="shared" si="3"/>
        <v>684.88782887350385</v>
      </c>
      <c r="J97" s="40">
        <f t="shared" si="15"/>
        <v>231076.64020349912</v>
      </c>
      <c r="K97" s="41"/>
      <c r="L97" s="42"/>
      <c r="M97" s="42"/>
      <c r="N97" s="42"/>
      <c r="O97" s="42"/>
      <c r="P97" s="46"/>
      <c r="Q97" s="23"/>
    </row>
    <row r="98" spans="1:17" hidden="1">
      <c r="A98" s="237">
        <v>42109</v>
      </c>
      <c r="B98" s="25">
        <v>52</v>
      </c>
      <c r="C98" s="35" t="s">
        <v>21</v>
      </c>
      <c r="D98" s="36" t="str">
        <f t="shared" si="16"/>
        <v>'</v>
      </c>
      <c r="E98" s="37">
        <f t="shared" si="16"/>
        <v>42140.5</v>
      </c>
      <c r="F98" s="6">
        <f>IF(MAX(F$9:F97)&gt;=L$5,0,IF(B98&gt;=MONTH($N$5),F97+1,0))</f>
        <v>84</v>
      </c>
      <c r="G98" s="38">
        <f t="shared" si="12"/>
        <v>2712.7978288735039</v>
      </c>
      <c r="H98" s="39">
        <f t="shared" si="13"/>
        <v>2021.92</v>
      </c>
      <c r="I98" s="39">
        <f t="shared" si="3"/>
        <v>690.87782887350386</v>
      </c>
      <c r="J98" s="40">
        <f t="shared" si="15"/>
        <v>230385.76237462563</v>
      </c>
      <c r="K98" s="41"/>
      <c r="L98" s="42"/>
      <c r="M98" s="42"/>
      <c r="N98" s="42"/>
      <c r="O98" s="42"/>
      <c r="P98" s="46"/>
      <c r="Q98" s="23"/>
    </row>
    <row r="99" spans="1:17" hidden="1">
      <c r="A99" s="237">
        <v>42139</v>
      </c>
      <c r="B99" s="25">
        <v>53</v>
      </c>
      <c r="C99" s="35" t="s">
        <v>22</v>
      </c>
      <c r="D99" s="36" t="str">
        <f t="shared" si="16"/>
        <v>'</v>
      </c>
      <c r="E99" s="37">
        <f t="shared" si="16"/>
        <v>42140.5</v>
      </c>
      <c r="F99" s="6">
        <f>IF(MAX(F$9:F98)&gt;=L$5,0,IF(B99&gt;=MONTH($N$5),F98+1,0))</f>
        <v>85</v>
      </c>
      <c r="G99" s="38">
        <f t="shared" si="12"/>
        <v>2712.7978288735039</v>
      </c>
      <c r="H99" s="39">
        <f t="shared" si="13"/>
        <v>2015.88</v>
      </c>
      <c r="I99" s="39">
        <f t="shared" si="3"/>
        <v>696.91782887350382</v>
      </c>
      <c r="J99" s="40">
        <f t="shared" si="15"/>
        <v>229688.84454575213</v>
      </c>
      <c r="K99" s="41"/>
      <c r="L99" s="42"/>
      <c r="M99" s="42"/>
      <c r="N99" s="42"/>
      <c r="O99" s="42"/>
      <c r="P99" s="46"/>
      <c r="Q99" s="23"/>
    </row>
    <row r="100" spans="1:17" hidden="1">
      <c r="A100" s="237">
        <v>42170</v>
      </c>
      <c r="B100" s="25">
        <v>54</v>
      </c>
      <c r="C100" s="35" t="s">
        <v>23</v>
      </c>
      <c r="D100" s="36" t="str">
        <f t="shared" si="16"/>
        <v>'</v>
      </c>
      <c r="E100" s="37">
        <f t="shared" si="16"/>
        <v>42140.5</v>
      </c>
      <c r="F100" s="6">
        <f>IF(MAX(F$9:F99)&gt;=L$5,0,IF(B100&gt;=MONTH($N$5),F99+1,0))</f>
        <v>86</v>
      </c>
      <c r="G100" s="38">
        <f t="shared" si="12"/>
        <v>2712.7978288735039</v>
      </c>
      <c r="H100" s="39">
        <f t="shared" si="13"/>
        <v>2009.78</v>
      </c>
      <c r="I100" s="39">
        <f t="shared" si="3"/>
        <v>703.01782887350396</v>
      </c>
      <c r="J100" s="40">
        <f t="shared" si="15"/>
        <v>228985.82671687863</v>
      </c>
      <c r="K100" s="41"/>
      <c r="L100" s="42"/>
      <c r="M100" s="42"/>
      <c r="N100" s="42"/>
      <c r="O100" s="42"/>
      <c r="P100" s="46"/>
      <c r="Q100" s="23"/>
    </row>
    <row r="101" spans="1:17" hidden="1">
      <c r="A101" s="237">
        <v>42200</v>
      </c>
      <c r="B101" s="25">
        <v>55</v>
      </c>
      <c r="C101" s="35" t="s">
        <v>24</v>
      </c>
      <c r="D101" s="36" t="str">
        <f t="shared" si="16"/>
        <v>'</v>
      </c>
      <c r="E101" s="37">
        <f t="shared" si="16"/>
        <v>42140.5</v>
      </c>
      <c r="F101" s="6">
        <f>IF(MAX(F$9:F100)&gt;=L$5,0,IF(B101&gt;=MONTH($N$5),F100+1,0))</f>
        <v>87</v>
      </c>
      <c r="G101" s="38">
        <f t="shared" si="12"/>
        <v>2712.7978288735039</v>
      </c>
      <c r="H101" s="39">
        <f t="shared" si="13"/>
        <v>2003.63</v>
      </c>
      <c r="I101" s="39">
        <f t="shared" si="3"/>
        <v>709.16782887350382</v>
      </c>
      <c r="J101" s="40">
        <f t="shared" si="15"/>
        <v>228276.65888800513</v>
      </c>
      <c r="K101" s="41"/>
      <c r="L101" s="42"/>
      <c r="M101" s="42"/>
      <c r="N101" s="42"/>
      <c r="O101" s="42"/>
      <c r="P101" s="46"/>
      <c r="Q101" s="23"/>
    </row>
    <row r="102" spans="1:17" hidden="1">
      <c r="A102" s="237">
        <v>42231</v>
      </c>
      <c r="B102" s="25">
        <v>56</v>
      </c>
      <c r="C102" s="35" t="s">
        <v>25</v>
      </c>
      <c r="D102" s="36" t="str">
        <f t="shared" si="16"/>
        <v>'</v>
      </c>
      <c r="E102" s="37">
        <f t="shared" si="16"/>
        <v>42140.5</v>
      </c>
      <c r="F102" s="6">
        <f>IF(MAX(F$9:F101)&gt;=L$5,0,IF(B102&gt;=MONTH($N$5),F101+1,0))</f>
        <v>88</v>
      </c>
      <c r="G102" s="38">
        <f t="shared" si="12"/>
        <v>2712.7978288735039</v>
      </c>
      <c r="H102" s="39">
        <f t="shared" si="13"/>
        <v>1997.42</v>
      </c>
      <c r="I102" s="39">
        <f t="shared" si="3"/>
        <v>715.37782887350386</v>
      </c>
      <c r="J102" s="40">
        <f t="shared" si="15"/>
        <v>227561.28105913164</v>
      </c>
      <c r="K102" s="41"/>
      <c r="L102" s="42"/>
      <c r="M102" s="42"/>
      <c r="N102" s="42"/>
      <c r="O102" s="42"/>
      <c r="P102" s="46"/>
      <c r="Q102" s="23"/>
    </row>
    <row r="103" spans="1:17" hidden="1">
      <c r="A103" s="237">
        <v>42262</v>
      </c>
      <c r="B103" s="25">
        <v>57</v>
      </c>
      <c r="C103" s="35" t="s">
        <v>26</v>
      </c>
      <c r="D103" s="36" t="str">
        <f t="shared" si="16"/>
        <v>'</v>
      </c>
      <c r="E103" s="37">
        <f t="shared" si="16"/>
        <v>42140.5</v>
      </c>
      <c r="F103" s="6">
        <f>IF(MAX(F$9:F102)&gt;=L$5,0,IF(B103&gt;=MONTH($N$5),F102+1,0))</f>
        <v>89</v>
      </c>
      <c r="G103" s="38">
        <f t="shared" si="12"/>
        <v>2712.7978288735039</v>
      </c>
      <c r="H103" s="39">
        <f t="shared" si="13"/>
        <v>1991.16</v>
      </c>
      <c r="I103" s="39">
        <f t="shared" si="3"/>
        <v>721.63782887350385</v>
      </c>
      <c r="J103" s="40">
        <f t="shared" si="15"/>
        <v>226839.64323025814</v>
      </c>
      <c r="K103" s="41"/>
      <c r="L103" s="42"/>
      <c r="M103" s="42"/>
      <c r="N103" s="42"/>
      <c r="O103" s="42"/>
      <c r="P103" s="46"/>
      <c r="Q103" s="23"/>
    </row>
    <row r="104" spans="1:17" hidden="1">
      <c r="A104" s="237">
        <v>42292</v>
      </c>
      <c r="B104" s="25">
        <v>58</v>
      </c>
      <c r="C104" s="35" t="s">
        <v>27</v>
      </c>
      <c r="D104" s="36" t="str">
        <f t="shared" si="16"/>
        <v>'</v>
      </c>
      <c r="E104" s="37">
        <f t="shared" si="16"/>
        <v>42140.5</v>
      </c>
      <c r="F104" s="6">
        <f>IF(MAX(F$9:F103)&gt;=L$5,0,IF(B104&gt;=MONTH($N$5),F103+1,0))</f>
        <v>90</v>
      </c>
      <c r="G104" s="38">
        <f t="shared" si="12"/>
        <v>2712.7978288735039</v>
      </c>
      <c r="H104" s="39">
        <f t="shared" si="13"/>
        <v>1984.85</v>
      </c>
      <c r="I104" s="39">
        <f t="shared" si="3"/>
        <v>727.94782887350402</v>
      </c>
      <c r="J104" s="40">
        <f t="shared" si="15"/>
        <v>226111.69540138464</v>
      </c>
      <c r="K104" s="41"/>
      <c r="L104" s="42"/>
      <c r="M104" s="42"/>
      <c r="N104" s="42"/>
      <c r="O104" s="42"/>
      <c r="P104" s="46"/>
      <c r="Q104" s="23"/>
    </row>
    <row r="105" spans="1:17" hidden="1">
      <c r="A105" s="237">
        <v>42323</v>
      </c>
      <c r="B105" s="25">
        <v>59</v>
      </c>
      <c r="C105" s="35" t="s">
        <v>28</v>
      </c>
      <c r="D105" s="36" t="str">
        <f t="shared" si="16"/>
        <v>'</v>
      </c>
      <c r="E105" s="37">
        <f t="shared" si="16"/>
        <v>42140.5</v>
      </c>
      <c r="F105" s="6">
        <f>IF(MAX(F$9:F104)&gt;=L$5,0,IF(B105&gt;=MONTH($N$5),F104+1,0))</f>
        <v>91</v>
      </c>
      <c r="G105" s="38">
        <f t="shared" si="12"/>
        <v>2712.7978288735039</v>
      </c>
      <c r="H105" s="39">
        <f t="shared" si="13"/>
        <v>1978.48</v>
      </c>
      <c r="I105" s="39">
        <f t="shared" si="3"/>
        <v>734.31782887350391</v>
      </c>
      <c r="J105" s="40">
        <f t="shared" si="15"/>
        <v>225377.37757251115</v>
      </c>
      <c r="K105" s="41"/>
      <c r="L105" s="42"/>
      <c r="M105" s="42"/>
      <c r="N105" s="42"/>
      <c r="O105" s="42"/>
      <c r="P105" s="46"/>
      <c r="Q105" s="23"/>
    </row>
    <row r="106" spans="1:17" hidden="1">
      <c r="A106" s="237">
        <v>42353</v>
      </c>
      <c r="B106" s="25">
        <v>60</v>
      </c>
      <c r="C106" s="50" t="s">
        <v>29</v>
      </c>
      <c r="D106" s="51" t="str">
        <f t="shared" si="16"/>
        <v>'</v>
      </c>
      <c r="E106" s="52">
        <f t="shared" si="16"/>
        <v>42140.5</v>
      </c>
      <c r="F106" s="53">
        <f>IF(MAX(F$9:F105)&gt;=L$5,0,IF(B106&gt;=MONTH($N$5),F105+1,0))</f>
        <v>92</v>
      </c>
      <c r="G106" s="54">
        <f t="shared" si="12"/>
        <v>2712.7978288735039</v>
      </c>
      <c r="H106" s="55">
        <f t="shared" si="13"/>
        <v>1972.05</v>
      </c>
      <c r="I106" s="55">
        <f t="shared" si="3"/>
        <v>740.74782887350398</v>
      </c>
      <c r="J106" s="56">
        <f t="shared" si="15"/>
        <v>224636.62974363763</v>
      </c>
      <c r="K106" s="57">
        <f>SUM(H95:H106)</f>
        <v>24076.67</v>
      </c>
      <c r="L106" s="55">
        <f>SUM(I95:I106)</f>
        <v>8476.9039464820471</v>
      </c>
      <c r="M106" s="55">
        <f>SUM(G95:G106)</f>
        <v>32553.57394648204</v>
      </c>
      <c r="N106" s="55">
        <f>K106+N94</f>
        <v>202494.02999999997</v>
      </c>
      <c r="O106" s="55">
        <f>L106+O94</f>
        <v>47083.370256362359</v>
      </c>
      <c r="P106" s="56">
        <f>M106+P94</f>
        <v>249577.40025636231</v>
      </c>
      <c r="Q106" s="23"/>
    </row>
    <row r="107" spans="1:17" hidden="1">
      <c r="A107" s="237">
        <v>42384</v>
      </c>
      <c r="B107" s="25">
        <v>25</v>
      </c>
      <c r="C107" s="26" t="s">
        <v>17</v>
      </c>
      <c r="D107" s="47" t="str">
        <f>D95</f>
        <v>'</v>
      </c>
      <c r="E107" s="27">
        <f>E95+365.25</f>
        <v>42505.75</v>
      </c>
      <c r="F107" s="90">
        <f>IF(MAX(F$9:F106)&gt;=L$5,0,IF(B107&gt;=MONTH($N$5),F106+1,0))</f>
        <v>93</v>
      </c>
      <c r="G107" s="28">
        <f t="shared" si="12"/>
        <v>2712.7978288735039</v>
      </c>
      <c r="H107" s="29">
        <f t="shared" si="13"/>
        <v>1965.57</v>
      </c>
      <c r="I107" s="29">
        <f t="shared" si="3"/>
        <v>747.227828873504</v>
      </c>
      <c r="J107" s="30">
        <f t="shared" si="15"/>
        <v>223889.40191476414</v>
      </c>
      <c r="K107" s="31"/>
      <c r="L107" s="32"/>
      <c r="M107" s="32"/>
      <c r="N107" s="32"/>
      <c r="O107" s="32"/>
      <c r="P107" s="48"/>
      <c r="Q107" s="23"/>
    </row>
    <row r="108" spans="1:17" hidden="1">
      <c r="A108" s="237">
        <v>42415</v>
      </c>
      <c r="B108" s="25">
        <v>26</v>
      </c>
      <c r="C108" s="35" t="s">
        <v>19</v>
      </c>
      <c r="D108" s="36" t="str">
        <f t="shared" ref="D108:E118" si="17">D107</f>
        <v>'</v>
      </c>
      <c r="E108" s="37">
        <f t="shared" si="17"/>
        <v>42505.75</v>
      </c>
      <c r="F108" s="6">
        <f>IF(MAX(F$9:F107)&gt;=L$5,0,IF(B108&gt;=MONTH($N$5),F107+1,0))</f>
        <v>94</v>
      </c>
      <c r="G108" s="38">
        <f t="shared" si="12"/>
        <v>2712.7978288735039</v>
      </c>
      <c r="H108" s="39">
        <f t="shared" si="13"/>
        <v>1959.03</v>
      </c>
      <c r="I108" s="39">
        <f t="shared" si="3"/>
        <v>753.76782887350396</v>
      </c>
      <c r="J108" s="40">
        <f t="shared" si="15"/>
        <v>223135.63408589063</v>
      </c>
      <c r="K108" s="41"/>
      <c r="L108" s="42"/>
      <c r="M108" s="42"/>
      <c r="N108" s="42"/>
      <c r="O108" s="42"/>
      <c r="P108" s="46"/>
      <c r="Q108" s="23"/>
    </row>
    <row r="109" spans="1:17" hidden="1">
      <c r="A109" s="237">
        <v>42444</v>
      </c>
      <c r="B109" s="25">
        <v>27</v>
      </c>
      <c r="C109" s="35" t="s">
        <v>20</v>
      </c>
      <c r="D109" s="36" t="str">
        <f t="shared" si="17"/>
        <v>'</v>
      </c>
      <c r="E109" s="37">
        <f t="shared" si="17"/>
        <v>42505.75</v>
      </c>
      <c r="F109" s="6">
        <f>IF(MAX(F$9:F108)&gt;=L$5,0,IF(B109&gt;=MONTH($N$5),F108+1,0))</f>
        <v>95</v>
      </c>
      <c r="G109" s="38">
        <f t="shared" si="12"/>
        <v>2712.7978288735039</v>
      </c>
      <c r="H109" s="39">
        <f t="shared" si="13"/>
        <v>1952.44</v>
      </c>
      <c r="I109" s="39">
        <f t="shared" si="3"/>
        <v>760.35782887350388</v>
      </c>
      <c r="J109" s="40">
        <f t="shared" si="15"/>
        <v>222375.27625701713</v>
      </c>
      <c r="K109" s="41"/>
      <c r="L109" s="42"/>
      <c r="M109" s="42"/>
      <c r="N109" s="42"/>
      <c r="O109" s="42"/>
      <c r="P109" s="46"/>
      <c r="Q109" s="23"/>
    </row>
    <row r="110" spans="1:17" hidden="1">
      <c r="A110" s="237">
        <v>42475</v>
      </c>
      <c r="B110" s="25">
        <v>28</v>
      </c>
      <c r="C110" s="35" t="s">
        <v>21</v>
      </c>
      <c r="D110" s="36" t="str">
        <f t="shared" si="17"/>
        <v>'</v>
      </c>
      <c r="E110" s="37">
        <f t="shared" si="17"/>
        <v>42505.75</v>
      </c>
      <c r="F110" s="6">
        <f>IF(MAX(F$9:F109)&gt;=L$5,0,IF(B110&gt;=MONTH($N$5),F109+1,0))</f>
        <v>96</v>
      </c>
      <c r="G110" s="38">
        <f t="shared" si="12"/>
        <v>2712.7978288735039</v>
      </c>
      <c r="H110" s="39">
        <f t="shared" si="13"/>
        <v>1945.78</v>
      </c>
      <c r="I110" s="39">
        <f t="shared" si="3"/>
        <v>767.01782887350396</v>
      </c>
      <c r="J110" s="40">
        <f t="shared" si="15"/>
        <v>221608.25842814363</v>
      </c>
      <c r="K110" s="41"/>
      <c r="L110" s="42"/>
      <c r="M110" s="42"/>
      <c r="N110" s="42"/>
      <c r="O110" s="42"/>
      <c r="P110" s="46"/>
      <c r="Q110" s="23"/>
    </row>
    <row r="111" spans="1:17" hidden="1">
      <c r="A111" s="237">
        <v>42505</v>
      </c>
      <c r="B111" s="25">
        <v>29</v>
      </c>
      <c r="C111" s="35" t="s">
        <v>22</v>
      </c>
      <c r="D111" s="36" t="str">
        <f t="shared" si="17"/>
        <v>'</v>
      </c>
      <c r="E111" s="37">
        <f t="shared" si="17"/>
        <v>42505.75</v>
      </c>
      <c r="F111" s="6">
        <f>IF(MAX(F$9:F110)&gt;=L$5,0,IF(B111&gt;=MONTH($N$5),F110+1,0))</f>
        <v>97</v>
      </c>
      <c r="G111" s="38">
        <f t="shared" si="12"/>
        <v>2712.7978288735039</v>
      </c>
      <c r="H111" s="39">
        <f t="shared" si="13"/>
        <v>1939.07</v>
      </c>
      <c r="I111" s="39">
        <f t="shared" si="3"/>
        <v>773.727828873504</v>
      </c>
      <c r="J111" s="40">
        <f t="shared" si="15"/>
        <v>220834.53059927013</v>
      </c>
      <c r="K111" s="41"/>
      <c r="L111" s="42"/>
      <c r="M111" s="42"/>
      <c r="N111" s="42"/>
      <c r="O111" s="42"/>
      <c r="P111" s="46"/>
      <c r="Q111" s="23"/>
    </row>
    <row r="112" spans="1:17" hidden="1">
      <c r="A112" s="237">
        <v>42536</v>
      </c>
      <c r="B112" s="25">
        <v>30</v>
      </c>
      <c r="C112" s="35" t="s">
        <v>23</v>
      </c>
      <c r="D112" s="36" t="str">
        <f t="shared" si="17"/>
        <v>'</v>
      </c>
      <c r="E112" s="37">
        <f t="shared" si="17"/>
        <v>42505.75</v>
      </c>
      <c r="F112" s="6">
        <f>IF(MAX(F$9:F111)&gt;=L$5,0,IF(B112&gt;=MONTH($N$5),F111+1,0))</f>
        <v>98</v>
      </c>
      <c r="G112" s="38">
        <f t="shared" si="12"/>
        <v>2712.7978288735039</v>
      </c>
      <c r="H112" s="39">
        <f t="shared" si="13"/>
        <v>1932.3</v>
      </c>
      <c r="I112" s="39">
        <f t="shared" si="3"/>
        <v>780.49782887350398</v>
      </c>
      <c r="J112" s="40">
        <f t="shared" si="15"/>
        <v>220054.03277039662</v>
      </c>
      <c r="K112" s="41"/>
      <c r="L112" s="42"/>
      <c r="M112" s="42"/>
      <c r="N112" s="42"/>
      <c r="O112" s="42"/>
      <c r="P112" s="46"/>
      <c r="Q112" s="23"/>
    </row>
    <row r="113" spans="1:24" hidden="1">
      <c r="A113" s="237">
        <v>42566</v>
      </c>
      <c r="B113" s="25">
        <v>31</v>
      </c>
      <c r="C113" s="35" t="s">
        <v>24</v>
      </c>
      <c r="D113" s="36" t="str">
        <f t="shared" si="17"/>
        <v>'</v>
      </c>
      <c r="E113" s="37">
        <f t="shared" si="17"/>
        <v>42505.75</v>
      </c>
      <c r="F113" s="6">
        <f>IF(MAX(F$9:F112)&gt;=L$5,0,IF(B113&gt;=MONTH($N$5),F112+1,0))</f>
        <v>99</v>
      </c>
      <c r="G113" s="38">
        <f t="shared" si="12"/>
        <v>2712.7978288735039</v>
      </c>
      <c r="H113" s="39">
        <f t="shared" si="13"/>
        <v>1925.47</v>
      </c>
      <c r="I113" s="39">
        <f t="shared" si="3"/>
        <v>787.3278288735039</v>
      </c>
      <c r="J113" s="40">
        <f t="shared" si="15"/>
        <v>219266.70494152312</v>
      </c>
      <c r="K113" s="41"/>
      <c r="L113" s="42"/>
      <c r="M113" s="42"/>
      <c r="N113" s="42"/>
      <c r="O113" s="42"/>
      <c r="P113" s="46"/>
      <c r="Q113" s="23"/>
    </row>
    <row r="114" spans="1:24" hidden="1">
      <c r="A114" s="237">
        <v>42597</v>
      </c>
      <c r="B114" s="25">
        <v>32</v>
      </c>
      <c r="C114" s="35" t="s">
        <v>25</v>
      </c>
      <c r="D114" s="36" t="str">
        <f t="shared" si="17"/>
        <v>'</v>
      </c>
      <c r="E114" s="37">
        <f t="shared" si="17"/>
        <v>42505.75</v>
      </c>
      <c r="F114" s="6">
        <f>IF(MAX(F$9:F113)&gt;=L$5,0,IF(B114&gt;=MONTH($N$5),F113+1,0))</f>
        <v>100</v>
      </c>
      <c r="G114" s="38">
        <f t="shared" si="12"/>
        <v>2712.7978288735039</v>
      </c>
      <c r="H114" s="39">
        <f t="shared" si="13"/>
        <v>1918.58</v>
      </c>
      <c r="I114" s="39">
        <f t="shared" si="3"/>
        <v>794.217828873504</v>
      </c>
      <c r="J114" s="40">
        <f t="shared" si="15"/>
        <v>218472.4871126496</v>
      </c>
      <c r="K114" s="41"/>
      <c r="L114" s="42"/>
      <c r="M114" s="42"/>
      <c r="N114" s="42"/>
      <c r="O114" s="42"/>
      <c r="P114" s="46"/>
      <c r="Q114" s="23"/>
    </row>
    <row r="115" spans="1:24" hidden="1">
      <c r="A115" s="237">
        <v>42628</v>
      </c>
      <c r="B115" s="25">
        <v>33</v>
      </c>
      <c r="C115" s="35" t="s">
        <v>26</v>
      </c>
      <c r="D115" s="36" t="str">
        <f t="shared" si="17"/>
        <v>'</v>
      </c>
      <c r="E115" s="37">
        <f t="shared" si="17"/>
        <v>42505.75</v>
      </c>
      <c r="F115" s="6">
        <f>IF(MAX(F$9:F114)&gt;=L$5,0,IF(B115&gt;=MONTH($N$5),F114+1,0))</f>
        <v>101</v>
      </c>
      <c r="G115" s="38">
        <f t="shared" si="12"/>
        <v>2712.7978288735039</v>
      </c>
      <c r="H115" s="39">
        <f t="shared" si="13"/>
        <v>1911.64</v>
      </c>
      <c r="I115" s="39">
        <f t="shared" si="3"/>
        <v>801.15782887350383</v>
      </c>
      <c r="J115" s="40">
        <f t="shared" si="15"/>
        <v>217671.32928377608</v>
      </c>
      <c r="K115" s="41"/>
      <c r="L115" s="42"/>
      <c r="M115" s="42"/>
      <c r="N115" s="42"/>
      <c r="O115" s="42"/>
      <c r="P115" s="46"/>
      <c r="Q115" s="23"/>
    </row>
    <row r="116" spans="1:24" hidden="1">
      <c r="A116" s="237">
        <v>42658</v>
      </c>
      <c r="B116" s="25">
        <v>34</v>
      </c>
      <c r="C116" s="35" t="s">
        <v>27</v>
      </c>
      <c r="D116" s="36" t="str">
        <f t="shared" si="17"/>
        <v>'</v>
      </c>
      <c r="E116" s="37">
        <f t="shared" si="17"/>
        <v>42505.75</v>
      </c>
      <c r="F116" s="6">
        <f>IF(MAX(F$9:F115)&gt;=L$5,0,IF(B116&gt;=MONTH($N$5),F115+1,0))</f>
        <v>102</v>
      </c>
      <c r="G116" s="38">
        <f t="shared" si="12"/>
        <v>2712.7978288735039</v>
      </c>
      <c r="H116" s="39">
        <f t="shared" si="13"/>
        <v>1904.62</v>
      </c>
      <c r="I116" s="39">
        <f t="shared" si="3"/>
        <v>808.17782887350404</v>
      </c>
      <c r="J116" s="40">
        <f t="shared" si="15"/>
        <v>216863.15145490257</v>
      </c>
      <c r="K116" s="41"/>
      <c r="L116" s="42"/>
      <c r="M116" s="42"/>
      <c r="N116" s="42"/>
      <c r="O116" s="42"/>
      <c r="P116" s="46"/>
      <c r="Q116" s="23"/>
    </row>
    <row r="117" spans="1:24" hidden="1">
      <c r="A117" s="237">
        <v>42689</v>
      </c>
      <c r="B117" s="25">
        <v>35</v>
      </c>
      <c r="C117" s="35" t="s">
        <v>28</v>
      </c>
      <c r="D117" s="36" t="str">
        <f t="shared" si="17"/>
        <v>'</v>
      </c>
      <c r="E117" s="37">
        <f t="shared" si="17"/>
        <v>42505.75</v>
      </c>
      <c r="F117" s="6">
        <f>IF(MAX(F$9:F116)&gt;=L$5,0,IF(B117&gt;=MONTH($N$5),F116+1,0))</f>
        <v>103</v>
      </c>
      <c r="G117" s="38">
        <f t="shared" si="12"/>
        <v>2712.7978288735039</v>
      </c>
      <c r="H117" s="39">
        <f t="shared" si="13"/>
        <v>1897.55</v>
      </c>
      <c r="I117" s="39">
        <f t="shared" si="3"/>
        <v>815.24782887350398</v>
      </c>
      <c r="J117" s="40">
        <f t="shared" si="15"/>
        <v>216047.90362602906</v>
      </c>
      <c r="K117" s="41"/>
      <c r="L117" s="42"/>
      <c r="M117" s="42"/>
      <c r="N117" s="42"/>
      <c r="O117" s="42"/>
      <c r="P117" s="46"/>
      <c r="Q117" s="23"/>
    </row>
    <row r="118" spans="1:24" hidden="1">
      <c r="A118" s="237">
        <v>42719</v>
      </c>
      <c r="B118" s="25">
        <v>36</v>
      </c>
      <c r="C118" s="35" t="s">
        <v>29</v>
      </c>
      <c r="D118" s="36" t="str">
        <f t="shared" si="17"/>
        <v>'</v>
      </c>
      <c r="E118" s="37">
        <f t="shared" si="17"/>
        <v>42505.75</v>
      </c>
      <c r="F118" s="53">
        <f>IF(MAX(F$9:F117)&gt;=L$5,0,IF(B118&gt;=MONTH($N$5),F117+1,0))</f>
        <v>104</v>
      </c>
      <c r="G118" s="45">
        <f t="shared" si="12"/>
        <v>2712.7978288735039</v>
      </c>
      <c r="H118" s="42">
        <f t="shared" si="13"/>
        <v>1890.42</v>
      </c>
      <c r="I118" s="42">
        <f t="shared" si="3"/>
        <v>822.37782887350386</v>
      </c>
      <c r="J118" s="46">
        <f t="shared" si="15"/>
        <v>215225.52579715557</v>
      </c>
      <c r="K118" s="41">
        <f>SUM(H107:H118)</f>
        <v>23142.469999999994</v>
      </c>
      <c r="L118" s="42">
        <f>SUM(I107:I118)</f>
        <v>9411.103946482046</v>
      </c>
      <c r="M118" s="42">
        <f>SUM(G107:G118)</f>
        <v>32553.57394648204</v>
      </c>
      <c r="N118" s="42">
        <f>K118+N106</f>
        <v>225636.49999999997</v>
      </c>
      <c r="O118" s="42">
        <f>L118+O106</f>
        <v>56494.474202844402</v>
      </c>
      <c r="P118" s="46">
        <f>M118+P106</f>
        <v>282130.97420284437</v>
      </c>
      <c r="Q118" s="23"/>
    </row>
    <row r="119" spans="1:24">
      <c r="A119" s="237">
        <v>42750</v>
      </c>
      <c r="B119" s="25">
        <v>37</v>
      </c>
      <c r="C119" s="26" t="s">
        <v>17</v>
      </c>
      <c r="D119" s="47" t="str">
        <f>D107</f>
        <v>'</v>
      </c>
      <c r="E119" s="27">
        <f>E107+365.25</f>
        <v>42871</v>
      </c>
      <c r="F119" s="90">
        <f>IF(MAX(F$9:F118)&gt;=L$5,0,IF(B119&gt;=MONTH($N$5),F118+1,0))</f>
        <v>105</v>
      </c>
      <c r="G119" s="28">
        <f t="shared" si="12"/>
        <v>2712.7978288735039</v>
      </c>
      <c r="H119" s="29">
        <f t="shared" si="13"/>
        <v>1883.22</v>
      </c>
      <c r="I119" s="29">
        <f t="shared" si="3"/>
        <v>829.5778288735039</v>
      </c>
      <c r="J119" s="30">
        <f t="shared" si="15"/>
        <v>214395.94796828207</v>
      </c>
      <c r="K119" s="31"/>
      <c r="L119" s="32"/>
      <c r="M119" s="32"/>
      <c r="N119" s="32"/>
      <c r="O119" s="32"/>
      <c r="P119" s="48"/>
      <c r="Q119" s="23"/>
      <c r="R119" s="157" t="s">
        <v>129</v>
      </c>
      <c r="S119" s="157"/>
      <c r="T119" s="157"/>
      <c r="V119" s="236" t="s">
        <v>13</v>
      </c>
      <c r="W119" s="236"/>
      <c r="X119" s="236"/>
    </row>
    <row r="120" spans="1:24">
      <c r="A120" s="237">
        <v>42781</v>
      </c>
      <c r="B120" s="25">
        <v>38</v>
      </c>
      <c r="C120" s="116" t="s">
        <v>19</v>
      </c>
      <c r="D120" s="117" t="str">
        <f t="shared" ref="D120:E130" si="18">D119</f>
        <v>'</v>
      </c>
      <c r="E120" s="118">
        <f t="shared" si="18"/>
        <v>42871</v>
      </c>
      <c r="F120" s="119">
        <f>IF(MAX(F$9:F119)&gt;=L$5,0,IF(B120&gt;=MONTH($N$5),F119+1,0))</f>
        <v>106</v>
      </c>
      <c r="G120" s="264">
        <f t="shared" si="12"/>
        <v>2712.7978288735039</v>
      </c>
      <c r="H120" s="103">
        <f t="shared" si="13"/>
        <v>1875.97</v>
      </c>
      <c r="I120" s="103">
        <f t="shared" si="3"/>
        <v>836.8278288735039</v>
      </c>
      <c r="J120" s="120">
        <f t="shared" si="15"/>
        <v>213559.12013940857</v>
      </c>
      <c r="K120" s="249" t="s">
        <v>119</v>
      </c>
      <c r="L120" s="42"/>
      <c r="M120" s="42"/>
      <c r="N120" s="42"/>
      <c r="O120" s="42"/>
      <c r="P120" s="46"/>
      <c r="Q120" s="23"/>
      <c r="R120" s="160" t="s">
        <v>89</v>
      </c>
      <c r="S120" s="161" t="s">
        <v>90</v>
      </c>
      <c r="T120" s="100"/>
      <c r="V120" s="7" t="s">
        <v>91</v>
      </c>
      <c r="X120" s="7" t="s">
        <v>4</v>
      </c>
    </row>
    <row r="121" spans="1:24" ht="9" thickBot="1">
      <c r="A121" s="237">
        <v>42809</v>
      </c>
      <c r="B121" s="25">
        <v>39</v>
      </c>
      <c r="C121" s="258" t="s">
        <v>20</v>
      </c>
      <c r="D121" s="259" t="str">
        <f t="shared" si="18"/>
        <v>'</v>
      </c>
      <c r="E121" s="260">
        <f t="shared" si="18"/>
        <v>42871</v>
      </c>
      <c r="F121" s="262">
        <f>IF(MAX(F$9:F120)&gt;=L$5,0,IF(B121&gt;=MONTH($N$5),F120+1,0))</f>
        <v>107</v>
      </c>
      <c r="G121" s="121">
        <f t="shared" si="12"/>
        <v>2712.7978288735039</v>
      </c>
      <c r="H121" s="107">
        <f t="shared" si="13"/>
        <v>1868.64</v>
      </c>
      <c r="I121" s="107">
        <f t="shared" si="3"/>
        <v>844.15782887350383</v>
      </c>
      <c r="J121" s="122">
        <f t="shared" si="15"/>
        <v>212714.96231053505</v>
      </c>
      <c r="K121" s="250" t="s">
        <v>66</v>
      </c>
      <c r="L121" s="108"/>
      <c r="M121" s="108"/>
      <c r="N121" s="108"/>
      <c r="O121" s="108"/>
      <c r="P121" s="109"/>
      <c r="Q121" s="110"/>
      <c r="R121" s="111">
        <f>SUM(H122:H454)</f>
        <v>148087.03999999998</v>
      </c>
      <c r="S121" s="112">
        <f>SUM(I122:I454)</f>
        <v>212714.96231053487</v>
      </c>
      <c r="T121" s="113"/>
      <c r="V121" s="224" t="s">
        <v>116</v>
      </c>
      <c r="X121" s="224" t="s">
        <v>117</v>
      </c>
    </row>
    <row r="122" spans="1:24">
      <c r="A122" s="237">
        <v>42840</v>
      </c>
      <c r="B122" s="25">
        <v>40</v>
      </c>
      <c r="C122" s="35" t="s">
        <v>21</v>
      </c>
      <c r="D122" s="36" t="str">
        <f t="shared" si="18"/>
        <v>'</v>
      </c>
      <c r="E122" s="37">
        <f t="shared" si="18"/>
        <v>42871</v>
      </c>
      <c r="F122" s="6">
        <f>IF(MAX(F$9:F121)&gt;=L$5,0,IF(B122&gt;=MONTH($N$5),F121+1,0))</f>
        <v>108</v>
      </c>
      <c r="G122" s="38">
        <f t="shared" si="12"/>
        <v>2712.7978288735039</v>
      </c>
      <c r="H122" s="39">
        <f t="shared" si="13"/>
        <v>1861.26</v>
      </c>
      <c r="I122" s="39">
        <f t="shared" si="3"/>
        <v>851.53782887350394</v>
      </c>
      <c r="J122" s="40">
        <f t="shared" si="15"/>
        <v>211863.42448166155</v>
      </c>
      <c r="K122" s="41"/>
      <c r="L122" s="42"/>
      <c r="M122" s="42"/>
      <c r="N122" s="42"/>
      <c r="O122" s="42"/>
      <c r="P122" s="46"/>
      <c r="Q122" s="23"/>
      <c r="R122" s="223">
        <f>S121*T122</f>
        <v>21271.49623105349</v>
      </c>
      <c r="S122" s="104" t="s">
        <v>65</v>
      </c>
      <c r="T122" s="106">
        <v>0.1</v>
      </c>
      <c r="V122" s="221">
        <f>SUM(H$122:H122)-R$122</f>
        <v>-19410.236231053492</v>
      </c>
      <c r="X122" s="176">
        <f>SUM(H$122:H122)</f>
        <v>1861.26</v>
      </c>
    </row>
    <row r="123" spans="1:24">
      <c r="A123" s="237">
        <v>42870</v>
      </c>
      <c r="B123" s="25">
        <v>41</v>
      </c>
      <c r="C123" s="35" t="s">
        <v>22</v>
      </c>
      <c r="D123" s="36" t="str">
        <f t="shared" si="18"/>
        <v>'</v>
      </c>
      <c r="E123" s="37">
        <f t="shared" si="18"/>
        <v>42871</v>
      </c>
      <c r="F123" s="6">
        <f>IF(MAX(F$9:F122)&gt;=L$5,0,IF(B123&gt;=MONTH($N$5),F122+1,0))</f>
        <v>109</v>
      </c>
      <c r="G123" s="38">
        <f t="shared" si="12"/>
        <v>2712.7978288735039</v>
      </c>
      <c r="H123" s="39">
        <f t="shared" si="13"/>
        <v>1853.81</v>
      </c>
      <c r="I123" s="39">
        <f t="shared" si="3"/>
        <v>858.98782887350399</v>
      </c>
      <c r="J123" s="40">
        <f t="shared" si="15"/>
        <v>211004.43665278805</v>
      </c>
      <c r="K123" s="41"/>
      <c r="L123" s="42"/>
      <c r="M123" s="42"/>
      <c r="N123" s="42"/>
      <c r="O123" s="42"/>
      <c r="P123" s="46"/>
      <c r="Q123" s="23"/>
      <c r="R123" s="114">
        <f>R121-R122</f>
        <v>126815.54376894649</v>
      </c>
      <c r="S123" s="163">
        <f>S121+R122</f>
        <v>233986.45854158836</v>
      </c>
      <c r="T123" s="186">
        <f>R123/S123</f>
        <v>0.54197813223625724</v>
      </c>
      <c r="V123" s="221">
        <f>SUM(H$122:H123)-R$122</f>
        <v>-17556.42623105349</v>
      </c>
      <c r="X123" s="176">
        <f>SUM(H$122:H123)</f>
        <v>3715.0699999999997</v>
      </c>
    </row>
    <row r="124" spans="1:24">
      <c r="A124" s="237">
        <v>42901</v>
      </c>
      <c r="B124" s="25">
        <v>42</v>
      </c>
      <c r="C124" s="35" t="s">
        <v>23</v>
      </c>
      <c r="D124" s="36" t="str">
        <f t="shared" si="18"/>
        <v>'</v>
      </c>
      <c r="E124" s="37">
        <f t="shared" si="18"/>
        <v>42871</v>
      </c>
      <c r="F124" s="6">
        <f>IF(MAX(F$9:F123)&gt;=L$5,0,IF(B124&gt;=MONTH($N$5),F123+1,0))</f>
        <v>110</v>
      </c>
      <c r="G124" s="38">
        <f t="shared" si="12"/>
        <v>2712.7978288735039</v>
      </c>
      <c r="H124" s="39">
        <f t="shared" si="13"/>
        <v>1846.29</v>
      </c>
      <c r="I124" s="39">
        <f t="shared" si="3"/>
        <v>866.50782887350397</v>
      </c>
      <c r="J124" s="40">
        <f t="shared" si="15"/>
        <v>210137.92882391455</v>
      </c>
      <c r="K124" s="41"/>
      <c r="L124" s="42"/>
      <c r="M124" s="42"/>
      <c r="N124" s="42"/>
      <c r="O124" s="42"/>
      <c r="P124" s="46"/>
      <c r="Q124" s="23"/>
      <c r="R124" s="162" t="s">
        <v>91</v>
      </c>
      <c r="S124" s="164" t="s">
        <v>101</v>
      </c>
      <c r="T124" s="165" t="s">
        <v>94</v>
      </c>
      <c r="V124" s="221">
        <f>SUM(H$122:H124)-R$122</f>
        <v>-15710.13623105349</v>
      </c>
      <c r="X124" s="176">
        <f>SUM(H$122:H124)</f>
        <v>5561.36</v>
      </c>
    </row>
    <row r="125" spans="1:24">
      <c r="A125" s="237">
        <v>42931</v>
      </c>
      <c r="B125" s="25">
        <v>43</v>
      </c>
      <c r="C125" s="35" t="s">
        <v>24</v>
      </c>
      <c r="D125" s="36" t="str">
        <f t="shared" si="18"/>
        <v>'</v>
      </c>
      <c r="E125" s="37">
        <f t="shared" si="18"/>
        <v>42871</v>
      </c>
      <c r="F125" s="6">
        <f>IF(MAX(F$9:F124)&gt;=L$5,0,IF(B125&gt;=MONTH($N$5),F124+1,0))</f>
        <v>111</v>
      </c>
      <c r="G125" s="38">
        <f t="shared" si="12"/>
        <v>2712.7978288735039</v>
      </c>
      <c r="H125" s="39">
        <f t="shared" si="13"/>
        <v>1838.71</v>
      </c>
      <c r="I125" s="39">
        <f t="shared" si="3"/>
        <v>874.0878288735039</v>
      </c>
      <c r="J125" s="40">
        <f t="shared" si="15"/>
        <v>209263.84099504104</v>
      </c>
      <c r="K125" s="41"/>
      <c r="L125" s="42"/>
      <c r="M125" s="42"/>
      <c r="N125" s="42"/>
      <c r="O125" s="42"/>
      <c r="P125" s="46"/>
      <c r="Q125" s="23"/>
      <c r="R125" s="162" t="s">
        <v>92</v>
      </c>
      <c r="S125" s="164" t="s">
        <v>10</v>
      </c>
      <c r="T125" s="165" t="s">
        <v>95</v>
      </c>
      <c r="V125" s="221">
        <f>SUM(H$122:H125)-R$122</f>
        <v>-13871.42623105349</v>
      </c>
      <c r="X125" s="176">
        <f>SUM(H$122:H125)</f>
        <v>7400.07</v>
      </c>
    </row>
    <row r="126" spans="1:24">
      <c r="A126" s="237">
        <v>42962</v>
      </c>
      <c r="B126" s="25">
        <v>44</v>
      </c>
      <c r="C126" s="35" t="s">
        <v>25</v>
      </c>
      <c r="D126" s="36" t="str">
        <f t="shared" si="18"/>
        <v>'</v>
      </c>
      <c r="E126" s="37">
        <f t="shared" si="18"/>
        <v>42871</v>
      </c>
      <c r="F126" s="6">
        <f>IF(MAX(F$9:F125)&gt;=L$5,0,IF(B126&gt;=MONTH($N$5),F125+1,0))</f>
        <v>112</v>
      </c>
      <c r="G126" s="38">
        <f t="shared" si="12"/>
        <v>2712.7978288735039</v>
      </c>
      <c r="H126" s="39">
        <f t="shared" si="13"/>
        <v>1831.06</v>
      </c>
      <c r="I126" s="39">
        <f t="shared" si="3"/>
        <v>881.73782887350399</v>
      </c>
      <c r="J126" s="40">
        <f t="shared" si="15"/>
        <v>208382.10316616754</v>
      </c>
      <c r="K126" s="41"/>
      <c r="L126" s="42"/>
      <c r="M126" s="42"/>
      <c r="N126" s="42"/>
      <c r="O126" s="42"/>
      <c r="P126" s="46"/>
      <c r="Q126" s="23"/>
      <c r="R126" s="214"/>
      <c r="S126" s="9"/>
      <c r="V126" s="221">
        <f>SUM(H$122:H126)-R$122</f>
        <v>-12040.366231053491</v>
      </c>
      <c r="X126" s="176">
        <f>SUM(H$122:H126)</f>
        <v>9231.1299999999992</v>
      </c>
    </row>
    <row r="127" spans="1:24">
      <c r="A127" s="237">
        <v>42993</v>
      </c>
      <c r="B127" s="25">
        <v>45</v>
      </c>
      <c r="C127" s="35" t="s">
        <v>26</v>
      </c>
      <c r="D127" s="36" t="str">
        <f t="shared" si="18"/>
        <v>'</v>
      </c>
      <c r="E127" s="37">
        <f t="shared" si="18"/>
        <v>42871</v>
      </c>
      <c r="F127" s="6">
        <f>IF(MAX(F$9:F126)&gt;=L$5,0,IF(B127&gt;=MONTH($N$5),F126+1,0))</f>
        <v>113</v>
      </c>
      <c r="G127" s="38">
        <f t="shared" si="12"/>
        <v>2712.7978288735039</v>
      </c>
      <c r="H127" s="39">
        <f t="shared" si="13"/>
        <v>1823.34</v>
      </c>
      <c r="I127" s="39">
        <f t="shared" si="3"/>
        <v>889.45782887350401</v>
      </c>
      <c r="J127" s="40">
        <f t="shared" si="15"/>
        <v>207492.64533729403</v>
      </c>
      <c r="K127" s="41"/>
      <c r="L127" s="42"/>
      <c r="M127" s="42"/>
      <c r="N127" s="42"/>
      <c r="O127" s="42"/>
      <c r="P127" s="46"/>
      <c r="Q127" s="23"/>
      <c r="R127" s="215" t="s">
        <v>98</v>
      </c>
      <c r="S127" s="216">
        <f>SUM($I$11:$I121)</f>
        <v>59005.037689464931</v>
      </c>
      <c r="T127" s="1" t="s">
        <v>100</v>
      </c>
      <c r="V127" s="221">
        <f>SUM(H$122:H127)-R$122</f>
        <v>-10217.026231053491</v>
      </c>
      <c r="X127" s="176">
        <f>SUM(H$122:H127)</f>
        <v>11054.47</v>
      </c>
    </row>
    <row r="128" spans="1:24">
      <c r="A128" s="237">
        <v>43023</v>
      </c>
      <c r="B128" s="25">
        <v>46</v>
      </c>
      <c r="C128" s="35" t="s">
        <v>27</v>
      </c>
      <c r="D128" s="36" t="str">
        <f t="shared" si="18"/>
        <v>'</v>
      </c>
      <c r="E128" s="37">
        <f t="shared" si="18"/>
        <v>42871</v>
      </c>
      <c r="F128" s="6">
        <f>IF(MAX(F$9:F127)&gt;=L$5,0,IF(B128&gt;=MONTH($N$5),F127+1,0))</f>
        <v>114</v>
      </c>
      <c r="G128" s="38">
        <f t="shared" si="12"/>
        <v>2712.7978288735039</v>
      </c>
      <c r="H128" s="39">
        <f t="shared" si="13"/>
        <v>1815.56</v>
      </c>
      <c r="I128" s="39">
        <f t="shared" si="3"/>
        <v>897.23782887350399</v>
      </c>
      <c r="J128" s="40">
        <f t="shared" si="15"/>
        <v>206595.40750842053</v>
      </c>
      <c r="K128" s="41"/>
      <c r="L128" s="42"/>
      <c r="M128" s="42"/>
      <c r="N128" s="42"/>
      <c r="O128" s="42"/>
      <c r="P128" s="46"/>
      <c r="Q128" s="23"/>
      <c r="R128" s="215" t="s">
        <v>97</v>
      </c>
      <c r="S128" s="216">
        <f>SUM($H$11:$H121)</f>
        <v>231264.32999999996</v>
      </c>
      <c r="T128" s="1" t="s">
        <v>100</v>
      </c>
      <c r="V128" s="221">
        <f>SUM(H$122:H128)-R$122</f>
        <v>-8401.4662310534914</v>
      </c>
      <c r="X128" s="176">
        <f>SUM(H$122:H128)</f>
        <v>12870.029999999999</v>
      </c>
    </row>
    <row r="129" spans="1:24">
      <c r="A129" s="237">
        <v>43054</v>
      </c>
      <c r="B129" s="25">
        <v>47</v>
      </c>
      <c r="C129" s="35" t="s">
        <v>28</v>
      </c>
      <c r="D129" s="36" t="str">
        <f t="shared" si="18"/>
        <v>'</v>
      </c>
      <c r="E129" s="37">
        <f t="shared" si="18"/>
        <v>42871</v>
      </c>
      <c r="F129" s="6">
        <f>IF(MAX(F$9:F128)&gt;=L$5,0,IF(B129&gt;=MONTH($N$5),F128+1,0))</f>
        <v>115</v>
      </c>
      <c r="G129" s="38">
        <f t="shared" si="12"/>
        <v>2712.7978288735039</v>
      </c>
      <c r="H129" s="39">
        <f t="shared" si="13"/>
        <v>1807.71</v>
      </c>
      <c r="I129" s="39">
        <f t="shared" si="3"/>
        <v>905.0878288735039</v>
      </c>
      <c r="J129" s="40">
        <f t="shared" si="15"/>
        <v>205690.31967954701</v>
      </c>
      <c r="K129" s="41"/>
      <c r="L129" s="42"/>
      <c r="M129" s="42"/>
      <c r="N129" s="42"/>
      <c r="O129" s="42"/>
      <c r="P129" s="46"/>
      <c r="Q129" s="23"/>
      <c r="R129" s="217" t="s">
        <v>102</v>
      </c>
      <c r="S129" s="234">
        <f>S92-S128</f>
        <v>148087.0400000001</v>
      </c>
      <c r="T129" s="1" t="s">
        <v>103</v>
      </c>
      <c r="V129" s="221">
        <f>SUM(H$122:H129)-R$122</f>
        <v>-6593.7562310534922</v>
      </c>
      <c r="X129" s="176">
        <f>SUM(H$122:H129)</f>
        <v>14677.739999999998</v>
      </c>
    </row>
    <row r="130" spans="1:24">
      <c r="A130" s="237">
        <v>43084</v>
      </c>
      <c r="B130" s="25">
        <v>48</v>
      </c>
      <c r="C130" s="35" t="s">
        <v>29</v>
      </c>
      <c r="D130" s="36" t="str">
        <f t="shared" si="18"/>
        <v>'</v>
      </c>
      <c r="E130" s="37">
        <f t="shared" si="18"/>
        <v>42871</v>
      </c>
      <c r="F130" s="53">
        <f>IF(MAX(F$9:F129)&gt;=L$5,0,IF(B130&gt;=MONTH($N$5),F129+1,0))</f>
        <v>116</v>
      </c>
      <c r="G130" s="45">
        <f t="shared" si="12"/>
        <v>2712.7978288735039</v>
      </c>
      <c r="H130" s="42">
        <f t="shared" si="13"/>
        <v>1799.79</v>
      </c>
      <c r="I130" s="42">
        <f t="shared" si="3"/>
        <v>913.00782887350397</v>
      </c>
      <c r="J130" s="46">
        <f t="shared" si="15"/>
        <v>204777.31185067352</v>
      </c>
      <c r="K130" s="41">
        <f>SUM(H119:H130)</f>
        <v>22105.359999999997</v>
      </c>
      <c r="L130" s="42">
        <f>SUM(I119:I130)</f>
        <v>10448.213946482047</v>
      </c>
      <c r="M130" s="42">
        <f>SUM(G119:G130)</f>
        <v>32553.57394648204</v>
      </c>
      <c r="N130" s="42">
        <f>K130+N118</f>
        <v>247741.85999999996</v>
      </c>
      <c r="O130" s="42">
        <f>L130+O118</f>
        <v>66942.688149326452</v>
      </c>
      <c r="P130" s="46">
        <f>M130+P118</f>
        <v>314684.54814932641</v>
      </c>
      <c r="Q130" s="23"/>
      <c r="V130" s="221">
        <f>SUM(H$122:H130)-R$122</f>
        <v>-4793.9662310534914</v>
      </c>
      <c r="X130" s="176">
        <f>SUM(H$122:H130)</f>
        <v>16477.53</v>
      </c>
    </row>
    <row r="131" spans="1:24">
      <c r="A131" s="237">
        <v>43115</v>
      </c>
      <c r="B131" s="25">
        <v>49</v>
      </c>
      <c r="C131" s="26" t="s">
        <v>17</v>
      </c>
      <c r="D131" s="47" t="str">
        <f>D119</f>
        <v>'</v>
      </c>
      <c r="E131" s="27">
        <f>E119+365.25</f>
        <v>43236.25</v>
      </c>
      <c r="F131" s="90">
        <f>IF(MAX(F$9:F130)&gt;=L$5,0,IF(B131&gt;=MONTH($N$5),F130+1,0))</f>
        <v>117</v>
      </c>
      <c r="G131" s="28">
        <f t="shared" si="12"/>
        <v>2712.7978288735039</v>
      </c>
      <c r="H131" s="29">
        <f t="shared" si="13"/>
        <v>1791.8</v>
      </c>
      <c r="I131" s="29">
        <f t="shared" si="3"/>
        <v>920.99782887350398</v>
      </c>
      <c r="J131" s="30">
        <f t="shared" si="15"/>
        <v>203856.3140218</v>
      </c>
      <c r="K131" s="31"/>
      <c r="L131" s="32"/>
      <c r="M131" s="32"/>
      <c r="N131" s="32"/>
      <c r="O131" s="32"/>
      <c r="P131" s="48"/>
      <c r="Q131" s="23"/>
      <c r="V131" s="221">
        <f>SUM(H$122:H131)-R$122</f>
        <v>-3002.1662310534921</v>
      </c>
      <c r="X131" s="176">
        <f>SUM(H$122:H131)</f>
        <v>18269.329999999998</v>
      </c>
    </row>
    <row r="132" spans="1:24">
      <c r="A132" s="237">
        <v>43146</v>
      </c>
      <c r="B132" s="25">
        <v>50</v>
      </c>
      <c r="C132" s="35" t="s">
        <v>19</v>
      </c>
      <c r="D132" s="36" t="str">
        <f t="shared" ref="D132:E142" si="19">D131</f>
        <v>'</v>
      </c>
      <c r="E132" s="37">
        <f t="shared" si="19"/>
        <v>43236.25</v>
      </c>
      <c r="F132" s="6">
        <f>IF(MAX(F$9:F131)&gt;=L$5,0,IF(B132&gt;=MONTH($N$5),F131+1,0))</f>
        <v>118</v>
      </c>
      <c r="G132" s="38">
        <f t="shared" si="12"/>
        <v>2712.7978288735039</v>
      </c>
      <c r="H132" s="39">
        <f t="shared" si="13"/>
        <v>1783.74</v>
      </c>
      <c r="I132" s="39">
        <f t="shared" si="3"/>
        <v>929.05782887350392</v>
      </c>
      <c r="J132" s="40">
        <f t="shared" si="15"/>
        <v>202927.25619292649</v>
      </c>
      <c r="K132" s="41"/>
      <c r="L132" s="42"/>
      <c r="M132" s="42"/>
      <c r="N132" s="42"/>
      <c r="O132" s="42"/>
      <c r="P132" s="46"/>
      <c r="Q132" s="23"/>
      <c r="V132" s="221">
        <f>SUM(H$122:H132)-R$122</f>
        <v>-1218.4262310534905</v>
      </c>
      <c r="X132" s="176">
        <f>SUM(H$122:H132)</f>
        <v>20053.07</v>
      </c>
    </row>
    <row r="133" spans="1:24">
      <c r="A133" s="237">
        <v>43174</v>
      </c>
      <c r="B133" s="25">
        <v>51</v>
      </c>
      <c r="C133" s="243" t="s">
        <v>20</v>
      </c>
      <c r="D133" s="244" t="str">
        <f t="shared" si="19"/>
        <v>'</v>
      </c>
      <c r="E133" s="245">
        <f t="shared" si="19"/>
        <v>43236.25</v>
      </c>
      <c r="F133" s="246">
        <f>IF(MAX(F$9:F132)&gt;=L$5,0,IF(B133&gt;=MONTH($N$5),F132+1,0))</f>
        <v>119</v>
      </c>
      <c r="G133" s="38">
        <f t="shared" si="12"/>
        <v>2712.7978288735039</v>
      </c>
      <c r="H133" s="241">
        <f t="shared" si="13"/>
        <v>1775.61</v>
      </c>
      <c r="I133" s="241">
        <f t="shared" si="3"/>
        <v>937.18782887350403</v>
      </c>
      <c r="J133" s="242">
        <f t="shared" si="15"/>
        <v>201990.06836405298</v>
      </c>
      <c r="K133" s="252" t="s">
        <v>118</v>
      </c>
      <c r="L133" s="42"/>
      <c r="M133" s="42"/>
      <c r="N133" s="42"/>
      <c r="O133" s="42"/>
      <c r="P133" s="46"/>
      <c r="Q133" s="238"/>
      <c r="R133" s="247" t="s">
        <v>125</v>
      </c>
      <c r="S133" s="248"/>
      <c r="T133" s="248"/>
      <c r="U133" s="239"/>
      <c r="V133" s="240">
        <f>SUM(H$122:H133)-R$122</f>
        <v>557.1837689465101</v>
      </c>
      <c r="X133" s="176">
        <f>SUM(H$122:H133)</f>
        <v>21828.68</v>
      </c>
    </row>
    <row r="134" spans="1:24">
      <c r="A134" s="237">
        <v>43205</v>
      </c>
      <c r="B134" s="25">
        <v>52</v>
      </c>
      <c r="C134" s="35" t="s">
        <v>21</v>
      </c>
      <c r="D134" s="36" t="str">
        <f t="shared" si="19"/>
        <v>'</v>
      </c>
      <c r="E134" s="37">
        <f t="shared" si="19"/>
        <v>43236.25</v>
      </c>
      <c r="F134" s="6">
        <f>IF(MAX(F$9:F133)&gt;=L$5,0,IF(B134&gt;=MONTH($N$5),F133+1,0))</f>
        <v>120</v>
      </c>
      <c r="G134" s="38">
        <f t="shared" si="12"/>
        <v>2712.7978288735039</v>
      </c>
      <c r="H134" s="39">
        <f t="shared" si="13"/>
        <v>1767.41</v>
      </c>
      <c r="I134" s="39">
        <f t="shared" si="3"/>
        <v>945.38782887350385</v>
      </c>
      <c r="J134" s="40">
        <f t="shared" si="15"/>
        <v>201044.68053517948</v>
      </c>
      <c r="K134" s="41"/>
      <c r="L134" s="42"/>
      <c r="M134" s="42"/>
      <c r="N134" s="42"/>
      <c r="O134" s="42"/>
      <c r="P134" s="46"/>
      <c r="Q134" s="23"/>
      <c r="V134" s="221">
        <f>SUM(H$122:H134)-R$122</f>
        <v>2324.59376894651</v>
      </c>
      <c r="X134" s="176">
        <f>SUM(H$122:H134)</f>
        <v>23596.09</v>
      </c>
    </row>
    <row r="135" spans="1:24">
      <c r="A135" s="237">
        <v>43235</v>
      </c>
      <c r="B135" s="25">
        <v>53</v>
      </c>
      <c r="C135" s="35" t="s">
        <v>22</v>
      </c>
      <c r="D135" s="36" t="str">
        <f t="shared" si="19"/>
        <v>'</v>
      </c>
      <c r="E135" s="37">
        <f t="shared" si="19"/>
        <v>43236.25</v>
      </c>
      <c r="F135" s="6">
        <f>IF(MAX(F$9:F134)&gt;=L$5,0,IF(B135&gt;=MONTH($N$5),F134+1,0))</f>
        <v>121</v>
      </c>
      <c r="G135" s="38">
        <f t="shared" si="12"/>
        <v>2712.7978288735039</v>
      </c>
      <c r="H135" s="39">
        <f t="shared" si="13"/>
        <v>1759.14</v>
      </c>
      <c r="I135" s="39">
        <f t="shared" si="3"/>
        <v>953.65782887350383</v>
      </c>
      <c r="J135" s="40">
        <f t="shared" si="15"/>
        <v>200091.02270630596</v>
      </c>
      <c r="K135" s="41"/>
      <c r="L135" s="42"/>
      <c r="M135" s="42"/>
      <c r="N135" s="42"/>
      <c r="O135" s="42"/>
      <c r="P135" s="46"/>
      <c r="Q135" s="23"/>
      <c r="V135" s="221">
        <f>SUM(H$122:H135)-R$122</f>
        <v>4083.7337689465094</v>
      </c>
      <c r="X135" s="176">
        <f>SUM(H$122:H135)</f>
        <v>25355.23</v>
      </c>
    </row>
    <row r="136" spans="1:24">
      <c r="A136" s="237">
        <v>43266</v>
      </c>
      <c r="B136" s="25">
        <v>54</v>
      </c>
      <c r="C136" s="35" t="s">
        <v>23</v>
      </c>
      <c r="D136" s="36" t="str">
        <f t="shared" si="19"/>
        <v>'</v>
      </c>
      <c r="E136" s="37">
        <f t="shared" si="19"/>
        <v>43236.25</v>
      </c>
      <c r="F136" s="6">
        <f>IF(MAX(F$9:F135)&gt;=L$5,0,IF(B136&gt;=MONTH($N$5),F135+1,0))</f>
        <v>122</v>
      </c>
      <c r="G136" s="38">
        <f t="shared" si="12"/>
        <v>2712.7978288735039</v>
      </c>
      <c r="H136" s="39">
        <f t="shared" si="13"/>
        <v>1750.8</v>
      </c>
      <c r="I136" s="39">
        <f t="shared" si="3"/>
        <v>961.99782887350398</v>
      </c>
      <c r="J136" s="40">
        <f t="shared" si="15"/>
        <v>199129.02487743244</v>
      </c>
      <c r="K136" s="41"/>
      <c r="L136" s="42"/>
      <c r="M136" s="42"/>
      <c r="N136" s="42"/>
      <c r="O136" s="42"/>
      <c r="P136" s="46"/>
      <c r="Q136" s="23"/>
      <c r="V136" s="221">
        <f>SUM(H$122:H136)-R$122</f>
        <v>5834.5337689465086</v>
      </c>
      <c r="X136" s="176">
        <f>SUM(H$122:H136)</f>
        <v>27106.03</v>
      </c>
    </row>
    <row r="137" spans="1:24">
      <c r="A137" s="237">
        <v>43296</v>
      </c>
      <c r="B137" s="25">
        <v>55</v>
      </c>
      <c r="C137" s="35" t="s">
        <v>24</v>
      </c>
      <c r="D137" s="36" t="str">
        <f t="shared" si="19"/>
        <v>'</v>
      </c>
      <c r="E137" s="37">
        <f t="shared" si="19"/>
        <v>43236.25</v>
      </c>
      <c r="F137" s="6">
        <f>IF(MAX(F$9:F136)&gt;=L$5,0,IF(B137&gt;=MONTH($N$5),F136+1,0))</f>
        <v>123</v>
      </c>
      <c r="G137" s="38">
        <f t="shared" si="12"/>
        <v>2712.7978288735039</v>
      </c>
      <c r="H137" s="39">
        <f t="shared" si="13"/>
        <v>1742.38</v>
      </c>
      <c r="I137" s="39">
        <f t="shared" si="3"/>
        <v>970.41782887350382</v>
      </c>
      <c r="J137" s="40">
        <f t="shared" si="15"/>
        <v>198158.60704855894</v>
      </c>
      <c r="K137" s="41"/>
      <c r="L137" s="42"/>
      <c r="M137" s="42"/>
      <c r="N137" s="42"/>
      <c r="O137" s="42"/>
      <c r="P137" s="46"/>
      <c r="Q137" s="23"/>
      <c r="V137" s="221">
        <f>SUM(H$122:H137)-R$122</f>
        <v>7576.9137689465097</v>
      </c>
      <c r="X137" s="176">
        <f>SUM(H$122:H137)</f>
        <v>28848.41</v>
      </c>
    </row>
    <row r="138" spans="1:24">
      <c r="A138" s="237">
        <v>43327</v>
      </c>
      <c r="B138" s="25">
        <v>56</v>
      </c>
      <c r="C138" s="35" t="s">
        <v>25</v>
      </c>
      <c r="D138" s="36" t="str">
        <f t="shared" si="19"/>
        <v>'</v>
      </c>
      <c r="E138" s="37">
        <f t="shared" si="19"/>
        <v>43236.25</v>
      </c>
      <c r="F138" s="6">
        <f>IF(MAX(F$9:F137)&gt;=L$5,0,IF(B138&gt;=MONTH($N$5),F137+1,0))</f>
        <v>124</v>
      </c>
      <c r="G138" s="38">
        <f t="shared" si="12"/>
        <v>2712.7978288735039</v>
      </c>
      <c r="H138" s="39">
        <f t="shared" si="13"/>
        <v>1733.89</v>
      </c>
      <c r="I138" s="39">
        <f t="shared" si="3"/>
        <v>978.90782887350383</v>
      </c>
      <c r="J138" s="40">
        <f t="shared" si="15"/>
        <v>197179.69921968543</v>
      </c>
      <c r="K138" s="41"/>
      <c r="L138" s="42"/>
      <c r="M138" s="42"/>
      <c r="N138" s="42"/>
      <c r="O138" s="42"/>
      <c r="P138" s="46"/>
      <c r="Q138" s="23"/>
      <c r="V138" s="221">
        <f>SUM(H$122:H138)-R$122</f>
        <v>9310.8037689465091</v>
      </c>
      <c r="X138" s="176">
        <f>SUM(H$122:H138)</f>
        <v>30582.3</v>
      </c>
    </row>
    <row r="139" spans="1:24">
      <c r="A139" s="237">
        <v>43358</v>
      </c>
      <c r="B139" s="25">
        <v>57</v>
      </c>
      <c r="C139" s="35" t="s">
        <v>26</v>
      </c>
      <c r="D139" s="36" t="str">
        <f t="shared" si="19"/>
        <v>'</v>
      </c>
      <c r="E139" s="37">
        <f t="shared" si="19"/>
        <v>43236.25</v>
      </c>
      <c r="F139" s="6">
        <f>IF(MAX(F$9:F138)&gt;=L$5,0,IF(B139&gt;=MONTH($N$5),F138+1,0))</f>
        <v>125</v>
      </c>
      <c r="G139" s="38">
        <f t="shared" si="12"/>
        <v>2712.7978288735039</v>
      </c>
      <c r="H139" s="39">
        <f t="shared" si="13"/>
        <v>1725.32</v>
      </c>
      <c r="I139" s="39">
        <f t="shared" si="3"/>
        <v>987.477828873504</v>
      </c>
      <c r="J139" s="40">
        <f t="shared" si="15"/>
        <v>196192.22139081193</v>
      </c>
      <c r="K139" s="41"/>
      <c r="L139" s="42"/>
      <c r="M139" s="42"/>
      <c r="N139" s="42"/>
      <c r="O139" s="42"/>
      <c r="P139" s="46"/>
      <c r="Q139" s="23"/>
      <c r="V139" s="221">
        <f>SUM(H$122:H139)-R$122</f>
        <v>11036.123768946509</v>
      </c>
      <c r="X139" s="176">
        <f>SUM(H$122:H139)</f>
        <v>32307.62</v>
      </c>
    </row>
    <row r="140" spans="1:24">
      <c r="A140" s="237">
        <v>43388</v>
      </c>
      <c r="B140" s="25">
        <v>58</v>
      </c>
      <c r="C140" s="35" t="s">
        <v>27</v>
      </c>
      <c r="D140" s="36" t="str">
        <f t="shared" si="19"/>
        <v>'</v>
      </c>
      <c r="E140" s="37">
        <f t="shared" si="19"/>
        <v>43236.25</v>
      </c>
      <c r="F140" s="6">
        <f>IF(MAX(F$9:F139)&gt;=L$5,0,IF(B140&gt;=MONTH($N$5),F139+1,0))</f>
        <v>126</v>
      </c>
      <c r="G140" s="38">
        <f t="shared" si="12"/>
        <v>2712.7978288735039</v>
      </c>
      <c r="H140" s="39">
        <f t="shared" si="13"/>
        <v>1716.68</v>
      </c>
      <c r="I140" s="39">
        <f t="shared" si="3"/>
        <v>996.11782887350387</v>
      </c>
      <c r="J140" s="40">
        <f t="shared" si="15"/>
        <v>195196.10356193842</v>
      </c>
      <c r="K140" s="41"/>
      <c r="L140" s="42"/>
      <c r="M140" s="42"/>
      <c r="N140" s="42"/>
      <c r="O140" s="42"/>
      <c r="P140" s="46"/>
      <c r="Q140" s="23"/>
      <c r="V140" s="221">
        <f>SUM(H$122:H140)-R$122</f>
        <v>12752.803768946505</v>
      </c>
      <c r="X140" s="176">
        <f>SUM(H$122:H140)</f>
        <v>34024.299999999996</v>
      </c>
    </row>
    <row r="141" spans="1:24">
      <c r="A141" s="237">
        <v>43419</v>
      </c>
      <c r="B141" s="25">
        <v>59</v>
      </c>
      <c r="C141" s="35" t="s">
        <v>28</v>
      </c>
      <c r="D141" s="36" t="str">
        <f t="shared" si="19"/>
        <v>'</v>
      </c>
      <c r="E141" s="37">
        <f t="shared" si="19"/>
        <v>43236.25</v>
      </c>
      <c r="F141" s="6">
        <f>IF(MAX(F$9:F140)&gt;=L$5,0,IF(B141&gt;=MONTH($N$5),F140+1,0))</f>
        <v>127</v>
      </c>
      <c r="G141" s="38">
        <f t="shared" si="12"/>
        <v>2712.7978288735039</v>
      </c>
      <c r="H141" s="39">
        <f t="shared" si="13"/>
        <v>1707.97</v>
      </c>
      <c r="I141" s="39">
        <f t="shared" si="3"/>
        <v>1004.8278288735039</v>
      </c>
      <c r="J141" s="40">
        <f t="shared" si="15"/>
        <v>194191.27573306492</v>
      </c>
      <c r="K141" s="41"/>
      <c r="L141" s="42"/>
      <c r="M141" s="42"/>
      <c r="N141" s="42"/>
      <c r="O141" s="42"/>
      <c r="P141" s="46"/>
      <c r="Q141" s="23"/>
      <c r="V141" s="221">
        <f>SUM(H$122:H141)-R$122</f>
        <v>14460.773768946507</v>
      </c>
      <c r="X141" s="176">
        <f>SUM(H$122:H141)</f>
        <v>35732.269999999997</v>
      </c>
    </row>
    <row r="142" spans="1:24">
      <c r="A142" s="237">
        <v>43449</v>
      </c>
      <c r="B142" s="25">
        <v>60</v>
      </c>
      <c r="C142" s="50" t="s">
        <v>29</v>
      </c>
      <c r="D142" s="51" t="str">
        <f t="shared" si="19"/>
        <v>'</v>
      </c>
      <c r="E142" s="52">
        <f t="shared" si="19"/>
        <v>43236.25</v>
      </c>
      <c r="F142" s="53">
        <f>IF(MAX(F$9:F141)&gt;=L$5,0,IF(B142&gt;=MONTH($N$5),F141+1,0))</f>
        <v>128</v>
      </c>
      <c r="G142" s="54">
        <f t="shared" si="12"/>
        <v>2712.7978288735039</v>
      </c>
      <c r="H142" s="55">
        <f t="shared" si="13"/>
        <v>1699.17</v>
      </c>
      <c r="I142" s="55">
        <f t="shared" si="3"/>
        <v>1013.6278288735039</v>
      </c>
      <c r="J142" s="56">
        <f t="shared" si="15"/>
        <v>193177.64790419143</v>
      </c>
      <c r="K142" s="57">
        <f>SUM(H131:H142)</f>
        <v>20953.909999999996</v>
      </c>
      <c r="L142" s="55">
        <f>SUM(I131:I142)</f>
        <v>11599.663946482047</v>
      </c>
      <c r="M142" s="55">
        <f>SUM(G131:G142)</f>
        <v>32553.57394648204</v>
      </c>
      <c r="N142" s="55">
        <f>K142+N130</f>
        <v>268695.76999999996</v>
      </c>
      <c r="O142" s="55">
        <f>L142+O130</f>
        <v>78542.352095808499</v>
      </c>
      <c r="P142" s="56">
        <f>M142+P130</f>
        <v>347238.12209580845</v>
      </c>
      <c r="Q142" s="23"/>
      <c r="V142" s="221">
        <f>SUM(H$122:H142)-R$122</f>
        <v>16159.943768946505</v>
      </c>
      <c r="X142" s="176">
        <f>SUM(H$122:H142)</f>
        <v>37431.439999999995</v>
      </c>
    </row>
    <row r="143" spans="1:24" hidden="1">
      <c r="A143" s="237">
        <v>43480</v>
      </c>
      <c r="B143" s="25">
        <v>49</v>
      </c>
      <c r="C143" s="26" t="s">
        <v>17</v>
      </c>
      <c r="D143" s="47" t="str">
        <f>D131</f>
        <v>'</v>
      </c>
      <c r="E143" s="27">
        <f>E131+365.25</f>
        <v>43601.5</v>
      </c>
      <c r="F143" s="90">
        <f>IF(MAX(F$9:F142)&gt;=L$5,0,IF(B143&gt;=MONTH($N$5),F142+1,0))</f>
        <v>129</v>
      </c>
      <c r="G143" s="28">
        <f t="shared" si="12"/>
        <v>2712.7978288735039</v>
      </c>
      <c r="H143" s="29">
        <f t="shared" si="13"/>
        <v>1690.31</v>
      </c>
      <c r="I143" s="29">
        <f t="shared" si="3"/>
        <v>1022.487828873504</v>
      </c>
      <c r="J143" s="30">
        <f t="shared" si="15"/>
        <v>192155.16007531792</v>
      </c>
      <c r="K143" s="31"/>
      <c r="L143" s="32"/>
      <c r="M143" s="32"/>
      <c r="N143" s="32"/>
      <c r="O143" s="32"/>
      <c r="P143" s="48"/>
      <c r="Q143" s="23"/>
      <c r="V143" s="221">
        <f>SUM(H$122:H143)-R$122</f>
        <v>17850.253768946503</v>
      </c>
      <c r="X143" s="176">
        <f>SUM(H$122:H143)</f>
        <v>39121.749999999993</v>
      </c>
    </row>
    <row r="144" spans="1:24" hidden="1">
      <c r="A144" s="237">
        <v>43511</v>
      </c>
      <c r="B144" s="25">
        <v>62</v>
      </c>
      <c r="C144" s="35" t="s">
        <v>19</v>
      </c>
      <c r="D144" s="36" t="str">
        <f t="shared" ref="D144:E154" si="20">D143</f>
        <v>'</v>
      </c>
      <c r="E144" s="37">
        <f t="shared" si="20"/>
        <v>43601.5</v>
      </c>
      <c r="F144" s="6">
        <f>IF(MAX(F$9:F143)&gt;=L$5,0,IF(B144&gt;=MONTH($N$5),F143+1,0))</f>
        <v>130</v>
      </c>
      <c r="G144" s="38">
        <f t="shared" si="12"/>
        <v>2712.7978288735039</v>
      </c>
      <c r="H144" s="39">
        <f t="shared" si="13"/>
        <v>1681.36</v>
      </c>
      <c r="I144" s="39">
        <f t="shared" si="3"/>
        <v>1031.437828873504</v>
      </c>
      <c r="J144" s="40">
        <f t="shared" si="15"/>
        <v>191123.72224644441</v>
      </c>
      <c r="K144" s="41"/>
      <c r="L144" s="42"/>
      <c r="M144" s="42"/>
      <c r="N144" s="42"/>
      <c r="O144" s="42"/>
      <c r="P144" s="46"/>
      <c r="Q144" s="23"/>
      <c r="V144" s="221">
        <f>SUM(H$122:H144)-R$122</f>
        <v>19531.613768946503</v>
      </c>
      <c r="X144" s="176">
        <f>SUM(H$122:H144)</f>
        <v>40803.109999999993</v>
      </c>
    </row>
    <row r="145" spans="1:24" hidden="1">
      <c r="A145" s="237">
        <v>43539</v>
      </c>
      <c r="B145" s="25">
        <v>63</v>
      </c>
      <c r="C145" s="35" t="s">
        <v>20</v>
      </c>
      <c r="D145" s="36" t="str">
        <f t="shared" si="20"/>
        <v>'</v>
      </c>
      <c r="E145" s="37">
        <f t="shared" si="20"/>
        <v>43601.5</v>
      </c>
      <c r="F145" s="6">
        <f>IF(MAX(F$9:F144)&gt;=L$5,0,IF(B145&gt;=MONTH($N$5),F144+1,0))</f>
        <v>131</v>
      </c>
      <c r="G145" s="38">
        <f t="shared" si="12"/>
        <v>2712.7978288735039</v>
      </c>
      <c r="H145" s="39">
        <f t="shared" si="13"/>
        <v>1672.33</v>
      </c>
      <c r="I145" s="39">
        <f t="shared" si="3"/>
        <v>1040.467828873504</v>
      </c>
      <c r="J145" s="40">
        <f t="shared" si="15"/>
        <v>190083.25441757089</v>
      </c>
      <c r="K145" s="41"/>
      <c r="L145" s="42"/>
      <c r="M145" s="42"/>
      <c r="N145" s="42"/>
      <c r="O145" s="42"/>
      <c r="P145" s="46"/>
      <c r="Q145" s="23"/>
      <c r="V145" s="221">
        <f>SUM(H$122:H145)-R$122</f>
        <v>21203.943768946505</v>
      </c>
      <c r="X145" s="176">
        <f>SUM(H$122:H145)</f>
        <v>42475.439999999995</v>
      </c>
    </row>
    <row r="146" spans="1:24" hidden="1">
      <c r="A146" s="237">
        <v>43570</v>
      </c>
      <c r="B146" s="25">
        <v>64</v>
      </c>
      <c r="C146" s="35" t="s">
        <v>21</v>
      </c>
      <c r="D146" s="36" t="str">
        <f t="shared" si="20"/>
        <v>'</v>
      </c>
      <c r="E146" s="37">
        <f t="shared" si="20"/>
        <v>43601.5</v>
      </c>
      <c r="F146" s="6">
        <f>IF(MAX(F$9:F145)&gt;=L$5,0,IF(B146&gt;=MONTH($N$5),F145+1,0))</f>
        <v>132</v>
      </c>
      <c r="G146" s="38">
        <f t="shared" si="12"/>
        <v>2712.7978288735039</v>
      </c>
      <c r="H146" s="39">
        <f t="shared" si="13"/>
        <v>1663.23</v>
      </c>
      <c r="I146" s="39">
        <f t="shared" si="3"/>
        <v>1049.5678288735039</v>
      </c>
      <c r="J146" s="40">
        <f t="shared" si="15"/>
        <v>189033.6865886974</v>
      </c>
      <c r="K146" s="41"/>
      <c r="L146" s="42"/>
      <c r="M146" s="42"/>
      <c r="N146" s="42"/>
      <c r="O146" s="42"/>
      <c r="P146" s="46"/>
      <c r="Q146" s="23"/>
      <c r="V146" s="221">
        <f>SUM(H$122:H146)-R$122</f>
        <v>22867.173768946508</v>
      </c>
      <c r="X146" s="176">
        <f>SUM(H$122:H146)</f>
        <v>44138.67</v>
      </c>
    </row>
    <row r="147" spans="1:24" hidden="1">
      <c r="A147" s="237">
        <v>43600</v>
      </c>
      <c r="B147" s="25">
        <v>65</v>
      </c>
      <c r="C147" s="35" t="s">
        <v>22</v>
      </c>
      <c r="D147" s="36" t="str">
        <f t="shared" si="20"/>
        <v>'</v>
      </c>
      <c r="E147" s="37">
        <f t="shared" si="20"/>
        <v>43601.5</v>
      </c>
      <c r="F147" s="6">
        <f>IF(MAX(F$9:F146)&gt;=L$5,0,IF(B147&gt;=MONTH($N$5),F146+1,0))</f>
        <v>133</v>
      </c>
      <c r="G147" s="38">
        <f t="shared" si="12"/>
        <v>2712.7978288735039</v>
      </c>
      <c r="H147" s="39">
        <f t="shared" si="13"/>
        <v>1654.05</v>
      </c>
      <c r="I147" s="39">
        <f t="shared" si="3"/>
        <v>1058.747828873504</v>
      </c>
      <c r="J147" s="40">
        <f t="shared" si="15"/>
        <v>187974.93875982388</v>
      </c>
      <c r="K147" s="41"/>
      <c r="L147" s="42"/>
      <c r="M147" s="42"/>
      <c r="N147" s="42"/>
      <c r="O147" s="42"/>
      <c r="P147" s="46"/>
      <c r="Q147" s="23"/>
      <c r="V147" s="221">
        <f>SUM(H$122:H147)-R$122</f>
        <v>24521.223768946511</v>
      </c>
      <c r="X147" s="176">
        <f>SUM(H$122:H147)</f>
        <v>45792.72</v>
      </c>
    </row>
    <row r="148" spans="1:24" hidden="1">
      <c r="A148" s="237">
        <v>43631</v>
      </c>
      <c r="B148" s="25">
        <v>66</v>
      </c>
      <c r="C148" s="35" t="s">
        <v>23</v>
      </c>
      <c r="D148" s="36" t="str">
        <f t="shared" si="20"/>
        <v>'</v>
      </c>
      <c r="E148" s="37">
        <f t="shared" si="20"/>
        <v>43601.5</v>
      </c>
      <c r="F148" s="6">
        <f>IF(MAX(F$9:F147)&gt;=L$5,0,IF(B148&gt;=MONTH($N$5),F147+1,0))</f>
        <v>134</v>
      </c>
      <c r="G148" s="38">
        <f t="shared" si="12"/>
        <v>2712.7978288735039</v>
      </c>
      <c r="H148" s="39">
        <f t="shared" si="13"/>
        <v>1644.78</v>
      </c>
      <c r="I148" s="39">
        <f t="shared" ref="I148:I207" si="21">G148-H148</f>
        <v>1068.017828873504</v>
      </c>
      <c r="J148" s="40">
        <f t="shared" si="15"/>
        <v>186906.92093095038</v>
      </c>
      <c r="K148" s="41"/>
      <c r="L148" s="42"/>
      <c r="M148" s="42"/>
      <c r="N148" s="42"/>
      <c r="O148" s="42"/>
      <c r="P148" s="46"/>
      <c r="Q148" s="23"/>
      <c r="V148" s="221">
        <f>SUM(H$122:H148)-R$122</f>
        <v>26166.00376894651</v>
      </c>
      <c r="X148" s="176">
        <f>SUM(H$122:H148)</f>
        <v>47437.5</v>
      </c>
    </row>
    <row r="149" spans="1:24" hidden="1">
      <c r="A149" s="237">
        <v>43661</v>
      </c>
      <c r="B149" s="25">
        <v>67</v>
      </c>
      <c r="C149" s="35" t="s">
        <v>24</v>
      </c>
      <c r="D149" s="36" t="str">
        <f t="shared" si="20"/>
        <v>'</v>
      </c>
      <c r="E149" s="37">
        <f t="shared" si="20"/>
        <v>43601.5</v>
      </c>
      <c r="F149" s="6">
        <f>IF(MAX(F$9:F148)&gt;=L$5,0,IF(B149&gt;=MONTH($N$5),F148+1,0))</f>
        <v>135</v>
      </c>
      <c r="G149" s="38">
        <f t="shared" si="12"/>
        <v>2712.7978288735039</v>
      </c>
      <c r="H149" s="39">
        <f t="shared" si="13"/>
        <v>1635.44</v>
      </c>
      <c r="I149" s="39">
        <f t="shared" si="21"/>
        <v>1077.3578288735039</v>
      </c>
      <c r="J149" s="40">
        <f t="shared" si="15"/>
        <v>185829.56310207688</v>
      </c>
      <c r="K149" s="41"/>
      <c r="L149" s="42"/>
      <c r="M149" s="42"/>
      <c r="N149" s="42"/>
      <c r="O149" s="42"/>
      <c r="P149" s="46"/>
      <c r="Q149" s="23"/>
      <c r="V149" s="221">
        <f>SUM(H$122:H149)-R$122</f>
        <v>27801.443768946512</v>
      </c>
      <c r="X149" s="176">
        <f>SUM(H$122:H149)</f>
        <v>49072.94</v>
      </c>
    </row>
    <row r="150" spans="1:24" hidden="1">
      <c r="A150" s="237">
        <v>43692</v>
      </c>
      <c r="B150" s="25">
        <v>68</v>
      </c>
      <c r="C150" s="35" t="s">
        <v>25</v>
      </c>
      <c r="D150" s="36" t="str">
        <f t="shared" si="20"/>
        <v>'</v>
      </c>
      <c r="E150" s="37">
        <f t="shared" si="20"/>
        <v>43601.5</v>
      </c>
      <c r="F150" s="6">
        <f>IF(MAX(F$9:F149)&gt;=L$5,0,IF(B150&gt;=MONTH($N$5),F149+1,0))</f>
        <v>136</v>
      </c>
      <c r="G150" s="38">
        <f t="shared" si="12"/>
        <v>2712.7978288735039</v>
      </c>
      <c r="H150" s="39">
        <f t="shared" si="13"/>
        <v>1626.01</v>
      </c>
      <c r="I150" s="39">
        <f t="shared" si="21"/>
        <v>1086.7878288735039</v>
      </c>
      <c r="J150" s="40">
        <f t="shared" si="15"/>
        <v>184742.77527320338</v>
      </c>
      <c r="K150" s="41"/>
      <c r="L150" s="42"/>
      <c r="M150" s="42"/>
      <c r="N150" s="42"/>
      <c r="O150" s="42"/>
      <c r="P150" s="46"/>
      <c r="Q150" s="23"/>
      <c r="V150" s="221">
        <f>SUM(H$122:H150)-R$122</f>
        <v>29427.453768946514</v>
      </c>
      <c r="X150" s="176">
        <f>SUM(H$122:H150)</f>
        <v>50698.950000000004</v>
      </c>
    </row>
    <row r="151" spans="1:24" hidden="1">
      <c r="A151" s="237">
        <v>43723</v>
      </c>
      <c r="B151" s="25">
        <v>69</v>
      </c>
      <c r="C151" s="35" t="s">
        <v>26</v>
      </c>
      <c r="D151" s="36" t="str">
        <f t="shared" si="20"/>
        <v>'</v>
      </c>
      <c r="E151" s="37">
        <f t="shared" si="20"/>
        <v>43601.5</v>
      </c>
      <c r="F151" s="6">
        <f>IF(MAX(F$9:F150)&gt;=L$5,0,IF(B151&gt;=MONTH($N$5),F150+1,0))</f>
        <v>137</v>
      </c>
      <c r="G151" s="38">
        <f t="shared" si="12"/>
        <v>2712.7978288735039</v>
      </c>
      <c r="H151" s="39">
        <f t="shared" si="13"/>
        <v>1616.5</v>
      </c>
      <c r="I151" s="39">
        <f t="shared" si="21"/>
        <v>1096.2978288735039</v>
      </c>
      <c r="J151" s="40">
        <f t="shared" si="15"/>
        <v>183646.47744432988</v>
      </c>
      <c r="K151" s="41"/>
      <c r="L151" s="42"/>
      <c r="M151" s="42"/>
      <c r="N151" s="42"/>
      <c r="O151" s="42"/>
      <c r="P151" s="46"/>
      <c r="Q151" s="23"/>
      <c r="V151" s="221">
        <f>SUM(H$122:H151)-R$122</f>
        <v>31043.953768946514</v>
      </c>
      <c r="X151" s="176">
        <f>SUM(H$122:H151)</f>
        <v>52315.450000000004</v>
      </c>
    </row>
    <row r="152" spans="1:24" hidden="1">
      <c r="A152" s="237">
        <v>43753</v>
      </c>
      <c r="B152" s="25">
        <v>70</v>
      </c>
      <c r="C152" s="35" t="s">
        <v>27</v>
      </c>
      <c r="D152" s="36" t="str">
        <f t="shared" si="20"/>
        <v>'</v>
      </c>
      <c r="E152" s="37">
        <f t="shared" si="20"/>
        <v>43601.5</v>
      </c>
      <c r="F152" s="6">
        <f>IF(MAX(F$9:F151)&gt;=L$5,0,IF(B152&gt;=MONTH($N$5),F151+1,0))</f>
        <v>138</v>
      </c>
      <c r="G152" s="38">
        <f t="shared" si="12"/>
        <v>2712.7978288735039</v>
      </c>
      <c r="H152" s="39">
        <f t="shared" si="13"/>
        <v>1606.91</v>
      </c>
      <c r="I152" s="39">
        <f t="shared" si="21"/>
        <v>1105.8878288735038</v>
      </c>
      <c r="J152" s="40">
        <f t="shared" si="15"/>
        <v>182540.58961545638</v>
      </c>
      <c r="K152" s="41"/>
      <c r="L152" s="42"/>
      <c r="M152" s="42"/>
      <c r="N152" s="42"/>
      <c r="O152" s="42"/>
      <c r="P152" s="46"/>
      <c r="Q152" s="23"/>
      <c r="V152" s="221">
        <f>SUM(H$122:H152)-R$122</f>
        <v>32650.863768946518</v>
      </c>
      <c r="X152" s="176">
        <f>SUM(H$122:H152)</f>
        <v>53922.360000000008</v>
      </c>
    </row>
    <row r="153" spans="1:24" hidden="1">
      <c r="A153" s="237">
        <v>43784</v>
      </c>
      <c r="B153" s="25">
        <v>71</v>
      </c>
      <c r="C153" s="35" t="s">
        <v>28</v>
      </c>
      <c r="D153" s="36" t="str">
        <f t="shared" si="20"/>
        <v>'</v>
      </c>
      <c r="E153" s="37">
        <f t="shared" si="20"/>
        <v>43601.5</v>
      </c>
      <c r="F153" s="6">
        <f>IF(MAX(F$9:F152)&gt;=L$5,0,IF(B153&gt;=MONTH($N$5),F152+1,0))</f>
        <v>139</v>
      </c>
      <c r="G153" s="38">
        <f t="shared" si="12"/>
        <v>2712.7978288735039</v>
      </c>
      <c r="H153" s="39">
        <f t="shared" si="13"/>
        <v>1597.23</v>
      </c>
      <c r="I153" s="39">
        <f t="shared" si="21"/>
        <v>1115.5678288735039</v>
      </c>
      <c r="J153" s="40">
        <f t="shared" si="15"/>
        <v>181425.02178658289</v>
      </c>
      <c r="K153" s="41"/>
      <c r="L153" s="42"/>
      <c r="M153" s="42"/>
      <c r="N153" s="42"/>
      <c r="O153" s="42"/>
      <c r="P153" s="46"/>
      <c r="Q153" s="23"/>
      <c r="V153" s="221">
        <f>SUM(H$122:H153)-R$122</f>
        <v>34248.093768946521</v>
      </c>
      <c r="X153" s="176">
        <f>SUM(H$122:H153)</f>
        <v>55519.590000000011</v>
      </c>
    </row>
    <row r="154" spans="1:24" hidden="1">
      <c r="A154" s="237">
        <v>43814</v>
      </c>
      <c r="B154" s="25">
        <v>72</v>
      </c>
      <c r="C154" s="35" t="s">
        <v>29</v>
      </c>
      <c r="D154" s="36" t="str">
        <f t="shared" si="20"/>
        <v>'</v>
      </c>
      <c r="E154" s="37">
        <f t="shared" si="20"/>
        <v>43601.5</v>
      </c>
      <c r="F154" s="6">
        <f>IF(MAX(F$9:F153)&gt;=L$5,0,IF(B154&gt;=MONTH($N$5),F153+1,0))</f>
        <v>140</v>
      </c>
      <c r="G154" s="45">
        <f t="shared" si="12"/>
        <v>2712.7978288735039</v>
      </c>
      <c r="H154" s="42">
        <f t="shared" si="13"/>
        <v>1587.47</v>
      </c>
      <c r="I154" s="42">
        <f t="shared" si="21"/>
        <v>1125.3278288735039</v>
      </c>
      <c r="J154" s="46">
        <f t="shared" si="15"/>
        <v>180299.69395770939</v>
      </c>
      <c r="K154" s="41">
        <f>SUM(H143:H154)</f>
        <v>19675.620000000003</v>
      </c>
      <c r="L154" s="42">
        <f>SUM(I143:I154)</f>
        <v>12877.953946482046</v>
      </c>
      <c r="M154" s="42">
        <f>SUM(G143:G154)</f>
        <v>32553.57394648204</v>
      </c>
      <c r="N154" s="42">
        <f>K154+N70</f>
        <v>147498.81</v>
      </c>
      <c r="O154" s="42">
        <f>L154+O70</f>
        <v>36971.442363398266</v>
      </c>
      <c r="P154" s="46">
        <f>M154+P70</f>
        <v>184470.25236339823</v>
      </c>
      <c r="Q154" s="23"/>
      <c r="V154" s="221">
        <f>SUM(H$122:H154)-R$122</f>
        <v>35835.563768946522</v>
      </c>
      <c r="X154" s="176">
        <f>SUM(H$122:H154)</f>
        <v>57107.060000000012</v>
      </c>
    </row>
    <row r="155" spans="1:24" hidden="1">
      <c r="A155" s="237">
        <v>43845</v>
      </c>
      <c r="B155" s="25">
        <v>73</v>
      </c>
      <c r="C155" s="26" t="s">
        <v>17</v>
      </c>
      <c r="D155" s="47" t="str">
        <f>D143</f>
        <v>'</v>
      </c>
      <c r="E155" s="27">
        <f>E143+365.25</f>
        <v>43966.75</v>
      </c>
      <c r="F155" s="90">
        <f>IF(MAX(F$9:F154)&gt;=L$5,0,IF(B155&gt;=MONTH($N$5),F154+1,0))</f>
        <v>141</v>
      </c>
      <c r="G155" s="28">
        <f t="shared" si="12"/>
        <v>2712.7978288735039</v>
      </c>
      <c r="H155" s="29">
        <f t="shared" si="13"/>
        <v>1577.62</v>
      </c>
      <c r="I155" s="29">
        <f t="shared" si="21"/>
        <v>1135.177828873504</v>
      </c>
      <c r="J155" s="30">
        <f t="shared" si="15"/>
        <v>179164.51612883588</v>
      </c>
      <c r="K155" s="31"/>
      <c r="L155" s="32"/>
      <c r="M155" s="32"/>
      <c r="N155" s="32"/>
      <c r="O155" s="32"/>
      <c r="P155" s="48"/>
      <c r="Q155" s="23"/>
      <c r="V155" s="221">
        <f>SUM(H$122:H155)-R$122</f>
        <v>37413.183768946525</v>
      </c>
      <c r="X155" s="176">
        <f>SUM(H$122:H155)</f>
        <v>58684.680000000015</v>
      </c>
    </row>
    <row r="156" spans="1:24" hidden="1">
      <c r="A156" s="237">
        <v>43876</v>
      </c>
      <c r="B156" s="25">
        <v>74</v>
      </c>
      <c r="C156" s="35" t="s">
        <v>19</v>
      </c>
      <c r="D156" s="36" t="str">
        <f t="shared" ref="D156:E166" si="22">D155</f>
        <v>'</v>
      </c>
      <c r="E156" s="37">
        <f t="shared" si="22"/>
        <v>43966.75</v>
      </c>
      <c r="F156" s="6">
        <f>IF(MAX(F$9:F155)&gt;=L$5,0,IF(B156&gt;=MONTH($N$5),F155+1,0))</f>
        <v>142</v>
      </c>
      <c r="G156" s="38">
        <f t="shared" si="12"/>
        <v>2712.7978288735039</v>
      </c>
      <c r="H156" s="39">
        <f t="shared" si="13"/>
        <v>1567.69</v>
      </c>
      <c r="I156" s="39">
        <f t="shared" si="21"/>
        <v>1145.1078288735039</v>
      </c>
      <c r="J156" s="40">
        <f t="shared" si="15"/>
        <v>178019.40829996238</v>
      </c>
      <c r="K156" s="41"/>
      <c r="L156" s="42"/>
      <c r="M156" s="42"/>
      <c r="N156" s="42"/>
      <c r="O156" s="42"/>
      <c r="P156" s="46"/>
      <c r="Q156" s="23"/>
      <c r="V156" s="221">
        <f>SUM(H$122:H156)-R$122</f>
        <v>38980.873768946527</v>
      </c>
      <c r="X156" s="176">
        <f>SUM(H$122:H156)</f>
        <v>60252.370000000017</v>
      </c>
    </row>
    <row r="157" spans="1:24" hidden="1">
      <c r="A157" s="237">
        <v>43905</v>
      </c>
      <c r="B157" s="25">
        <v>75</v>
      </c>
      <c r="C157" s="35" t="s">
        <v>20</v>
      </c>
      <c r="D157" s="36" t="str">
        <f t="shared" si="22"/>
        <v>'</v>
      </c>
      <c r="E157" s="37">
        <f t="shared" si="22"/>
        <v>43966.75</v>
      </c>
      <c r="F157" s="6">
        <f>IF(MAX(F$9:F156)&gt;=L$5,0,IF(B157&gt;=MONTH($N$5),F156+1,0))</f>
        <v>143</v>
      </c>
      <c r="G157" s="38">
        <f t="shared" si="12"/>
        <v>2712.7978288735039</v>
      </c>
      <c r="H157" s="39">
        <f t="shared" si="13"/>
        <v>1557.67</v>
      </c>
      <c r="I157" s="39">
        <f t="shared" si="21"/>
        <v>1155.1278288735039</v>
      </c>
      <c r="J157" s="40">
        <f t="shared" si="15"/>
        <v>176864.28047108889</v>
      </c>
      <c r="K157" s="41"/>
      <c r="L157" s="42"/>
      <c r="M157" s="42"/>
      <c r="N157" s="42"/>
      <c r="O157" s="42"/>
      <c r="P157" s="46"/>
      <c r="Q157" s="23"/>
      <c r="V157" s="221">
        <f>SUM(H$122:H157)-R$122</f>
        <v>40538.543768946525</v>
      </c>
      <c r="X157" s="176">
        <f>SUM(H$122:H157)</f>
        <v>61810.040000000015</v>
      </c>
    </row>
    <row r="158" spans="1:24" hidden="1">
      <c r="A158" s="237">
        <v>43936</v>
      </c>
      <c r="B158" s="25">
        <v>76</v>
      </c>
      <c r="C158" s="35" t="s">
        <v>21</v>
      </c>
      <c r="D158" s="36" t="str">
        <f t="shared" si="22"/>
        <v>'</v>
      </c>
      <c r="E158" s="37">
        <f t="shared" si="22"/>
        <v>43966.75</v>
      </c>
      <c r="F158" s="6">
        <f>IF(MAX(F$9:F157)&gt;=L$5,0,IF(B158&gt;=MONTH($N$5),F157+1,0))</f>
        <v>144</v>
      </c>
      <c r="G158" s="38">
        <f t="shared" si="12"/>
        <v>2712.7978288735039</v>
      </c>
      <c r="H158" s="39">
        <f t="shared" si="13"/>
        <v>1547.56</v>
      </c>
      <c r="I158" s="39">
        <f t="shared" si="21"/>
        <v>1165.237828873504</v>
      </c>
      <c r="J158" s="40">
        <f t="shared" si="15"/>
        <v>175699.04264221538</v>
      </c>
      <c r="K158" s="41"/>
      <c r="L158" s="42"/>
      <c r="M158" s="42"/>
      <c r="N158" s="42"/>
      <c r="O158" s="42"/>
      <c r="P158" s="46"/>
      <c r="Q158" s="23"/>
      <c r="V158" s="221">
        <f>SUM(H$122:H158)-R$122</f>
        <v>42086.103768946523</v>
      </c>
      <c r="X158" s="176">
        <f>SUM(H$122:H158)</f>
        <v>63357.600000000013</v>
      </c>
    </row>
    <row r="159" spans="1:24" hidden="1">
      <c r="A159" s="237">
        <v>43966</v>
      </c>
      <c r="B159" s="25">
        <v>77</v>
      </c>
      <c r="C159" s="35" t="s">
        <v>22</v>
      </c>
      <c r="D159" s="36" t="str">
        <f t="shared" si="22"/>
        <v>'</v>
      </c>
      <c r="E159" s="37">
        <f t="shared" si="22"/>
        <v>43966.75</v>
      </c>
      <c r="F159" s="6">
        <f>IF(MAX(F$9:F158)&gt;=L$5,0,IF(B159&gt;=MONTH($N$5),F158+1,0))</f>
        <v>145</v>
      </c>
      <c r="G159" s="38">
        <f t="shared" si="12"/>
        <v>2712.7978288735039</v>
      </c>
      <c r="H159" s="39">
        <f t="shared" si="13"/>
        <v>1537.37</v>
      </c>
      <c r="I159" s="39">
        <f t="shared" si="21"/>
        <v>1175.427828873504</v>
      </c>
      <c r="J159" s="40">
        <f t="shared" ref="J159:J218" si="23">J158-I159</f>
        <v>174523.61481334188</v>
      </c>
      <c r="K159" s="41"/>
      <c r="L159" s="42"/>
      <c r="M159" s="42"/>
      <c r="N159" s="42"/>
      <c r="O159" s="42"/>
      <c r="P159" s="46"/>
      <c r="Q159" s="23"/>
      <c r="V159" s="221">
        <f>SUM(H$122:H159)-R$122</f>
        <v>43623.473768946526</v>
      </c>
      <c r="X159" s="176">
        <f>SUM(H$122:H159)</f>
        <v>64894.970000000016</v>
      </c>
    </row>
    <row r="160" spans="1:24" hidden="1">
      <c r="A160" s="237">
        <v>43997</v>
      </c>
      <c r="B160" s="25">
        <v>78</v>
      </c>
      <c r="C160" s="35" t="s">
        <v>23</v>
      </c>
      <c r="D160" s="36" t="str">
        <f t="shared" si="22"/>
        <v>'</v>
      </c>
      <c r="E160" s="37">
        <f t="shared" si="22"/>
        <v>43966.75</v>
      </c>
      <c r="F160" s="6">
        <f>IF(MAX(F$9:F159)&gt;=L$5,0,IF(B160&gt;=MONTH($N$5),F159+1,0))</f>
        <v>146</v>
      </c>
      <c r="G160" s="38">
        <f t="shared" si="12"/>
        <v>2712.7978288735039</v>
      </c>
      <c r="H160" s="39">
        <f t="shared" si="13"/>
        <v>1527.08</v>
      </c>
      <c r="I160" s="39">
        <f t="shared" si="21"/>
        <v>1185.717828873504</v>
      </c>
      <c r="J160" s="40">
        <f t="shared" si="23"/>
        <v>173337.89698446836</v>
      </c>
      <c r="K160" s="41"/>
      <c r="L160" s="42"/>
      <c r="M160" s="42"/>
      <c r="N160" s="42"/>
      <c r="O160" s="42"/>
      <c r="P160" s="46"/>
      <c r="Q160" s="23"/>
      <c r="V160" s="221">
        <f>SUM(H$122:H160)-R$122</f>
        <v>45150.553768946527</v>
      </c>
      <c r="X160" s="176">
        <f>SUM(H$122:H160)</f>
        <v>66422.050000000017</v>
      </c>
    </row>
    <row r="161" spans="1:24" hidden="1">
      <c r="A161" s="237">
        <v>44027</v>
      </c>
      <c r="B161" s="25">
        <v>79</v>
      </c>
      <c r="C161" s="35" t="s">
        <v>24</v>
      </c>
      <c r="D161" s="36" t="str">
        <f t="shared" si="22"/>
        <v>'</v>
      </c>
      <c r="E161" s="37">
        <f t="shared" si="22"/>
        <v>43966.75</v>
      </c>
      <c r="F161" s="6">
        <f>IF(MAX(F$9:F160)&gt;=L$5,0,IF(B161&gt;=MONTH($N$5),F160+1,0))</f>
        <v>147</v>
      </c>
      <c r="G161" s="38">
        <f t="shared" si="12"/>
        <v>2712.7978288735039</v>
      </c>
      <c r="H161" s="39">
        <f t="shared" si="13"/>
        <v>1516.71</v>
      </c>
      <c r="I161" s="39">
        <f t="shared" si="21"/>
        <v>1196.0878288735039</v>
      </c>
      <c r="J161" s="40">
        <f t="shared" si="23"/>
        <v>172141.80915559485</v>
      </c>
      <c r="K161" s="41"/>
      <c r="L161" s="42"/>
      <c r="M161" s="42"/>
      <c r="N161" s="42"/>
      <c r="O161" s="42"/>
      <c r="P161" s="46"/>
      <c r="Q161" s="23"/>
      <c r="V161" s="221">
        <f>SUM(H$122:H161)-R$122</f>
        <v>46667.263768946534</v>
      </c>
      <c r="X161" s="176">
        <f>SUM(H$122:H161)</f>
        <v>67938.760000000024</v>
      </c>
    </row>
    <row r="162" spans="1:24" hidden="1">
      <c r="A162" s="237">
        <v>44058</v>
      </c>
      <c r="B162" s="25">
        <v>80</v>
      </c>
      <c r="C162" s="35" t="s">
        <v>25</v>
      </c>
      <c r="D162" s="36" t="str">
        <f t="shared" si="22"/>
        <v>'</v>
      </c>
      <c r="E162" s="37">
        <f t="shared" si="22"/>
        <v>43966.75</v>
      </c>
      <c r="F162" s="6">
        <f>IF(MAX(F$9:F161)&gt;=L$5,0,IF(B162&gt;=MONTH($N$5),F161+1,0))</f>
        <v>148</v>
      </c>
      <c r="G162" s="38">
        <f t="shared" si="12"/>
        <v>2712.7978288735039</v>
      </c>
      <c r="H162" s="39">
        <f t="shared" si="13"/>
        <v>1506.24</v>
      </c>
      <c r="I162" s="39">
        <f t="shared" si="21"/>
        <v>1206.5578288735039</v>
      </c>
      <c r="J162" s="40">
        <f t="shared" si="23"/>
        <v>170935.25132672134</v>
      </c>
      <c r="K162" s="41"/>
      <c r="L162" s="42"/>
      <c r="M162" s="42"/>
      <c r="N162" s="42"/>
      <c r="O162" s="42"/>
      <c r="P162" s="46"/>
      <c r="Q162" s="23"/>
      <c r="V162" s="221">
        <f>SUM(H$122:H162)-R$122</f>
        <v>48173.503768946539</v>
      </c>
      <c r="X162" s="176">
        <f>SUM(H$122:H162)</f>
        <v>69445.000000000029</v>
      </c>
    </row>
    <row r="163" spans="1:24" hidden="1">
      <c r="A163" s="237">
        <v>44089</v>
      </c>
      <c r="B163" s="25">
        <v>81</v>
      </c>
      <c r="C163" s="35" t="s">
        <v>26</v>
      </c>
      <c r="D163" s="36" t="str">
        <f t="shared" si="22"/>
        <v>'</v>
      </c>
      <c r="E163" s="37">
        <f t="shared" si="22"/>
        <v>43966.75</v>
      </c>
      <c r="F163" s="6">
        <f>IF(MAX(F$9:F162)&gt;=L$5,0,IF(B163&gt;=MONTH($N$5),F162+1,0))</f>
        <v>149</v>
      </c>
      <c r="G163" s="38">
        <f t="shared" si="12"/>
        <v>2712.7978288735039</v>
      </c>
      <c r="H163" s="39">
        <f t="shared" si="13"/>
        <v>1495.68</v>
      </c>
      <c r="I163" s="39">
        <f t="shared" si="21"/>
        <v>1217.1178288735039</v>
      </c>
      <c r="J163" s="40">
        <f t="shared" si="23"/>
        <v>169718.13349784783</v>
      </c>
      <c r="K163" s="41"/>
      <c r="L163" s="42"/>
      <c r="M163" s="42"/>
      <c r="N163" s="42"/>
      <c r="O163" s="42"/>
      <c r="P163" s="46"/>
      <c r="Q163" s="23"/>
      <c r="V163" s="221">
        <f>SUM(H$122:H163)-R$122</f>
        <v>49669.183768946532</v>
      </c>
      <c r="X163" s="176">
        <f>SUM(H$122:H163)</f>
        <v>70940.680000000022</v>
      </c>
    </row>
    <row r="164" spans="1:24" hidden="1">
      <c r="A164" s="237">
        <v>44119</v>
      </c>
      <c r="B164" s="25">
        <v>82</v>
      </c>
      <c r="C164" s="35" t="s">
        <v>27</v>
      </c>
      <c r="D164" s="36" t="str">
        <f t="shared" si="22"/>
        <v>'</v>
      </c>
      <c r="E164" s="37">
        <f t="shared" si="22"/>
        <v>43966.75</v>
      </c>
      <c r="F164" s="6">
        <f>IF(MAX(F$9:F163)&gt;=L$5,0,IF(B164&gt;=MONTH($N$5),F163+1,0))</f>
        <v>150</v>
      </c>
      <c r="G164" s="38">
        <f t="shared" si="12"/>
        <v>2712.7978288735039</v>
      </c>
      <c r="H164" s="39">
        <f t="shared" si="13"/>
        <v>1485.03</v>
      </c>
      <c r="I164" s="39">
        <f t="shared" si="21"/>
        <v>1227.767828873504</v>
      </c>
      <c r="J164" s="40">
        <f t="shared" si="23"/>
        <v>168490.36566897432</v>
      </c>
      <c r="K164" s="41"/>
      <c r="L164" s="42"/>
      <c r="M164" s="42"/>
      <c r="N164" s="42"/>
      <c r="O164" s="42"/>
      <c r="P164" s="46"/>
      <c r="Q164" s="23"/>
      <c r="V164" s="221">
        <f>SUM(H$122:H164)-R$122</f>
        <v>51154.213768946531</v>
      </c>
      <c r="X164" s="176">
        <f>SUM(H$122:H164)</f>
        <v>72425.710000000021</v>
      </c>
    </row>
    <row r="165" spans="1:24" hidden="1">
      <c r="A165" s="237">
        <v>44150</v>
      </c>
      <c r="B165" s="25">
        <v>83</v>
      </c>
      <c r="C165" s="35" t="s">
        <v>28</v>
      </c>
      <c r="D165" s="36" t="str">
        <f t="shared" si="22"/>
        <v>'</v>
      </c>
      <c r="E165" s="37">
        <f t="shared" si="22"/>
        <v>43966.75</v>
      </c>
      <c r="F165" s="6">
        <f>IF(MAX(F$9:F164)&gt;=L$5,0,IF(B165&gt;=MONTH($N$5),F164+1,0))</f>
        <v>151</v>
      </c>
      <c r="G165" s="38">
        <f t="shared" si="12"/>
        <v>2712.7978288735039</v>
      </c>
      <c r="H165" s="39">
        <f t="shared" si="13"/>
        <v>1474.29</v>
      </c>
      <c r="I165" s="39">
        <f t="shared" si="21"/>
        <v>1238.507828873504</v>
      </c>
      <c r="J165" s="40">
        <f t="shared" si="23"/>
        <v>167251.85784010083</v>
      </c>
      <c r="K165" s="41"/>
      <c r="L165" s="42"/>
      <c r="M165" s="42"/>
      <c r="N165" s="42"/>
      <c r="O165" s="42"/>
      <c r="P165" s="46"/>
      <c r="Q165" s="23"/>
      <c r="V165" s="221">
        <f>SUM(H$122:H165)-R$122</f>
        <v>52628.503768946524</v>
      </c>
      <c r="X165" s="176">
        <f>SUM(H$122:H165)</f>
        <v>73900.000000000015</v>
      </c>
    </row>
    <row r="166" spans="1:24" hidden="1">
      <c r="A166" s="237">
        <v>44180</v>
      </c>
      <c r="B166" s="25">
        <v>84</v>
      </c>
      <c r="C166" s="35" t="s">
        <v>29</v>
      </c>
      <c r="D166" s="36" t="str">
        <f t="shared" si="22"/>
        <v>'</v>
      </c>
      <c r="E166" s="37">
        <f t="shared" si="22"/>
        <v>43966.75</v>
      </c>
      <c r="F166" s="6">
        <f>IF(MAX(F$9:F165)&gt;=L$5,0,IF(B166&gt;=MONTH($N$5),F165+1,0))</f>
        <v>152</v>
      </c>
      <c r="G166" s="45">
        <f t="shared" si="12"/>
        <v>2712.7978288735039</v>
      </c>
      <c r="H166" s="42">
        <f t="shared" si="13"/>
        <v>1463.45</v>
      </c>
      <c r="I166" s="42">
        <f t="shared" si="21"/>
        <v>1249.3478288735039</v>
      </c>
      <c r="J166" s="46">
        <f t="shared" si="23"/>
        <v>166002.51001122734</v>
      </c>
      <c r="K166" s="41">
        <f>SUM(H155:H166)</f>
        <v>18256.39</v>
      </c>
      <c r="L166" s="42">
        <f>SUM(I155:I166)</f>
        <v>14297.183946482048</v>
      </c>
      <c r="M166" s="42">
        <f>SUM(G155:G166)</f>
        <v>32553.57394648204</v>
      </c>
      <c r="N166" s="42">
        <f>K166+N154</f>
        <v>165755.20000000001</v>
      </c>
      <c r="O166" s="42">
        <f>L166+O154</f>
        <v>51268.626309880317</v>
      </c>
      <c r="P166" s="46">
        <f>M166+P154</f>
        <v>217023.82630988027</v>
      </c>
      <c r="Q166" s="23"/>
      <c r="V166" s="221">
        <f>SUM(H$122:H166)-R$122</f>
        <v>54091.953768946521</v>
      </c>
      <c r="X166" s="176">
        <f>SUM(H$122:H166)</f>
        <v>75363.450000000012</v>
      </c>
    </row>
    <row r="167" spans="1:24" hidden="1">
      <c r="A167" s="237">
        <v>44211</v>
      </c>
      <c r="B167" s="25">
        <v>85</v>
      </c>
      <c r="C167" s="26" t="s">
        <v>17</v>
      </c>
      <c r="D167" s="47" t="str">
        <f>D155</f>
        <v>'</v>
      </c>
      <c r="E167" s="27">
        <f>E155+365.25</f>
        <v>44332</v>
      </c>
      <c r="F167" s="90">
        <f>IF(MAX(F$9:F166)&gt;=L$5,0,IF(B167&gt;=MONTH($N$5),F166+1,0))</f>
        <v>153</v>
      </c>
      <c r="G167" s="28">
        <f t="shared" si="12"/>
        <v>2712.7978288735039</v>
      </c>
      <c r="H167" s="29">
        <f t="shared" si="13"/>
        <v>1452.52</v>
      </c>
      <c r="I167" s="29">
        <f t="shared" si="21"/>
        <v>1260.2778288735039</v>
      </c>
      <c r="J167" s="30">
        <f t="shared" si="23"/>
        <v>164742.23218235382</v>
      </c>
      <c r="K167" s="31"/>
      <c r="L167" s="32"/>
      <c r="M167" s="32"/>
      <c r="N167" s="32"/>
      <c r="O167" s="32"/>
      <c r="P167" s="48"/>
      <c r="Q167" s="23"/>
      <c r="V167" s="221">
        <f>SUM(H$122:H167)-R$122</f>
        <v>55544.473768946526</v>
      </c>
      <c r="X167" s="176">
        <f>SUM(H$122:H167)</f>
        <v>76815.970000000016</v>
      </c>
    </row>
    <row r="168" spans="1:24" hidden="1">
      <c r="A168" s="237">
        <v>44242</v>
      </c>
      <c r="B168" s="25">
        <v>86</v>
      </c>
      <c r="C168" s="35" t="s">
        <v>19</v>
      </c>
      <c r="D168" s="36" t="str">
        <f t="shared" ref="D168:E178" si="24">D167</f>
        <v>'</v>
      </c>
      <c r="E168" s="37">
        <f t="shared" si="24"/>
        <v>44332</v>
      </c>
      <c r="F168" s="6">
        <f>IF(MAX(F$9:F167)&gt;=L$5,0,IF(B168&gt;=MONTH($N$5),F167+1,0))</f>
        <v>154</v>
      </c>
      <c r="G168" s="38">
        <f t="shared" si="12"/>
        <v>2712.7978288735039</v>
      </c>
      <c r="H168" s="39">
        <f t="shared" si="13"/>
        <v>1441.5</v>
      </c>
      <c r="I168" s="39">
        <f t="shared" si="21"/>
        <v>1271.2978288735039</v>
      </c>
      <c r="J168" s="40">
        <f t="shared" si="23"/>
        <v>163470.93435348032</v>
      </c>
      <c r="K168" s="41"/>
      <c r="L168" s="42"/>
      <c r="M168" s="42"/>
      <c r="N168" s="42"/>
      <c r="O168" s="42"/>
      <c r="P168" s="46"/>
      <c r="Q168" s="23"/>
      <c r="V168" s="221">
        <f>SUM(H$122:H168)-R$122</f>
        <v>56985.973768946526</v>
      </c>
      <c r="X168" s="176">
        <f>SUM(H$122:H168)</f>
        <v>78257.470000000016</v>
      </c>
    </row>
    <row r="169" spans="1:24" hidden="1">
      <c r="A169" s="237">
        <v>44270</v>
      </c>
      <c r="B169" s="25">
        <v>87</v>
      </c>
      <c r="C169" s="35" t="s">
        <v>20</v>
      </c>
      <c r="D169" s="36" t="str">
        <f t="shared" si="24"/>
        <v>'</v>
      </c>
      <c r="E169" s="37">
        <f t="shared" si="24"/>
        <v>44332</v>
      </c>
      <c r="F169" s="6">
        <f>IF(MAX(F$9:F168)&gt;=L$5,0,IF(B169&gt;=MONTH($N$5),F168+1,0))</f>
        <v>155</v>
      </c>
      <c r="G169" s="38">
        <f t="shared" si="12"/>
        <v>2712.7978288735039</v>
      </c>
      <c r="H169" s="39">
        <f t="shared" si="13"/>
        <v>1430.37</v>
      </c>
      <c r="I169" s="39">
        <f t="shared" si="21"/>
        <v>1282.427828873504</v>
      </c>
      <c r="J169" s="40">
        <f t="shared" si="23"/>
        <v>162188.50652460681</v>
      </c>
      <c r="K169" s="41"/>
      <c r="L169" s="42"/>
      <c r="M169" s="42"/>
      <c r="N169" s="42"/>
      <c r="O169" s="42"/>
      <c r="P169" s="46"/>
      <c r="Q169" s="23"/>
      <c r="V169" s="221">
        <f>SUM(H$122:H169)-R$122</f>
        <v>58416.343768946521</v>
      </c>
      <c r="X169" s="176">
        <f>SUM(H$122:H169)</f>
        <v>79687.840000000011</v>
      </c>
    </row>
    <row r="170" spans="1:24" hidden="1">
      <c r="A170" s="237">
        <v>44301</v>
      </c>
      <c r="B170" s="25">
        <v>88</v>
      </c>
      <c r="C170" s="35" t="s">
        <v>21</v>
      </c>
      <c r="D170" s="36" t="str">
        <f t="shared" si="24"/>
        <v>'</v>
      </c>
      <c r="E170" s="37">
        <f t="shared" si="24"/>
        <v>44332</v>
      </c>
      <c r="F170" s="6">
        <f>IF(MAX(F$9:F169)&gt;=L$5,0,IF(B170&gt;=MONTH($N$5),F169+1,0))</f>
        <v>156</v>
      </c>
      <c r="G170" s="38">
        <f t="shared" si="12"/>
        <v>2712.7978288735039</v>
      </c>
      <c r="H170" s="39">
        <f t="shared" si="13"/>
        <v>1419.15</v>
      </c>
      <c r="I170" s="39">
        <f t="shared" si="21"/>
        <v>1293.6478288735038</v>
      </c>
      <c r="J170" s="40">
        <f t="shared" si="23"/>
        <v>160894.8586957333</v>
      </c>
      <c r="K170" s="41"/>
      <c r="L170" s="42"/>
      <c r="M170" s="42"/>
      <c r="N170" s="42"/>
      <c r="O170" s="42"/>
      <c r="P170" s="46"/>
      <c r="Q170" s="23"/>
      <c r="V170" s="221">
        <f>SUM(H$122:H170)-R$122</f>
        <v>59835.493768946515</v>
      </c>
      <c r="X170" s="176">
        <f>SUM(H$122:H170)</f>
        <v>81106.990000000005</v>
      </c>
    </row>
    <row r="171" spans="1:24" hidden="1">
      <c r="A171" s="237">
        <v>44331</v>
      </c>
      <c r="B171" s="25">
        <v>89</v>
      </c>
      <c r="C171" s="35" t="s">
        <v>22</v>
      </c>
      <c r="D171" s="36" t="str">
        <f t="shared" si="24"/>
        <v>'</v>
      </c>
      <c r="E171" s="37">
        <f t="shared" si="24"/>
        <v>44332</v>
      </c>
      <c r="F171" s="6">
        <f>IF(MAX(F$9:F170)&gt;=L$5,0,IF(B171&gt;=MONTH($N$5),F170+1,0))</f>
        <v>157</v>
      </c>
      <c r="G171" s="38">
        <f t="shared" si="12"/>
        <v>2712.7978288735039</v>
      </c>
      <c r="H171" s="39">
        <f t="shared" si="13"/>
        <v>1407.83</v>
      </c>
      <c r="I171" s="39">
        <f t="shared" si="21"/>
        <v>1304.967828873504</v>
      </c>
      <c r="J171" s="40">
        <f t="shared" si="23"/>
        <v>159589.89086685979</v>
      </c>
      <c r="K171" s="41"/>
      <c r="L171" s="42"/>
      <c r="M171" s="42"/>
      <c r="N171" s="42"/>
      <c r="O171" s="42"/>
      <c r="P171" s="46"/>
      <c r="Q171" s="23"/>
      <c r="V171" s="221">
        <f>SUM(H$122:H171)-R$122</f>
        <v>61243.323768946517</v>
      </c>
      <c r="X171" s="176">
        <f>SUM(H$122:H171)</f>
        <v>82514.820000000007</v>
      </c>
    </row>
    <row r="172" spans="1:24" hidden="1">
      <c r="A172" s="237">
        <v>44362</v>
      </c>
      <c r="B172" s="25">
        <v>90</v>
      </c>
      <c r="C172" s="35" t="s">
        <v>23</v>
      </c>
      <c r="D172" s="36" t="str">
        <f t="shared" si="24"/>
        <v>'</v>
      </c>
      <c r="E172" s="37">
        <f t="shared" si="24"/>
        <v>44332</v>
      </c>
      <c r="F172" s="6">
        <f>IF(MAX(F$9:F171)&gt;=L$5,0,IF(B172&gt;=MONTH($N$5),F171+1,0))</f>
        <v>158</v>
      </c>
      <c r="G172" s="38">
        <f t="shared" si="12"/>
        <v>2712.7978288735039</v>
      </c>
      <c r="H172" s="39">
        <f t="shared" si="13"/>
        <v>1396.41</v>
      </c>
      <c r="I172" s="39">
        <f t="shared" si="21"/>
        <v>1316.3878288735038</v>
      </c>
      <c r="J172" s="40">
        <f t="shared" si="23"/>
        <v>158273.50303798629</v>
      </c>
      <c r="K172" s="41"/>
      <c r="L172" s="42"/>
      <c r="M172" s="42"/>
      <c r="N172" s="42"/>
      <c r="O172" s="42"/>
      <c r="P172" s="46"/>
      <c r="Q172" s="23"/>
      <c r="V172" s="221">
        <f>SUM(H$122:H172)-R$122</f>
        <v>62639.73376894652</v>
      </c>
      <c r="X172" s="176">
        <f>SUM(H$122:H172)</f>
        <v>83911.23000000001</v>
      </c>
    </row>
    <row r="173" spans="1:24" hidden="1">
      <c r="A173" s="237">
        <v>44392</v>
      </c>
      <c r="B173" s="25">
        <v>91</v>
      </c>
      <c r="C173" s="35" t="s">
        <v>24</v>
      </c>
      <c r="D173" s="36" t="str">
        <f t="shared" si="24"/>
        <v>'</v>
      </c>
      <c r="E173" s="37">
        <f t="shared" si="24"/>
        <v>44332</v>
      </c>
      <c r="F173" s="6">
        <f>IF(MAX(F$9:F172)&gt;=L$5,0,IF(B173&gt;=MONTH($N$5),F172+1,0))</f>
        <v>159</v>
      </c>
      <c r="G173" s="38">
        <f t="shared" si="12"/>
        <v>2712.7978288735039</v>
      </c>
      <c r="H173" s="39">
        <f t="shared" si="13"/>
        <v>1384.89</v>
      </c>
      <c r="I173" s="39">
        <f t="shared" si="21"/>
        <v>1327.9078288735038</v>
      </c>
      <c r="J173" s="40">
        <f t="shared" si="23"/>
        <v>156945.59520911277</v>
      </c>
      <c r="K173" s="41"/>
      <c r="L173" s="42"/>
      <c r="M173" s="42"/>
      <c r="N173" s="42"/>
      <c r="O173" s="42"/>
      <c r="P173" s="46"/>
      <c r="Q173" s="23"/>
      <c r="V173" s="221">
        <f>SUM(H$122:H173)-R$122</f>
        <v>64024.62376894652</v>
      </c>
      <c r="X173" s="176">
        <f>SUM(H$122:H173)</f>
        <v>85296.12000000001</v>
      </c>
    </row>
    <row r="174" spans="1:24" hidden="1">
      <c r="A174" s="237">
        <v>44423</v>
      </c>
      <c r="B174" s="25">
        <v>92</v>
      </c>
      <c r="C174" s="35" t="s">
        <v>25</v>
      </c>
      <c r="D174" s="36" t="str">
        <f t="shared" si="24"/>
        <v>'</v>
      </c>
      <c r="E174" s="37">
        <f t="shared" si="24"/>
        <v>44332</v>
      </c>
      <c r="F174" s="6">
        <f>IF(MAX(F$9:F173)&gt;=L$5,0,IF(B174&gt;=MONTH($N$5),F173+1,0))</f>
        <v>160</v>
      </c>
      <c r="G174" s="38">
        <f t="shared" si="12"/>
        <v>2712.7978288735039</v>
      </c>
      <c r="H174" s="39">
        <f t="shared" si="13"/>
        <v>1373.28</v>
      </c>
      <c r="I174" s="39">
        <f t="shared" si="21"/>
        <v>1339.517828873504</v>
      </c>
      <c r="J174" s="40">
        <f t="shared" si="23"/>
        <v>155606.07738023927</v>
      </c>
      <c r="K174" s="41"/>
      <c r="L174" s="42"/>
      <c r="M174" s="42"/>
      <c r="N174" s="42"/>
      <c r="O174" s="42"/>
      <c r="P174" s="46"/>
      <c r="Q174" s="23"/>
      <c r="V174" s="221">
        <f>SUM(H$122:H174)-R$122</f>
        <v>65397.903768946519</v>
      </c>
      <c r="X174" s="176">
        <f>SUM(H$122:H174)</f>
        <v>86669.400000000009</v>
      </c>
    </row>
    <row r="175" spans="1:24" hidden="1">
      <c r="A175" s="237">
        <v>44454</v>
      </c>
      <c r="B175" s="25">
        <v>93</v>
      </c>
      <c r="C175" s="35" t="s">
        <v>26</v>
      </c>
      <c r="D175" s="36" t="str">
        <f t="shared" si="24"/>
        <v>'</v>
      </c>
      <c r="E175" s="37">
        <f t="shared" si="24"/>
        <v>44332</v>
      </c>
      <c r="F175" s="6">
        <f>IF(MAX(F$9:F174)&gt;=L$5,0,IF(B175&gt;=MONTH($N$5),F174+1,0))</f>
        <v>161</v>
      </c>
      <c r="G175" s="38">
        <f t="shared" si="12"/>
        <v>2712.7978288735039</v>
      </c>
      <c r="H175" s="39">
        <f t="shared" si="13"/>
        <v>1361.55</v>
      </c>
      <c r="I175" s="39">
        <f t="shared" si="21"/>
        <v>1351.247828873504</v>
      </c>
      <c r="J175" s="40">
        <f t="shared" si="23"/>
        <v>154254.82955136575</v>
      </c>
      <c r="K175" s="41"/>
      <c r="L175" s="42"/>
      <c r="M175" s="42"/>
      <c r="N175" s="42"/>
      <c r="O175" s="42"/>
      <c r="P175" s="46"/>
      <c r="Q175" s="23"/>
      <c r="V175" s="221">
        <f>SUM(H$122:H175)-R$122</f>
        <v>66759.453768946521</v>
      </c>
      <c r="X175" s="176">
        <f>SUM(H$122:H175)</f>
        <v>88030.950000000012</v>
      </c>
    </row>
    <row r="176" spans="1:24" hidden="1">
      <c r="A176" s="237">
        <v>44484</v>
      </c>
      <c r="B176" s="25">
        <v>94</v>
      </c>
      <c r="C176" s="35" t="s">
        <v>27</v>
      </c>
      <c r="D176" s="36" t="str">
        <f t="shared" si="24"/>
        <v>'</v>
      </c>
      <c r="E176" s="37">
        <f t="shared" si="24"/>
        <v>44332</v>
      </c>
      <c r="F176" s="6">
        <f>IF(MAX(F$9:F175)&gt;=L$5,0,IF(B176&gt;=MONTH($N$5),F175+1,0))</f>
        <v>162</v>
      </c>
      <c r="G176" s="38">
        <f t="shared" si="12"/>
        <v>2712.7978288735039</v>
      </c>
      <c r="H176" s="39">
        <f t="shared" si="13"/>
        <v>1349.73</v>
      </c>
      <c r="I176" s="39">
        <f t="shared" si="21"/>
        <v>1363.0678288735039</v>
      </c>
      <c r="J176" s="40">
        <f t="shared" si="23"/>
        <v>152891.76172249226</v>
      </c>
      <c r="K176" s="41"/>
      <c r="L176" s="42"/>
      <c r="M176" s="42"/>
      <c r="N176" s="42"/>
      <c r="O176" s="42"/>
      <c r="P176" s="46"/>
      <c r="Q176" s="23"/>
      <c r="V176" s="221">
        <f>SUM(H$122:H176)-R$122</f>
        <v>68109.183768946517</v>
      </c>
      <c r="X176" s="176">
        <f>SUM(H$122:H176)</f>
        <v>89380.680000000008</v>
      </c>
    </row>
    <row r="177" spans="1:24" hidden="1">
      <c r="A177" s="237">
        <v>44515</v>
      </c>
      <c r="B177" s="25">
        <v>95</v>
      </c>
      <c r="C177" s="35" t="s">
        <v>28</v>
      </c>
      <c r="D177" s="36" t="str">
        <f t="shared" si="24"/>
        <v>'</v>
      </c>
      <c r="E177" s="37">
        <f t="shared" si="24"/>
        <v>44332</v>
      </c>
      <c r="F177" s="6">
        <f>IF(MAX(F$9:F176)&gt;=L$5,0,IF(B177&gt;=MONTH($N$5),F176+1,0))</f>
        <v>163</v>
      </c>
      <c r="G177" s="38">
        <f t="shared" si="12"/>
        <v>2712.7978288735039</v>
      </c>
      <c r="H177" s="39">
        <f t="shared" si="13"/>
        <v>1337.8</v>
      </c>
      <c r="I177" s="39">
        <f t="shared" si="21"/>
        <v>1374.997828873504</v>
      </c>
      <c r="J177" s="40">
        <f t="shared" si="23"/>
        <v>151516.76389361874</v>
      </c>
      <c r="K177" s="41"/>
      <c r="L177" s="42"/>
      <c r="M177" s="42"/>
      <c r="N177" s="42"/>
      <c r="O177" s="42"/>
      <c r="P177" s="46"/>
      <c r="Q177" s="23"/>
      <c r="V177" s="221">
        <f>SUM(H$122:H177)-R$122</f>
        <v>69446.98376894652</v>
      </c>
      <c r="X177" s="176">
        <f>SUM(H$122:H177)</f>
        <v>90718.48000000001</v>
      </c>
    </row>
    <row r="178" spans="1:24" hidden="1">
      <c r="A178" s="237">
        <v>44545</v>
      </c>
      <c r="B178" s="25">
        <v>96</v>
      </c>
      <c r="C178" s="35" t="s">
        <v>29</v>
      </c>
      <c r="D178" s="36" t="str">
        <f t="shared" si="24"/>
        <v>'</v>
      </c>
      <c r="E178" s="37">
        <f t="shared" si="24"/>
        <v>44332</v>
      </c>
      <c r="F178" s="6">
        <f>IF(MAX(F$9:F177)&gt;=L$5,0,IF(B178&gt;=MONTH($N$5),F177+1,0))</f>
        <v>164</v>
      </c>
      <c r="G178" s="45">
        <f t="shared" si="12"/>
        <v>2712.7978288735039</v>
      </c>
      <c r="H178" s="42">
        <f t="shared" si="13"/>
        <v>1325.77</v>
      </c>
      <c r="I178" s="42">
        <f t="shared" si="21"/>
        <v>1387.0278288735039</v>
      </c>
      <c r="J178" s="46">
        <f t="shared" si="23"/>
        <v>150129.73606474523</v>
      </c>
      <c r="K178" s="41">
        <f>SUM(H167:H178)</f>
        <v>16680.799999999996</v>
      </c>
      <c r="L178" s="42">
        <f>SUM(I167:I178)</f>
        <v>15872.773946482048</v>
      </c>
      <c r="M178" s="42">
        <f>SUM(G167:G178)</f>
        <v>32553.57394648204</v>
      </c>
      <c r="N178" s="42">
        <f>K178+N166</f>
        <v>182436</v>
      </c>
      <c r="O178" s="42">
        <f>L178+O166</f>
        <v>67141.400256362365</v>
      </c>
      <c r="P178" s="46">
        <f>M178+P166</f>
        <v>249577.40025636231</v>
      </c>
      <c r="Q178" s="23"/>
      <c r="V178" s="221">
        <f>SUM(H$122:H178)-R$122</f>
        <v>70772.753768946524</v>
      </c>
      <c r="X178" s="176">
        <f>SUM(H$122:H178)</f>
        <v>92044.250000000015</v>
      </c>
    </row>
    <row r="179" spans="1:24" hidden="1">
      <c r="A179" s="237">
        <v>44576</v>
      </c>
      <c r="B179" s="25">
        <v>97</v>
      </c>
      <c r="C179" s="26" t="s">
        <v>17</v>
      </c>
      <c r="D179" s="47" t="str">
        <f>D167</f>
        <v>'</v>
      </c>
      <c r="E179" s="27">
        <f>E167+365.25</f>
        <v>44697.25</v>
      </c>
      <c r="F179" s="90">
        <f>IF(MAX(F$9:F178)&gt;=L$5,0,IF(B179&gt;=MONTH($N$5),F178+1,0))</f>
        <v>165</v>
      </c>
      <c r="G179" s="28">
        <f t="shared" si="12"/>
        <v>2712.7978288735039</v>
      </c>
      <c r="H179" s="29">
        <f t="shared" si="13"/>
        <v>1313.64</v>
      </c>
      <c r="I179" s="29">
        <f t="shared" si="21"/>
        <v>1399.1578288735038</v>
      </c>
      <c r="J179" s="30">
        <f t="shared" si="23"/>
        <v>148730.57823587171</v>
      </c>
      <c r="K179" s="31"/>
      <c r="L179" s="32"/>
      <c r="M179" s="32"/>
      <c r="N179" s="32"/>
      <c r="O179" s="32"/>
      <c r="P179" s="48"/>
      <c r="Q179" s="23"/>
      <c r="V179" s="221">
        <f>SUM(H$122:H179)-R$122</f>
        <v>72086.393768946524</v>
      </c>
      <c r="X179" s="176">
        <f>SUM(H$122:H179)</f>
        <v>93357.890000000014</v>
      </c>
    </row>
    <row r="180" spans="1:24" hidden="1">
      <c r="A180" s="237">
        <v>44607</v>
      </c>
      <c r="B180" s="25">
        <v>98</v>
      </c>
      <c r="C180" s="35" t="s">
        <v>19</v>
      </c>
      <c r="D180" s="36" t="str">
        <f t="shared" ref="D180:E190" si="25">D179</f>
        <v>'</v>
      </c>
      <c r="E180" s="37">
        <f t="shared" si="25"/>
        <v>44697.25</v>
      </c>
      <c r="F180" s="6">
        <f>IF(MAX(F$9:F179)&gt;=L$5,0,IF(B180&gt;=MONTH($N$5),F179+1,0))</f>
        <v>166</v>
      </c>
      <c r="G180" s="38">
        <f t="shared" ref="G180:G239" si="26">IF((J179+H180)&lt;(M$5+H180),J179+H180,M$5)</f>
        <v>2712.7978288735039</v>
      </c>
      <c r="H180" s="39">
        <f t="shared" ref="H180:H239" si="27">IF(F180&gt;0,IF(J179&gt;0,ROUND(-IPMT(K$5/12,F180,L$5,J$5,,),2),0),0)</f>
        <v>1301.3900000000001</v>
      </c>
      <c r="I180" s="39">
        <f t="shared" si="21"/>
        <v>1411.4078288735038</v>
      </c>
      <c r="J180" s="40">
        <f t="shared" si="23"/>
        <v>147319.17040699819</v>
      </c>
      <c r="K180" s="41"/>
      <c r="L180" s="42"/>
      <c r="M180" s="42"/>
      <c r="N180" s="42"/>
      <c r="O180" s="42"/>
      <c r="P180" s="46"/>
      <c r="Q180" s="23"/>
      <c r="V180" s="221">
        <f>SUM(H$122:H180)-R$122</f>
        <v>73387.783768946523</v>
      </c>
      <c r="X180" s="176">
        <f>SUM(H$122:H180)</f>
        <v>94659.280000000013</v>
      </c>
    </row>
    <row r="181" spans="1:24" hidden="1">
      <c r="A181" s="237">
        <v>44635</v>
      </c>
      <c r="B181" s="25">
        <v>99</v>
      </c>
      <c r="C181" s="35" t="s">
        <v>20</v>
      </c>
      <c r="D181" s="36" t="str">
        <f t="shared" si="25"/>
        <v>'</v>
      </c>
      <c r="E181" s="37">
        <f t="shared" si="25"/>
        <v>44697.25</v>
      </c>
      <c r="F181" s="6">
        <f>IF(MAX(F$9:F180)&gt;=L$5,0,IF(B181&gt;=MONTH($N$5),F180+1,0))</f>
        <v>167</v>
      </c>
      <c r="G181" s="38">
        <f t="shared" si="26"/>
        <v>2712.7978288735039</v>
      </c>
      <c r="H181" s="39">
        <f t="shared" si="27"/>
        <v>1289.04</v>
      </c>
      <c r="I181" s="39">
        <f t="shared" si="21"/>
        <v>1423.757828873504</v>
      </c>
      <c r="J181" s="40">
        <f t="shared" si="23"/>
        <v>145895.4125781247</v>
      </c>
      <c r="K181" s="41"/>
      <c r="L181" s="42"/>
      <c r="M181" s="42"/>
      <c r="N181" s="42"/>
      <c r="O181" s="42"/>
      <c r="P181" s="46"/>
      <c r="Q181" s="23"/>
      <c r="V181" s="221">
        <f>SUM(H$122:H181)-R$122</f>
        <v>74676.823768946517</v>
      </c>
      <c r="X181" s="176">
        <f>SUM(H$122:H181)</f>
        <v>95948.32</v>
      </c>
    </row>
    <row r="182" spans="1:24" hidden="1">
      <c r="A182" s="237">
        <v>44666</v>
      </c>
      <c r="B182" s="25">
        <v>100</v>
      </c>
      <c r="C182" s="35" t="s">
        <v>21</v>
      </c>
      <c r="D182" s="36" t="str">
        <f t="shared" si="25"/>
        <v>'</v>
      </c>
      <c r="E182" s="37">
        <f t="shared" si="25"/>
        <v>44697.25</v>
      </c>
      <c r="F182" s="6">
        <f>IF(MAX(F$9:F181)&gt;=L$5,0,IF(B182&gt;=MONTH($N$5),F181+1,0))</f>
        <v>168</v>
      </c>
      <c r="G182" s="38">
        <f t="shared" si="26"/>
        <v>2712.7978288735039</v>
      </c>
      <c r="H182" s="39">
        <f t="shared" si="27"/>
        <v>1276.5899999999999</v>
      </c>
      <c r="I182" s="39">
        <f t="shared" si="21"/>
        <v>1436.207828873504</v>
      </c>
      <c r="J182" s="40">
        <f t="shared" si="23"/>
        <v>144459.20474925119</v>
      </c>
      <c r="K182" s="41"/>
      <c r="L182" s="42"/>
      <c r="M182" s="42"/>
      <c r="N182" s="42"/>
      <c r="O182" s="42"/>
      <c r="P182" s="46"/>
      <c r="Q182" s="23"/>
      <c r="V182" s="221">
        <f>SUM(H$122:H182)-R$122</f>
        <v>75953.413768946513</v>
      </c>
      <c r="X182" s="176">
        <f>SUM(H$122:H182)</f>
        <v>97224.91</v>
      </c>
    </row>
    <row r="183" spans="1:24" hidden="1">
      <c r="A183" s="237">
        <v>44696</v>
      </c>
      <c r="B183" s="25">
        <v>101</v>
      </c>
      <c r="C183" s="35" t="s">
        <v>22</v>
      </c>
      <c r="D183" s="36" t="str">
        <f t="shared" si="25"/>
        <v>'</v>
      </c>
      <c r="E183" s="37">
        <f t="shared" si="25"/>
        <v>44697.25</v>
      </c>
      <c r="F183" s="6">
        <f>IF(MAX(F$9:F182)&gt;=L$5,0,IF(B183&gt;=MONTH($N$5),F182+1,0))</f>
        <v>169</v>
      </c>
      <c r="G183" s="38">
        <f t="shared" si="26"/>
        <v>2712.7978288735039</v>
      </c>
      <c r="H183" s="39">
        <f t="shared" si="27"/>
        <v>1264.02</v>
      </c>
      <c r="I183" s="39">
        <f t="shared" si="21"/>
        <v>1448.7778288735039</v>
      </c>
      <c r="J183" s="40">
        <f t="shared" si="23"/>
        <v>143010.42692037768</v>
      </c>
      <c r="K183" s="41"/>
      <c r="L183" s="42"/>
      <c r="M183" s="42"/>
      <c r="N183" s="42"/>
      <c r="O183" s="42"/>
      <c r="P183" s="46"/>
      <c r="Q183" s="23"/>
      <c r="V183" s="221">
        <f>SUM(H$122:H183)-R$122</f>
        <v>77217.433768946517</v>
      </c>
      <c r="X183" s="176">
        <f>SUM(H$122:H183)</f>
        <v>98488.930000000008</v>
      </c>
    </row>
    <row r="184" spans="1:24" hidden="1">
      <c r="A184" s="237">
        <v>44727</v>
      </c>
      <c r="B184" s="25">
        <v>102</v>
      </c>
      <c r="C184" s="35" t="s">
        <v>23</v>
      </c>
      <c r="D184" s="36" t="str">
        <f t="shared" si="25"/>
        <v>'</v>
      </c>
      <c r="E184" s="37">
        <f t="shared" si="25"/>
        <v>44697.25</v>
      </c>
      <c r="F184" s="6">
        <f>IF(MAX(F$9:F183)&gt;=L$5,0,IF(B184&gt;=MONTH($N$5),F183+1,0))</f>
        <v>170</v>
      </c>
      <c r="G184" s="38">
        <f t="shared" si="26"/>
        <v>2712.7978288735039</v>
      </c>
      <c r="H184" s="39">
        <f t="shared" si="27"/>
        <v>1251.3399999999999</v>
      </c>
      <c r="I184" s="39">
        <f t="shared" si="21"/>
        <v>1461.457828873504</v>
      </c>
      <c r="J184" s="40">
        <f t="shared" si="23"/>
        <v>141548.96909150417</v>
      </c>
      <c r="K184" s="41"/>
      <c r="L184" s="42"/>
      <c r="M184" s="42"/>
      <c r="N184" s="42"/>
      <c r="O184" s="42"/>
      <c r="P184" s="46"/>
      <c r="Q184" s="23"/>
      <c r="V184" s="221">
        <f>SUM(H$122:H184)-R$122</f>
        <v>78468.773768946514</v>
      </c>
      <c r="X184" s="176">
        <f>SUM(H$122:H184)</f>
        <v>99740.27</v>
      </c>
    </row>
    <row r="185" spans="1:24" hidden="1">
      <c r="A185" s="237">
        <v>44757</v>
      </c>
      <c r="B185" s="25">
        <v>103</v>
      </c>
      <c r="C185" s="35" t="s">
        <v>24</v>
      </c>
      <c r="D185" s="36" t="str">
        <f t="shared" si="25"/>
        <v>'</v>
      </c>
      <c r="E185" s="37">
        <f t="shared" si="25"/>
        <v>44697.25</v>
      </c>
      <c r="F185" s="6">
        <f>IF(MAX(F$9:F184)&gt;=L$5,0,IF(B185&gt;=MONTH($N$5),F184+1,0))</f>
        <v>171</v>
      </c>
      <c r="G185" s="38">
        <f t="shared" si="26"/>
        <v>2712.7978288735039</v>
      </c>
      <c r="H185" s="39">
        <f t="shared" si="27"/>
        <v>1238.55</v>
      </c>
      <c r="I185" s="39">
        <f t="shared" si="21"/>
        <v>1474.247828873504</v>
      </c>
      <c r="J185" s="40">
        <f t="shared" si="23"/>
        <v>140074.72126263066</v>
      </c>
      <c r="K185" s="41"/>
      <c r="L185" s="42"/>
      <c r="M185" s="42"/>
      <c r="N185" s="42"/>
      <c r="O185" s="42"/>
      <c r="P185" s="46"/>
      <c r="Q185" s="23"/>
      <c r="V185" s="221">
        <f>SUM(H$122:H185)-R$122</f>
        <v>79707.323768946517</v>
      </c>
      <c r="X185" s="176">
        <f>SUM(H$122:H185)</f>
        <v>100978.82</v>
      </c>
    </row>
    <row r="186" spans="1:24" hidden="1">
      <c r="A186" s="237">
        <v>44788</v>
      </c>
      <c r="B186" s="25">
        <v>104</v>
      </c>
      <c r="C186" s="35" t="s">
        <v>25</v>
      </c>
      <c r="D186" s="36" t="str">
        <f t="shared" si="25"/>
        <v>'</v>
      </c>
      <c r="E186" s="37">
        <f t="shared" si="25"/>
        <v>44697.25</v>
      </c>
      <c r="F186" s="6">
        <f>IF(MAX(F$9:F185)&gt;=L$5,0,IF(B186&gt;=MONTH($N$5),F185+1,0))</f>
        <v>172</v>
      </c>
      <c r="G186" s="38">
        <f t="shared" si="26"/>
        <v>2712.7978288735039</v>
      </c>
      <c r="H186" s="39">
        <f t="shared" si="27"/>
        <v>1225.6600000000001</v>
      </c>
      <c r="I186" s="39">
        <f t="shared" si="21"/>
        <v>1487.1378288735038</v>
      </c>
      <c r="J186" s="40">
        <f t="shared" si="23"/>
        <v>138587.58343375716</v>
      </c>
      <c r="K186" s="41"/>
      <c r="L186" s="42"/>
      <c r="M186" s="42"/>
      <c r="N186" s="42"/>
      <c r="O186" s="42"/>
      <c r="P186" s="46"/>
      <c r="Q186" s="23"/>
      <c r="V186" s="221">
        <f>SUM(H$122:H186)-R$122</f>
        <v>80932.98376894652</v>
      </c>
      <c r="X186" s="176">
        <f>SUM(H$122:H186)</f>
        <v>102204.48000000001</v>
      </c>
    </row>
    <row r="187" spans="1:24" hidden="1">
      <c r="A187" s="237">
        <v>44819</v>
      </c>
      <c r="B187" s="25">
        <v>105</v>
      </c>
      <c r="C187" s="35" t="s">
        <v>26</v>
      </c>
      <c r="D187" s="36" t="str">
        <f t="shared" si="25"/>
        <v>'</v>
      </c>
      <c r="E187" s="37">
        <f t="shared" si="25"/>
        <v>44697.25</v>
      </c>
      <c r="F187" s="6">
        <f>IF(MAX(F$9:F186)&gt;=L$5,0,IF(B187&gt;=MONTH($N$5),F186+1,0))</f>
        <v>173</v>
      </c>
      <c r="G187" s="38">
        <f t="shared" si="26"/>
        <v>2712.7978288735039</v>
      </c>
      <c r="H187" s="39">
        <f t="shared" si="27"/>
        <v>1212.6400000000001</v>
      </c>
      <c r="I187" s="39">
        <f t="shared" si="21"/>
        <v>1500.1578288735038</v>
      </c>
      <c r="J187" s="40">
        <f t="shared" si="23"/>
        <v>137087.42560488364</v>
      </c>
      <c r="K187" s="41"/>
      <c r="L187" s="42"/>
      <c r="M187" s="42"/>
      <c r="N187" s="42"/>
      <c r="O187" s="42"/>
      <c r="P187" s="46"/>
      <c r="Q187" s="23"/>
      <c r="V187" s="221">
        <f>SUM(H$122:H187)-R$122</f>
        <v>82145.62376894652</v>
      </c>
      <c r="X187" s="176">
        <f>SUM(H$122:H187)</f>
        <v>103417.12000000001</v>
      </c>
    </row>
    <row r="188" spans="1:24" hidden="1">
      <c r="A188" s="237">
        <v>44849</v>
      </c>
      <c r="B188" s="25">
        <v>106</v>
      </c>
      <c r="C188" s="35" t="s">
        <v>27</v>
      </c>
      <c r="D188" s="36" t="str">
        <f t="shared" si="25"/>
        <v>'</v>
      </c>
      <c r="E188" s="37">
        <f t="shared" si="25"/>
        <v>44697.25</v>
      </c>
      <c r="F188" s="6">
        <f>IF(MAX(F$9:F187)&gt;=L$5,0,IF(B188&gt;=MONTH($N$5),F187+1,0))</f>
        <v>174</v>
      </c>
      <c r="G188" s="38">
        <f t="shared" si="26"/>
        <v>2712.7978288735039</v>
      </c>
      <c r="H188" s="39">
        <f t="shared" si="27"/>
        <v>1199.52</v>
      </c>
      <c r="I188" s="39">
        <f t="shared" si="21"/>
        <v>1513.2778288735039</v>
      </c>
      <c r="J188" s="40">
        <f t="shared" si="23"/>
        <v>135574.14777601013</v>
      </c>
      <c r="K188" s="41"/>
      <c r="L188" s="42"/>
      <c r="M188" s="42"/>
      <c r="N188" s="42"/>
      <c r="O188" s="42"/>
      <c r="P188" s="46"/>
      <c r="Q188" s="23"/>
      <c r="V188" s="221">
        <f>SUM(H$122:H188)-R$122</f>
        <v>83345.143768946524</v>
      </c>
      <c r="X188" s="176">
        <f>SUM(H$122:H188)</f>
        <v>104616.64000000001</v>
      </c>
    </row>
    <row r="189" spans="1:24" hidden="1">
      <c r="A189" s="237">
        <v>44880</v>
      </c>
      <c r="B189" s="25">
        <v>107</v>
      </c>
      <c r="C189" s="35" t="s">
        <v>28</v>
      </c>
      <c r="D189" s="36" t="str">
        <f t="shared" si="25"/>
        <v>'</v>
      </c>
      <c r="E189" s="37">
        <f t="shared" si="25"/>
        <v>44697.25</v>
      </c>
      <c r="F189" s="6">
        <f>IF(MAX(F$9:F188)&gt;=L$5,0,IF(B189&gt;=MONTH($N$5),F188+1,0))</f>
        <v>175</v>
      </c>
      <c r="G189" s="38">
        <f t="shared" si="26"/>
        <v>2712.7978288735039</v>
      </c>
      <c r="H189" s="39">
        <f t="shared" si="27"/>
        <v>1186.28</v>
      </c>
      <c r="I189" s="39">
        <f t="shared" si="21"/>
        <v>1526.517828873504</v>
      </c>
      <c r="J189" s="40">
        <f t="shared" si="23"/>
        <v>134047.62994713662</v>
      </c>
      <c r="K189" s="41"/>
      <c r="L189" s="42"/>
      <c r="M189" s="42"/>
      <c r="N189" s="42"/>
      <c r="O189" s="42"/>
      <c r="P189" s="46"/>
      <c r="Q189" s="23"/>
      <c r="V189" s="221">
        <f>SUM(H$122:H189)-R$122</f>
        <v>84531.423768946523</v>
      </c>
      <c r="X189" s="176">
        <f>SUM(H$122:H189)</f>
        <v>105802.92000000001</v>
      </c>
    </row>
    <row r="190" spans="1:24" hidden="1">
      <c r="A190" s="237">
        <v>44910</v>
      </c>
      <c r="B190" s="25">
        <v>108</v>
      </c>
      <c r="C190" s="35" t="s">
        <v>29</v>
      </c>
      <c r="D190" s="36" t="str">
        <f t="shared" si="25"/>
        <v>'</v>
      </c>
      <c r="E190" s="37">
        <f t="shared" si="25"/>
        <v>44697.25</v>
      </c>
      <c r="F190" s="6">
        <f>IF(MAX(F$9:F189)&gt;=L$5,0,IF(B190&gt;=MONTH($N$5),F189+1,0))</f>
        <v>176</v>
      </c>
      <c r="G190" s="45">
        <f t="shared" si="26"/>
        <v>2712.7978288735039</v>
      </c>
      <c r="H190" s="42">
        <f t="shared" si="27"/>
        <v>1172.92</v>
      </c>
      <c r="I190" s="42">
        <f t="shared" si="21"/>
        <v>1539.8778288735039</v>
      </c>
      <c r="J190" s="46">
        <f t="shared" si="23"/>
        <v>132507.75211826313</v>
      </c>
      <c r="K190" s="41">
        <f>SUM(H179:H190)</f>
        <v>14931.59</v>
      </c>
      <c r="L190" s="42">
        <f>SUM(I179:I190)</f>
        <v>17621.983946482047</v>
      </c>
      <c r="M190" s="42">
        <f>SUM(G179:G190)</f>
        <v>32553.57394648204</v>
      </c>
      <c r="N190" s="42">
        <f>K190+N178</f>
        <v>197367.59</v>
      </c>
      <c r="O190" s="42">
        <f>L190+O178</f>
        <v>84763.384202844405</v>
      </c>
      <c r="P190" s="46">
        <f>M190+P178</f>
        <v>282130.97420284437</v>
      </c>
      <c r="Q190" s="23"/>
      <c r="V190" s="221">
        <f>SUM(H$122:H190)-R$122</f>
        <v>85704.343768946521</v>
      </c>
      <c r="X190" s="176">
        <f>SUM(H$122:H190)</f>
        <v>106975.84000000001</v>
      </c>
    </row>
    <row r="191" spans="1:24" hidden="1">
      <c r="A191" s="237">
        <v>44941</v>
      </c>
      <c r="B191" s="25">
        <v>109</v>
      </c>
      <c r="C191" s="26" t="s">
        <v>17</v>
      </c>
      <c r="D191" s="47" t="str">
        <f>D179</f>
        <v>'</v>
      </c>
      <c r="E191" s="27">
        <f>E179+365.25</f>
        <v>45062.5</v>
      </c>
      <c r="F191" s="90">
        <f>IF(MAX(F$9:F190)&gt;=L$5,0,IF(B191&gt;=MONTH($N$5),F190+1,0))</f>
        <v>177</v>
      </c>
      <c r="G191" s="28">
        <f t="shared" si="26"/>
        <v>2712.7978288735039</v>
      </c>
      <c r="H191" s="29">
        <f t="shared" si="27"/>
        <v>1159.44</v>
      </c>
      <c r="I191" s="29">
        <f t="shared" si="21"/>
        <v>1553.3578288735039</v>
      </c>
      <c r="J191" s="30">
        <f t="shared" si="23"/>
        <v>130954.39428938963</v>
      </c>
      <c r="K191" s="31"/>
      <c r="L191" s="32"/>
      <c r="M191" s="32"/>
      <c r="N191" s="32"/>
      <c r="O191" s="32"/>
      <c r="P191" s="48"/>
      <c r="Q191" s="23"/>
      <c r="V191" s="221">
        <f>SUM(H$122:H191)-R$122</f>
        <v>86863.783768946523</v>
      </c>
      <c r="X191" s="176">
        <f>SUM(H$122:H191)</f>
        <v>108135.28000000001</v>
      </c>
    </row>
    <row r="192" spans="1:24" hidden="1">
      <c r="A192" s="237">
        <v>44972</v>
      </c>
      <c r="B192" s="25">
        <v>110</v>
      </c>
      <c r="C192" s="35" t="s">
        <v>19</v>
      </c>
      <c r="D192" s="36" t="str">
        <f t="shared" ref="D192:E202" si="28">D191</f>
        <v>'</v>
      </c>
      <c r="E192" s="37">
        <f t="shared" si="28"/>
        <v>45062.5</v>
      </c>
      <c r="F192" s="6">
        <f>IF(MAX(F$9:F191)&gt;=L$5,0,IF(B192&gt;=MONTH($N$5),F191+1,0))</f>
        <v>178</v>
      </c>
      <c r="G192" s="38">
        <f t="shared" si="26"/>
        <v>2712.7978288735039</v>
      </c>
      <c r="H192" s="39">
        <f t="shared" si="27"/>
        <v>1145.8499999999999</v>
      </c>
      <c r="I192" s="39">
        <f t="shared" si="21"/>
        <v>1566.947828873504</v>
      </c>
      <c r="J192" s="40">
        <f t="shared" si="23"/>
        <v>129387.44646051613</v>
      </c>
      <c r="K192" s="41"/>
      <c r="L192" s="42"/>
      <c r="M192" s="42"/>
      <c r="N192" s="42"/>
      <c r="O192" s="42"/>
      <c r="P192" s="46"/>
      <c r="Q192" s="23"/>
      <c r="V192" s="221">
        <f>SUM(H$122:H192)-R$122</f>
        <v>88009.633768946529</v>
      </c>
      <c r="X192" s="176">
        <f>SUM(H$122:H192)</f>
        <v>109281.13000000002</v>
      </c>
    </row>
    <row r="193" spans="1:24" hidden="1">
      <c r="A193" s="237">
        <v>45000</v>
      </c>
      <c r="B193" s="25">
        <v>111</v>
      </c>
      <c r="C193" s="35" t="s">
        <v>20</v>
      </c>
      <c r="D193" s="36" t="str">
        <f t="shared" si="28"/>
        <v>'</v>
      </c>
      <c r="E193" s="37">
        <f t="shared" si="28"/>
        <v>45062.5</v>
      </c>
      <c r="F193" s="6">
        <f>IF(MAX(F$9:F192)&gt;=L$5,0,IF(B193&gt;=MONTH($N$5),F192+1,0))</f>
        <v>179</v>
      </c>
      <c r="G193" s="38">
        <f t="shared" si="26"/>
        <v>2712.7978288735039</v>
      </c>
      <c r="H193" s="39">
        <f t="shared" si="27"/>
        <v>1132.1400000000001</v>
      </c>
      <c r="I193" s="39">
        <f t="shared" si="21"/>
        <v>1580.6578288735038</v>
      </c>
      <c r="J193" s="40">
        <f t="shared" si="23"/>
        <v>127806.78863164263</v>
      </c>
      <c r="K193" s="41"/>
      <c r="L193" s="42"/>
      <c r="M193" s="42"/>
      <c r="N193" s="42"/>
      <c r="O193" s="42"/>
      <c r="P193" s="46"/>
      <c r="Q193" s="23"/>
      <c r="V193" s="221">
        <f>SUM(H$122:H193)-R$122</f>
        <v>89141.773768946528</v>
      </c>
      <c r="X193" s="176">
        <f>SUM(H$122:H193)</f>
        <v>110413.27000000002</v>
      </c>
    </row>
    <row r="194" spans="1:24" hidden="1">
      <c r="A194" s="237">
        <v>45031</v>
      </c>
      <c r="B194" s="25">
        <v>112</v>
      </c>
      <c r="C194" s="35" t="s">
        <v>21</v>
      </c>
      <c r="D194" s="36" t="str">
        <f t="shared" si="28"/>
        <v>'</v>
      </c>
      <c r="E194" s="37">
        <f t="shared" si="28"/>
        <v>45062.5</v>
      </c>
      <c r="F194" s="6">
        <f>IF(MAX(F$9:F193)&gt;=L$5,0,IF(B194&gt;=MONTH($N$5),F193+1,0))</f>
        <v>180</v>
      </c>
      <c r="G194" s="38">
        <f t="shared" si="26"/>
        <v>2712.7978288735039</v>
      </c>
      <c r="H194" s="39">
        <f t="shared" si="27"/>
        <v>1118.31</v>
      </c>
      <c r="I194" s="39">
        <f t="shared" si="21"/>
        <v>1594.487828873504</v>
      </c>
      <c r="J194" s="40">
        <f t="shared" si="23"/>
        <v>126212.30080276912</v>
      </c>
      <c r="K194" s="41"/>
      <c r="L194" s="42"/>
      <c r="M194" s="42"/>
      <c r="N194" s="42"/>
      <c r="O194" s="42"/>
      <c r="P194" s="46"/>
      <c r="Q194" s="23"/>
      <c r="V194" s="221">
        <f>SUM(H$122:H194)-R$122</f>
        <v>90260.083768946526</v>
      </c>
      <c r="X194" s="176">
        <f>SUM(H$122:H194)</f>
        <v>111531.58000000002</v>
      </c>
    </row>
    <row r="195" spans="1:24" hidden="1">
      <c r="A195" s="237">
        <v>45061</v>
      </c>
      <c r="B195" s="25">
        <v>113</v>
      </c>
      <c r="C195" s="35" t="s">
        <v>22</v>
      </c>
      <c r="D195" s="36" t="str">
        <f t="shared" si="28"/>
        <v>'</v>
      </c>
      <c r="E195" s="37">
        <f t="shared" si="28"/>
        <v>45062.5</v>
      </c>
      <c r="F195" s="6">
        <f>IF(MAX(F$9:F194)&gt;=L$5,0,IF(B195&gt;=MONTH($N$5),F194+1,0))</f>
        <v>181</v>
      </c>
      <c r="G195" s="38">
        <f t="shared" si="26"/>
        <v>2712.7978288735039</v>
      </c>
      <c r="H195" s="39">
        <f t="shared" si="27"/>
        <v>1104.3599999999999</v>
      </c>
      <c r="I195" s="39">
        <f t="shared" si="21"/>
        <v>1608.437828873504</v>
      </c>
      <c r="J195" s="40">
        <f t="shared" si="23"/>
        <v>124603.86297389562</v>
      </c>
      <c r="K195" s="41"/>
      <c r="L195" s="42"/>
      <c r="M195" s="42"/>
      <c r="N195" s="42"/>
      <c r="O195" s="42"/>
      <c r="P195" s="46"/>
      <c r="Q195" s="23"/>
      <c r="V195" s="221">
        <f>SUM(H$122:H195)-R$122</f>
        <v>91364.443768946527</v>
      </c>
      <c r="X195" s="176">
        <f>SUM(H$122:H195)</f>
        <v>112635.94000000002</v>
      </c>
    </row>
    <row r="196" spans="1:24" hidden="1">
      <c r="A196" s="237">
        <v>45092</v>
      </c>
      <c r="B196" s="25">
        <v>114</v>
      </c>
      <c r="C196" s="35" t="s">
        <v>23</v>
      </c>
      <c r="D196" s="36" t="str">
        <f t="shared" si="28"/>
        <v>'</v>
      </c>
      <c r="E196" s="37">
        <f t="shared" si="28"/>
        <v>45062.5</v>
      </c>
      <c r="F196" s="6">
        <f>IF(MAX(F$9:F195)&gt;=L$5,0,IF(B196&gt;=MONTH($N$5),F195+1,0))</f>
        <v>182</v>
      </c>
      <c r="G196" s="38">
        <f t="shared" si="26"/>
        <v>2712.7978288735039</v>
      </c>
      <c r="H196" s="39">
        <f t="shared" si="27"/>
        <v>1090.29</v>
      </c>
      <c r="I196" s="39">
        <f t="shared" si="21"/>
        <v>1622.507828873504</v>
      </c>
      <c r="J196" s="40">
        <f t="shared" si="23"/>
        <v>122981.35514502211</v>
      </c>
      <c r="K196" s="41"/>
      <c r="L196" s="42"/>
      <c r="M196" s="42"/>
      <c r="N196" s="42"/>
      <c r="O196" s="42"/>
      <c r="P196" s="46"/>
      <c r="Q196" s="23"/>
      <c r="V196" s="221">
        <f>SUM(H$122:H196)-R$122</f>
        <v>92454.73376894652</v>
      </c>
      <c r="X196" s="176">
        <f>SUM(H$122:H196)</f>
        <v>113726.23000000001</v>
      </c>
    </row>
    <row r="197" spans="1:24" hidden="1">
      <c r="A197" s="237">
        <v>45122</v>
      </c>
      <c r="B197" s="25">
        <v>115</v>
      </c>
      <c r="C197" s="35" t="s">
        <v>24</v>
      </c>
      <c r="D197" s="36" t="str">
        <f t="shared" si="28"/>
        <v>'</v>
      </c>
      <c r="E197" s="37">
        <f t="shared" si="28"/>
        <v>45062.5</v>
      </c>
      <c r="F197" s="6">
        <f>IF(MAX(F$9:F196)&gt;=L$5,0,IF(B197&gt;=MONTH($N$5),F196+1,0))</f>
        <v>183</v>
      </c>
      <c r="G197" s="38">
        <f t="shared" si="26"/>
        <v>2712.7978288735039</v>
      </c>
      <c r="H197" s="39">
        <f t="shared" si="27"/>
        <v>1076.0899999999999</v>
      </c>
      <c r="I197" s="39">
        <f t="shared" si="21"/>
        <v>1636.707828873504</v>
      </c>
      <c r="J197" s="40">
        <f t="shared" si="23"/>
        <v>121344.64731614861</v>
      </c>
      <c r="K197" s="41"/>
      <c r="L197" s="42"/>
      <c r="M197" s="42"/>
      <c r="N197" s="42"/>
      <c r="O197" s="42"/>
      <c r="P197" s="46"/>
      <c r="Q197" s="23"/>
      <c r="V197" s="221">
        <f>SUM(H$122:H197)-R$122</f>
        <v>93530.823768946517</v>
      </c>
      <c r="X197" s="176">
        <f>SUM(H$122:H197)</f>
        <v>114802.32</v>
      </c>
    </row>
    <row r="198" spans="1:24" hidden="1">
      <c r="A198" s="237">
        <v>45153</v>
      </c>
      <c r="B198" s="25">
        <v>116</v>
      </c>
      <c r="C198" s="35" t="s">
        <v>25</v>
      </c>
      <c r="D198" s="36" t="str">
        <f t="shared" si="28"/>
        <v>'</v>
      </c>
      <c r="E198" s="37">
        <f t="shared" si="28"/>
        <v>45062.5</v>
      </c>
      <c r="F198" s="6">
        <f>IF(MAX(F$9:F197)&gt;=L$5,0,IF(B198&gt;=MONTH($N$5),F197+1,0))</f>
        <v>184</v>
      </c>
      <c r="G198" s="38">
        <f t="shared" si="26"/>
        <v>2712.7978288735039</v>
      </c>
      <c r="H198" s="39">
        <f t="shared" si="27"/>
        <v>1061.77</v>
      </c>
      <c r="I198" s="39">
        <f t="shared" si="21"/>
        <v>1651.0278288735039</v>
      </c>
      <c r="J198" s="40">
        <f t="shared" si="23"/>
        <v>119693.61948727511</v>
      </c>
      <c r="K198" s="41"/>
      <c r="L198" s="42"/>
      <c r="M198" s="42"/>
      <c r="N198" s="42"/>
      <c r="O198" s="42"/>
      <c r="P198" s="46"/>
      <c r="Q198" s="23"/>
      <c r="V198" s="221">
        <f>SUM(H$122:H198)-R$122</f>
        <v>94592.593768946521</v>
      </c>
      <c r="X198" s="176">
        <f>SUM(H$122:H198)</f>
        <v>115864.09000000001</v>
      </c>
    </row>
    <row r="199" spans="1:24" hidden="1">
      <c r="A199" s="237">
        <v>45184</v>
      </c>
      <c r="B199" s="25">
        <v>117</v>
      </c>
      <c r="C199" s="35" t="s">
        <v>26</v>
      </c>
      <c r="D199" s="36" t="str">
        <f t="shared" si="28"/>
        <v>'</v>
      </c>
      <c r="E199" s="37">
        <f t="shared" si="28"/>
        <v>45062.5</v>
      </c>
      <c r="F199" s="6">
        <f>IF(MAX(F$9:F198)&gt;=L$5,0,IF(B199&gt;=MONTH($N$5),F198+1,0))</f>
        <v>185</v>
      </c>
      <c r="G199" s="38">
        <f t="shared" si="26"/>
        <v>2712.7978288735039</v>
      </c>
      <c r="H199" s="39">
        <f t="shared" si="27"/>
        <v>1047.32</v>
      </c>
      <c r="I199" s="39">
        <f t="shared" si="21"/>
        <v>1665.477828873504</v>
      </c>
      <c r="J199" s="40">
        <f t="shared" si="23"/>
        <v>118028.1416584016</v>
      </c>
      <c r="K199" s="41"/>
      <c r="L199" s="42"/>
      <c r="M199" s="42"/>
      <c r="N199" s="42"/>
      <c r="O199" s="42"/>
      <c r="P199" s="46"/>
      <c r="Q199" s="23"/>
      <c r="V199" s="221">
        <f>SUM(H$122:H199)-R$122</f>
        <v>95639.913768946528</v>
      </c>
      <c r="X199" s="176">
        <f>SUM(H$122:H199)</f>
        <v>116911.41000000002</v>
      </c>
    </row>
    <row r="200" spans="1:24" hidden="1">
      <c r="A200" s="237">
        <v>45214</v>
      </c>
      <c r="B200" s="25">
        <v>118</v>
      </c>
      <c r="C200" s="35" t="s">
        <v>27</v>
      </c>
      <c r="D200" s="36" t="str">
        <f t="shared" si="28"/>
        <v>'</v>
      </c>
      <c r="E200" s="37">
        <f t="shared" si="28"/>
        <v>45062.5</v>
      </c>
      <c r="F200" s="6">
        <f>IF(MAX(F$9:F199)&gt;=L$5,0,IF(B200&gt;=MONTH($N$5),F199+1,0))</f>
        <v>186</v>
      </c>
      <c r="G200" s="38">
        <f t="shared" si="26"/>
        <v>2712.7978288735039</v>
      </c>
      <c r="H200" s="39">
        <f t="shared" si="27"/>
        <v>1032.75</v>
      </c>
      <c r="I200" s="39">
        <f t="shared" si="21"/>
        <v>1680.0478288735039</v>
      </c>
      <c r="J200" s="40">
        <f t="shared" si="23"/>
        <v>116348.09382952809</v>
      </c>
      <c r="K200" s="41"/>
      <c r="L200" s="42"/>
      <c r="M200" s="42"/>
      <c r="N200" s="42"/>
      <c r="O200" s="42"/>
      <c r="P200" s="46"/>
      <c r="Q200" s="23"/>
      <c r="V200" s="221">
        <f>SUM(H$122:H200)-R$122</f>
        <v>96672.663768946528</v>
      </c>
      <c r="X200" s="176">
        <f>SUM(H$122:H200)</f>
        <v>117944.16000000002</v>
      </c>
    </row>
    <row r="201" spans="1:24" hidden="1">
      <c r="A201" s="237">
        <v>45245</v>
      </c>
      <c r="B201" s="25">
        <v>119</v>
      </c>
      <c r="C201" s="35" t="s">
        <v>28</v>
      </c>
      <c r="D201" s="36" t="str">
        <f t="shared" si="28"/>
        <v>'</v>
      </c>
      <c r="E201" s="37">
        <f t="shared" si="28"/>
        <v>45062.5</v>
      </c>
      <c r="F201" s="6">
        <f>IF(MAX(F$9:F200)&gt;=L$5,0,IF(B201&gt;=MONTH($N$5),F200+1,0))</f>
        <v>187</v>
      </c>
      <c r="G201" s="38">
        <f t="shared" si="26"/>
        <v>2712.7978288735039</v>
      </c>
      <c r="H201" s="39">
        <f t="shared" si="27"/>
        <v>1018.05</v>
      </c>
      <c r="I201" s="39">
        <f t="shared" si="21"/>
        <v>1694.747828873504</v>
      </c>
      <c r="J201" s="40">
        <f t="shared" si="23"/>
        <v>114653.34600065459</v>
      </c>
      <c r="K201" s="41"/>
      <c r="L201" s="42"/>
      <c r="M201" s="42"/>
      <c r="N201" s="42"/>
      <c r="O201" s="42"/>
      <c r="P201" s="46"/>
      <c r="Q201" s="23"/>
      <c r="V201" s="221">
        <f>SUM(H$122:H201)-R$122</f>
        <v>97690.713768946531</v>
      </c>
      <c r="X201" s="176">
        <f>SUM(H$122:H201)</f>
        <v>118962.21000000002</v>
      </c>
    </row>
    <row r="202" spans="1:24" hidden="1">
      <c r="A202" s="237">
        <v>45275</v>
      </c>
      <c r="B202" s="25">
        <v>120</v>
      </c>
      <c r="C202" s="35" t="s">
        <v>29</v>
      </c>
      <c r="D202" s="36" t="str">
        <f t="shared" si="28"/>
        <v>'</v>
      </c>
      <c r="E202" s="37">
        <f t="shared" si="28"/>
        <v>45062.5</v>
      </c>
      <c r="F202" s="6">
        <f>IF(MAX(F$9:F201)&gt;=L$5,0,IF(B202&gt;=MONTH($N$5),F201+1,0))</f>
        <v>188</v>
      </c>
      <c r="G202" s="45">
        <f t="shared" si="26"/>
        <v>2712.7978288735039</v>
      </c>
      <c r="H202" s="42">
        <f t="shared" si="27"/>
        <v>1003.22</v>
      </c>
      <c r="I202" s="42">
        <f t="shared" si="21"/>
        <v>1709.5778288735039</v>
      </c>
      <c r="J202" s="46">
        <f t="shared" si="23"/>
        <v>112943.76817178109</v>
      </c>
      <c r="K202" s="41">
        <f>SUM(H191:H202)</f>
        <v>12989.589999999998</v>
      </c>
      <c r="L202" s="42">
        <f>SUM(I191:I202)</f>
        <v>19563.983946482051</v>
      </c>
      <c r="M202" s="42">
        <f>SUM(G191:G202)</f>
        <v>32553.57394648204</v>
      </c>
      <c r="N202" s="42">
        <f>K202+N190</f>
        <v>210357.18</v>
      </c>
      <c r="O202" s="42">
        <f>L202+O190</f>
        <v>104327.36814932646</v>
      </c>
      <c r="P202" s="46">
        <f>M202+P190</f>
        <v>314684.54814932641</v>
      </c>
      <c r="Q202" s="23"/>
      <c r="V202" s="221">
        <f>SUM(H$122:H202)-R$122</f>
        <v>98693.933768946532</v>
      </c>
      <c r="X202" s="176">
        <f>SUM(H$122:H202)</f>
        <v>119965.43000000002</v>
      </c>
    </row>
    <row r="203" spans="1:24" hidden="1">
      <c r="A203" s="237">
        <v>45306</v>
      </c>
      <c r="B203" s="25">
        <v>49</v>
      </c>
      <c r="C203" s="26" t="s">
        <v>17</v>
      </c>
      <c r="D203" s="47" t="str">
        <f>D191</f>
        <v>'</v>
      </c>
      <c r="E203" s="27">
        <f>E191+365.25</f>
        <v>45427.75</v>
      </c>
      <c r="F203" s="90">
        <f>IF(MAX(F$9:F202)&gt;=L$5,0,IF(B203&gt;=MONTH($N$5),F202+1,0))</f>
        <v>189</v>
      </c>
      <c r="G203" s="28">
        <f t="shared" si="26"/>
        <v>2712.7978288735039</v>
      </c>
      <c r="H203" s="29">
        <f t="shared" si="27"/>
        <v>988.26</v>
      </c>
      <c r="I203" s="29">
        <f t="shared" si="21"/>
        <v>1724.5378288735039</v>
      </c>
      <c r="J203" s="30">
        <f t="shared" si="23"/>
        <v>111219.23034290758</v>
      </c>
      <c r="K203" s="31"/>
      <c r="L203" s="32"/>
      <c r="M203" s="32"/>
      <c r="N203" s="32"/>
      <c r="O203" s="32"/>
      <c r="P203" s="48"/>
      <c r="Q203" s="23"/>
      <c r="V203" s="221">
        <f>SUM(H$122:H203)-R$122</f>
        <v>99682.193768946527</v>
      </c>
      <c r="X203" s="176">
        <f>SUM(H$122:H203)</f>
        <v>120953.69000000002</v>
      </c>
    </row>
    <row r="204" spans="1:24" hidden="1">
      <c r="A204" s="237">
        <v>45337</v>
      </c>
      <c r="B204" s="25">
        <v>62</v>
      </c>
      <c r="C204" s="35" t="s">
        <v>19</v>
      </c>
      <c r="D204" s="36" t="str">
        <f t="shared" ref="D204:E204" si="29">D203</f>
        <v>'</v>
      </c>
      <c r="E204" s="37">
        <f t="shared" si="29"/>
        <v>45427.75</v>
      </c>
      <c r="F204" s="6">
        <f>IF(MAX(F$9:F203)&gt;=L$5,0,IF(B204&gt;=MONTH($N$5),F203+1,0))</f>
        <v>190</v>
      </c>
      <c r="G204" s="38">
        <f t="shared" si="26"/>
        <v>2712.7978288735039</v>
      </c>
      <c r="H204" s="39">
        <f t="shared" si="27"/>
        <v>973.17</v>
      </c>
      <c r="I204" s="39">
        <f t="shared" si="21"/>
        <v>1739.6278288735039</v>
      </c>
      <c r="J204" s="40">
        <f t="shared" si="23"/>
        <v>109479.60251403408</v>
      </c>
      <c r="K204" s="41"/>
      <c r="L204" s="42"/>
      <c r="M204" s="42"/>
      <c r="N204" s="42"/>
      <c r="O204" s="42"/>
      <c r="P204" s="46"/>
      <c r="Q204" s="23"/>
      <c r="V204" s="221">
        <f>SUM(H$122:H204)-R$122</f>
        <v>100655.36376894652</v>
      </c>
      <c r="X204" s="176">
        <f>SUM(H$122:H204)</f>
        <v>121926.86000000002</v>
      </c>
    </row>
    <row r="205" spans="1:24" hidden="1">
      <c r="A205" s="237">
        <v>45366</v>
      </c>
      <c r="B205" s="25">
        <v>63</v>
      </c>
      <c r="C205" s="35" t="s">
        <v>20</v>
      </c>
      <c r="D205" s="36" t="str">
        <f t="shared" ref="D205:E205" si="30">D204</f>
        <v>'</v>
      </c>
      <c r="E205" s="37">
        <f t="shared" si="30"/>
        <v>45427.75</v>
      </c>
      <c r="F205" s="6">
        <f>IF(MAX(F$9:F204)&gt;=L$5,0,IF(B205&gt;=MONTH($N$5),F204+1,0))</f>
        <v>191</v>
      </c>
      <c r="G205" s="38">
        <f t="shared" si="26"/>
        <v>2712.7978288735039</v>
      </c>
      <c r="H205" s="39">
        <f t="shared" si="27"/>
        <v>957.95</v>
      </c>
      <c r="I205" s="39">
        <f t="shared" si="21"/>
        <v>1754.8478288735039</v>
      </c>
      <c r="J205" s="40">
        <f t="shared" si="23"/>
        <v>107724.75468516057</v>
      </c>
      <c r="K205" s="41"/>
      <c r="L205" s="42"/>
      <c r="M205" s="42"/>
      <c r="N205" s="42"/>
      <c r="O205" s="42"/>
      <c r="P205" s="46"/>
      <c r="Q205" s="23"/>
      <c r="V205" s="221">
        <f>SUM(H$122:H205)-R$122</f>
        <v>101613.31376894652</v>
      </c>
      <c r="X205" s="176">
        <f>SUM(H$122:H205)</f>
        <v>122884.81000000001</v>
      </c>
    </row>
    <row r="206" spans="1:24" hidden="1">
      <c r="A206" s="237">
        <v>45397</v>
      </c>
      <c r="B206" s="25">
        <v>64</v>
      </c>
      <c r="C206" s="35" t="s">
        <v>21</v>
      </c>
      <c r="D206" s="36" t="str">
        <f t="shared" ref="D206:E206" si="31">D205</f>
        <v>'</v>
      </c>
      <c r="E206" s="37">
        <f t="shared" si="31"/>
        <v>45427.75</v>
      </c>
      <c r="F206" s="6">
        <f>IF(MAX(F$9:F205)&gt;=L$5,0,IF(B206&gt;=MONTH($N$5),F205+1,0))</f>
        <v>192</v>
      </c>
      <c r="G206" s="38">
        <f t="shared" si="26"/>
        <v>2712.7978288735039</v>
      </c>
      <c r="H206" s="39">
        <f t="shared" si="27"/>
        <v>942.59</v>
      </c>
      <c r="I206" s="39">
        <f t="shared" si="21"/>
        <v>1770.2078288735038</v>
      </c>
      <c r="J206" s="40">
        <f t="shared" si="23"/>
        <v>105954.54685628707</v>
      </c>
      <c r="K206" s="41"/>
      <c r="L206" s="42"/>
      <c r="M206" s="42"/>
      <c r="N206" s="42"/>
      <c r="O206" s="42"/>
      <c r="P206" s="46"/>
      <c r="Q206" s="23"/>
      <c r="V206" s="221">
        <f>SUM(H$122:H206)-R$122</f>
        <v>102555.90376894652</v>
      </c>
      <c r="X206" s="176">
        <f>SUM(H$122:H206)</f>
        <v>123827.40000000001</v>
      </c>
    </row>
    <row r="207" spans="1:24" hidden="1">
      <c r="A207" s="237">
        <v>45427</v>
      </c>
      <c r="B207" s="25">
        <v>65</v>
      </c>
      <c r="C207" s="35" t="s">
        <v>22</v>
      </c>
      <c r="D207" s="36" t="str">
        <f t="shared" ref="D207:E207" si="32">D206</f>
        <v>'</v>
      </c>
      <c r="E207" s="37">
        <f t="shared" si="32"/>
        <v>45427.75</v>
      </c>
      <c r="F207" s="6">
        <f>IF(MAX(F$9:F206)&gt;=L$5,0,IF(B207&gt;=MONTH($N$5),F206+1,0))</f>
        <v>193</v>
      </c>
      <c r="G207" s="38">
        <f t="shared" si="26"/>
        <v>2712.7978288735039</v>
      </c>
      <c r="H207" s="39">
        <f t="shared" si="27"/>
        <v>927.1</v>
      </c>
      <c r="I207" s="39">
        <f t="shared" si="21"/>
        <v>1785.697828873504</v>
      </c>
      <c r="J207" s="40">
        <f t="shared" si="23"/>
        <v>104168.84902741357</v>
      </c>
      <c r="K207" s="41"/>
      <c r="L207" s="42"/>
      <c r="M207" s="42"/>
      <c r="N207" s="42"/>
      <c r="O207" s="42"/>
      <c r="P207" s="46"/>
      <c r="Q207" s="23"/>
      <c r="V207" s="221">
        <f>SUM(H$122:H207)-R$122</f>
        <v>103483.00376894652</v>
      </c>
      <c r="X207" s="176">
        <f>SUM(H$122:H207)</f>
        <v>124754.50000000001</v>
      </c>
    </row>
    <row r="208" spans="1:24" hidden="1">
      <c r="A208" s="237">
        <v>45458</v>
      </c>
      <c r="B208" s="25">
        <v>66</v>
      </c>
      <c r="C208" s="35" t="s">
        <v>23</v>
      </c>
      <c r="D208" s="36" t="str">
        <f t="shared" ref="D208:E208" si="33">D207</f>
        <v>'</v>
      </c>
      <c r="E208" s="37">
        <f t="shared" si="33"/>
        <v>45427.75</v>
      </c>
      <c r="F208" s="6">
        <f>IF(MAX(F$9:F207)&gt;=L$5,0,IF(B208&gt;=MONTH($N$5),F207+1,0))</f>
        <v>194</v>
      </c>
      <c r="G208" s="38">
        <f t="shared" si="26"/>
        <v>2712.7978288735039</v>
      </c>
      <c r="H208" s="39">
        <f t="shared" si="27"/>
        <v>911.48</v>
      </c>
      <c r="I208" s="39">
        <f t="shared" ref="I208:I271" si="34">G208-H208</f>
        <v>1801.3178288735039</v>
      </c>
      <c r="J208" s="40">
        <f t="shared" si="23"/>
        <v>102367.53119854006</v>
      </c>
      <c r="K208" s="41"/>
      <c r="L208" s="42"/>
      <c r="M208" s="42"/>
      <c r="N208" s="42"/>
      <c r="O208" s="42"/>
      <c r="P208" s="46"/>
      <c r="Q208" s="23"/>
      <c r="V208" s="221">
        <f>SUM(H$122:H208)-R$122</f>
        <v>104394.48376894652</v>
      </c>
      <c r="X208" s="176">
        <f>SUM(H$122:H208)</f>
        <v>125665.98000000001</v>
      </c>
    </row>
    <row r="209" spans="1:24" hidden="1">
      <c r="A209" s="237">
        <v>45488</v>
      </c>
      <c r="B209" s="25">
        <v>67</v>
      </c>
      <c r="C209" s="35" t="s">
        <v>24</v>
      </c>
      <c r="D209" s="36" t="str">
        <f t="shared" ref="D209:E209" si="35">D208</f>
        <v>'</v>
      </c>
      <c r="E209" s="37">
        <f t="shared" si="35"/>
        <v>45427.75</v>
      </c>
      <c r="F209" s="6">
        <f>IF(MAX(F$9:F208)&gt;=L$5,0,IF(B209&gt;=MONTH($N$5),F208+1,0))</f>
        <v>195</v>
      </c>
      <c r="G209" s="38">
        <f t="shared" si="26"/>
        <v>2712.7978288735039</v>
      </c>
      <c r="H209" s="39">
        <f t="shared" si="27"/>
        <v>895.72</v>
      </c>
      <c r="I209" s="39">
        <f t="shared" si="34"/>
        <v>1817.0778288735039</v>
      </c>
      <c r="J209" s="40">
        <f t="shared" si="23"/>
        <v>100550.45336966656</v>
      </c>
      <c r="K209" s="41"/>
      <c r="L209" s="42"/>
      <c r="M209" s="42"/>
      <c r="N209" s="42"/>
      <c r="O209" s="42"/>
      <c r="P209" s="46"/>
      <c r="Q209" s="23"/>
      <c r="V209" s="221">
        <f>SUM(H$122:H209)-R$122</f>
        <v>105290.20376894652</v>
      </c>
      <c r="X209" s="176">
        <f>SUM(H$122:H209)</f>
        <v>126561.70000000001</v>
      </c>
    </row>
    <row r="210" spans="1:24" hidden="1">
      <c r="A210" s="237">
        <v>45519</v>
      </c>
      <c r="B210" s="25">
        <v>68</v>
      </c>
      <c r="C210" s="35" t="s">
        <v>25</v>
      </c>
      <c r="D210" s="36" t="str">
        <f t="shared" ref="D210:E210" si="36">D209</f>
        <v>'</v>
      </c>
      <c r="E210" s="37">
        <f t="shared" si="36"/>
        <v>45427.75</v>
      </c>
      <c r="F210" s="6">
        <f>IF(MAX(F$9:F209)&gt;=L$5,0,IF(B210&gt;=MONTH($N$5),F209+1,0))</f>
        <v>196</v>
      </c>
      <c r="G210" s="38">
        <f t="shared" si="26"/>
        <v>2712.7978288735039</v>
      </c>
      <c r="H210" s="39">
        <f t="shared" si="27"/>
        <v>879.82</v>
      </c>
      <c r="I210" s="39">
        <f t="shared" si="34"/>
        <v>1832.9778288735038</v>
      </c>
      <c r="J210" s="40">
        <f t="shared" si="23"/>
        <v>98717.47554079305</v>
      </c>
      <c r="K210" s="41"/>
      <c r="L210" s="42"/>
      <c r="M210" s="42"/>
      <c r="N210" s="42"/>
      <c r="O210" s="42"/>
      <c r="P210" s="46"/>
      <c r="Q210" s="23"/>
      <c r="V210" s="221">
        <f>SUM(H$122:H210)-R$122</f>
        <v>106170.02376894653</v>
      </c>
      <c r="X210" s="176">
        <f>SUM(H$122:H210)</f>
        <v>127441.52000000002</v>
      </c>
    </row>
    <row r="211" spans="1:24" hidden="1">
      <c r="A211" s="237">
        <v>45550</v>
      </c>
      <c r="B211" s="25">
        <v>69</v>
      </c>
      <c r="C211" s="35" t="s">
        <v>26</v>
      </c>
      <c r="D211" s="36" t="str">
        <f t="shared" ref="D211:E211" si="37">D210</f>
        <v>'</v>
      </c>
      <c r="E211" s="37">
        <f t="shared" si="37"/>
        <v>45427.75</v>
      </c>
      <c r="F211" s="6">
        <f>IF(MAX(F$9:F210)&gt;=L$5,0,IF(B211&gt;=MONTH($N$5),F210+1,0))</f>
        <v>197</v>
      </c>
      <c r="G211" s="38">
        <f t="shared" si="26"/>
        <v>2712.7978288735039</v>
      </c>
      <c r="H211" s="39">
        <f t="shared" si="27"/>
        <v>863.78</v>
      </c>
      <c r="I211" s="39">
        <f t="shared" si="34"/>
        <v>1849.017828873504</v>
      </c>
      <c r="J211" s="40">
        <f t="shared" si="23"/>
        <v>96868.457711919546</v>
      </c>
      <c r="K211" s="41"/>
      <c r="L211" s="42"/>
      <c r="M211" s="42"/>
      <c r="N211" s="42"/>
      <c r="O211" s="42"/>
      <c r="P211" s="46"/>
      <c r="Q211" s="23"/>
      <c r="V211" s="221">
        <f>SUM(H$122:H211)-R$122</f>
        <v>107033.80376894653</v>
      </c>
      <c r="X211" s="176">
        <f>SUM(H$122:H211)</f>
        <v>128305.30000000002</v>
      </c>
    </row>
    <row r="212" spans="1:24" hidden="1">
      <c r="A212" s="237">
        <v>45580</v>
      </c>
      <c r="B212" s="25">
        <v>70</v>
      </c>
      <c r="C212" s="35" t="s">
        <v>27</v>
      </c>
      <c r="D212" s="36" t="str">
        <f t="shared" ref="D212:E212" si="38">D211</f>
        <v>'</v>
      </c>
      <c r="E212" s="37">
        <f t="shared" si="38"/>
        <v>45427.75</v>
      </c>
      <c r="F212" s="6">
        <f>IF(MAX(F$9:F211)&gt;=L$5,0,IF(B212&gt;=MONTH($N$5),F211+1,0))</f>
        <v>198</v>
      </c>
      <c r="G212" s="38">
        <f t="shared" si="26"/>
        <v>2712.7978288735039</v>
      </c>
      <c r="H212" s="39">
        <f t="shared" si="27"/>
        <v>847.6</v>
      </c>
      <c r="I212" s="39">
        <f t="shared" si="34"/>
        <v>1865.197828873504</v>
      </c>
      <c r="J212" s="40">
        <f t="shared" si="23"/>
        <v>95003.259883046048</v>
      </c>
      <c r="K212" s="41"/>
      <c r="L212" s="42"/>
      <c r="M212" s="42"/>
      <c r="N212" s="42"/>
      <c r="O212" s="42"/>
      <c r="P212" s="46"/>
      <c r="Q212" s="23"/>
      <c r="V212" s="221">
        <f>SUM(H$122:H212)-R$122</f>
        <v>107881.40376894653</v>
      </c>
      <c r="X212" s="176">
        <f>SUM(H$122:H212)</f>
        <v>129152.90000000002</v>
      </c>
    </row>
    <row r="213" spans="1:24" hidden="1">
      <c r="A213" s="237">
        <v>45611</v>
      </c>
      <c r="B213" s="25">
        <v>71</v>
      </c>
      <c r="C213" s="35" t="s">
        <v>28</v>
      </c>
      <c r="D213" s="36" t="str">
        <f t="shared" ref="D213:E213" si="39">D212</f>
        <v>'</v>
      </c>
      <c r="E213" s="37">
        <f t="shared" si="39"/>
        <v>45427.75</v>
      </c>
      <c r="F213" s="6">
        <f>IF(MAX(F$9:F212)&gt;=L$5,0,IF(B213&gt;=MONTH($N$5),F212+1,0))</f>
        <v>199</v>
      </c>
      <c r="G213" s="38">
        <f t="shared" si="26"/>
        <v>2712.7978288735039</v>
      </c>
      <c r="H213" s="39">
        <f t="shared" si="27"/>
        <v>831.28</v>
      </c>
      <c r="I213" s="39">
        <f t="shared" si="34"/>
        <v>1881.517828873504</v>
      </c>
      <c r="J213" s="40">
        <f t="shared" si="23"/>
        <v>93121.742054172544</v>
      </c>
      <c r="K213" s="41"/>
      <c r="L213" s="42"/>
      <c r="M213" s="42"/>
      <c r="N213" s="42"/>
      <c r="O213" s="42"/>
      <c r="P213" s="46"/>
      <c r="Q213" s="23"/>
      <c r="V213" s="221">
        <f>SUM(H$122:H213)-R$122</f>
        <v>108712.68376894653</v>
      </c>
      <c r="X213" s="176">
        <f>SUM(H$122:H213)</f>
        <v>129984.18000000002</v>
      </c>
    </row>
    <row r="214" spans="1:24" hidden="1">
      <c r="A214" s="237">
        <v>45641</v>
      </c>
      <c r="B214" s="25">
        <v>72</v>
      </c>
      <c r="C214" s="35" t="s">
        <v>29</v>
      </c>
      <c r="D214" s="36" t="str">
        <f t="shared" ref="D214:E214" si="40">D213</f>
        <v>'</v>
      </c>
      <c r="E214" s="37">
        <f t="shared" si="40"/>
        <v>45427.75</v>
      </c>
      <c r="F214" s="6">
        <f>IF(MAX(F$9:F213)&gt;=L$5,0,IF(B214&gt;=MONTH($N$5),F213+1,0))</f>
        <v>200</v>
      </c>
      <c r="G214" s="45">
        <f t="shared" si="26"/>
        <v>2712.7978288735039</v>
      </c>
      <c r="H214" s="42">
        <f t="shared" si="27"/>
        <v>814.82</v>
      </c>
      <c r="I214" s="42">
        <f t="shared" si="34"/>
        <v>1897.9778288735038</v>
      </c>
      <c r="J214" s="46">
        <f t="shared" si="23"/>
        <v>91223.764225299034</v>
      </c>
      <c r="K214" s="41">
        <f>SUM(H203:H214)</f>
        <v>10833.570000000002</v>
      </c>
      <c r="L214" s="42">
        <f>SUM(I203:I214)</f>
        <v>21720.003946482044</v>
      </c>
      <c r="M214" s="42">
        <f>SUM(G203:G214)</f>
        <v>32553.57394648204</v>
      </c>
      <c r="N214" s="42">
        <f>K214+N130</f>
        <v>258575.42999999996</v>
      </c>
      <c r="O214" s="42">
        <f>L214+O130</f>
        <v>88662.692095808496</v>
      </c>
      <c r="P214" s="46">
        <f>M214+P130</f>
        <v>347238.12209580845</v>
      </c>
      <c r="Q214" s="23"/>
      <c r="V214" s="221">
        <f>SUM(H$122:H214)-R$122</f>
        <v>109527.50376894654</v>
      </c>
      <c r="X214" s="176">
        <f>SUM(H$122:H214)</f>
        <v>130799.00000000003</v>
      </c>
    </row>
    <row r="215" spans="1:24" hidden="1">
      <c r="A215" s="237">
        <v>45672</v>
      </c>
      <c r="B215" s="25">
        <v>73</v>
      </c>
      <c r="C215" s="26" t="s">
        <v>17</v>
      </c>
      <c r="D215" s="47" t="str">
        <f>D203</f>
        <v>'</v>
      </c>
      <c r="E215" s="27">
        <f>E203+365.25</f>
        <v>45793</v>
      </c>
      <c r="F215" s="90">
        <f>IF(MAX(F$9:F214)&gt;=L$5,0,IF(B215&gt;=MONTH($N$5),F214+1,0))</f>
        <v>201</v>
      </c>
      <c r="G215" s="28">
        <f t="shared" si="26"/>
        <v>2712.7978288735039</v>
      </c>
      <c r="H215" s="29">
        <f t="shared" si="27"/>
        <v>798.21</v>
      </c>
      <c r="I215" s="29">
        <f t="shared" si="34"/>
        <v>1914.5878288735039</v>
      </c>
      <c r="J215" s="30">
        <f t="shared" si="23"/>
        <v>89309.176396425522</v>
      </c>
      <c r="K215" s="31"/>
      <c r="L215" s="32"/>
      <c r="M215" s="32"/>
      <c r="N215" s="32"/>
      <c r="O215" s="32"/>
      <c r="P215" s="48"/>
      <c r="Q215" s="23"/>
      <c r="V215" s="221">
        <f>SUM(H$122:H215)-R$122</f>
        <v>110325.71376894653</v>
      </c>
      <c r="X215" s="176">
        <f>SUM(H$122:H215)</f>
        <v>131597.21000000002</v>
      </c>
    </row>
    <row r="216" spans="1:24" hidden="1">
      <c r="A216" s="237">
        <v>45703</v>
      </c>
      <c r="B216" s="25">
        <v>74</v>
      </c>
      <c r="C216" s="35" t="s">
        <v>19</v>
      </c>
      <c r="D216" s="36" t="str">
        <f t="shared" ref="D216:E216" si="41">D215</f>
        <v>'</v>
      </c>
      <c r="E216" s="37">
        <f t="shared" si="41"/>
        <v>45793</v>
      </c>
      <c r="F216" s="6">
        <f>IF(MAX(F$9:F215)&gt;=L$5,0,IF(B216&gt;=MONTH($N$5),F215+1,0))</f>
        <v>202</v>
      </c>
      <c r="G216" s="38">
        <f t="shared" si="26"/>
        <v>2712.7978288735039</v>
      </c>
      <c r="H216" s="39">
        <f t="shared" si="27"/>
        <v>781.46</v>
      </c>
      <c r="I216" s="39">
        <f t="shared" si="34"/>
        <v>1931.3378288735039</v>
      </c>
      <c r="J216" s="40">
        <f t="shared" si="23"/>
        <v>87377.838567552011</v>
      </c>
      <c r="K216" s="41"/>
      <c r="L216" s="42"/>
      <c r="M216" s="42"/>
      <c r="N216" s="42"/>
      <c r="O216" s="42"/>
      <c r="P216" s="46"/>
      <c r="Q216" s="23"/>
      <c r="V216" s="221">
        <f>SUM(H$122:H216)-R$122</f>
        <v>111107.17376894652</v>
      </c>
      <c r="X216" s="176">
        <f>SUM(H$122:H216)</f>
        <v>132378.67000000001</v>
      </c>
    </row>
    <row r="217" spans="1:24" hidden="1">
      <c r="A217" s="237">
        <v>45731</v>
      </c>
      <c r="B217" s="25">
        <v>75</v>
      </c>
      <c r="C217" s="35" t="s">
        <v>20</v>
      </c>
      <c r="D217" s="36" t="str">
        <f t="shared" ref="D217:E217" si="42">D216</f>
        <v>'</v>
      </c>
      <c r="E217" s="37">
        <f t="shared" si="42"/>
        <v>45793</v>
      </c>
      <c r="F217" s="6">
        <f>IF(MAX(F$9:F216)&gt;=L$5,0,IF(B217&gt;=MONTH($N$5),F216+1,0))</f>
        <v>203</v>
      </c>
      <c r="G217" s="38">
        <f t="shared" si="26"/>
        <v>2712.7978288735039</v>
      </c>
      <c r="H217" s="39">
        <f t="shared" si="27"/>
        <v>764.56</v>
      </c>
      <c r="I217" s="39">
        <f t="shared" si="34"/>
        <v>1948.237828873504</v>
      </c>
      <c r="J217" s="40">
        <f t="shared" si="23"/>
        <v>85429.600738678506</v>
      </c>
      <c r="K217" s="41"/>
      <c r="L217" s="42"/>
      <c r="M217" s="42"/>
      <c r="N217" s="42"/>
      <c r="O217" s="42"/>
      <c r="P217" s="46"/>
      <c r="Q217" s="23"/>
      <c r="V217" s="221">
        <f>SUM(H$122:H217)-R$122</f>
        <v>111871.73376894652</v>
      </c>
      <c r="X217" s="176">
        <f>SUM(H$122:H217)</f>
        <v>133143.23000000001</v>
      </c>
    </row>
    <row r="218" spans="1:24" hidden="1">
      <c r="A218" s="237">
        <v>45762</v>
      </c>
      <c r="B218" s="25">
        <v>76</v>
      </c>
      <c r="C218" s="35" t="s">
        <v>21</v>
      </c>
      <c r="D218" s="36" t="str">
        <f t="shared" ref="D218:E218" si="43">D217</f>
        <v>'</v>
      </c>
      <c r="E218" s="37">
        <f t="shared" si="43"/>
        <v>45793</v>
      </c>
      <c r="F218" s="6">
        <f>IF(MAX(F$9:F217)&gt;=L$5,0,IF(B218&gt;=MONTH($N$5),F217+1,0))</f>
        <v>204</v>
      </c>
      <c r="G218" s="38">
        <f t="shared" si="26"/>
        <v>2712.7978288735039</v>
      </c>
      <c r="H218" s="39">
        <f t="shared" si="27"/>
        <v>747.51</v>
      </c>
      <c r="I218" s="39">
        <f t="shared" si="34"/>
        <v>1965.2878288735039</v>
      </c>
      <c r="J218" s="40">
        <f t="shared" si="23"/>
        <v>83464.312909804998</v>
      </c>
      <c r="K218" s="41"/>
      <c r="L218" s="42"/>
      <c r="M218" s="42"/>
      <c r="N218" s="42"/>
      <c r="O218" s="42"/>
      <c r="P218" s="46"/>
      <c r="Q218" s="23"/>
      <c r="V218" s="221">
        <f>SUM(H$122:H218)-R$122</f>
        <v>112619.24376894653</v>
      </c>
      <c r="X218" s="176">
        <f>SUM(H$122:H218)</f>
        <v>133890.74000000002</v>
      </c>
    </row>
    <row r="219" spans="1:24" hidden="1">
      <c r="A219" s="237">
        <v>45792</v>
      </c>
      <c r="B219" s="25">
        <v>77</v>
      </c>
      <c r="C219" s="35" t="s">
        <v>22</v>
      </c>
      <c r="D219" s="36" t="str">
        <f t="shared" ref="D219:E219" si="44">D218</f>
        <v>'</v>
      </c>
      <c r="E219" s="37">
        <f t="shared" si="44"/>
        <v>45793</v>
      </c>
      <c r="F219" s="6">
        <f>IF(MAX(F$9:F218)&gt;=L$5,0,IF(B219&gt;=MONTH($N$5),F218+1,0))</f>
        <v>205</v>
      </c>
      <c r="G219" s="38">
        <f t="shared" si="26"/>
        <v>2712.7978288735039</v>
      </c>
      <c r="H219" s="39">
        <f t="shared" si="27"/>
        <v>730.31</v>
      </c>
      <c r="I219" s="39">
        <f t="shared" si="34"/>
        <v>1982.487828873504</v>
      </c>
      <c r="J219" s="40">
        <f t="shared" ref="J219:J282" si="45">J218-I219</f>
        <v>81481.825080931492</v>
      </c>
      <c r="K219" s="41"/>
      <c r="L219" s="42"/>
      <c r="M219" s="42"/>
      <c r="N219" s="42"/>
      <c r="O219" s="42"/>
      <c r="P219" s="46"/>
      <c r="Q219" s="23"/>
      <c r="V219" s="221">
        <f>SUM(H$122:H219)-R$122</f>
        <v>113349.55376894653</v>
      </c>
      <c r="X219" s="176">
        <f>SUM(H$122:H219)</f>
        <v>134621.05000000002</v>
      </c>
    </row>
    <row r="220" spans="1:24" hidden="1">
      <c r="A220" s="237">
        <v>45823</v>
      </c>
      <c r="B220" s="25">
        <v>78</v>
      </c>
      <c r="C220" s="35" t="s">
        <v>23</v>
      </c>
      <c r="D220" s="36" t="str">
        <f t="shared" ref="D220:E220" si="46">D219</f>
        <v>'</v>
      </c>
      <c r="E220" s="37">
        <f t="shared" si="46"/>
        <v>45793</v>
      </c>
      <c r="F220" s="6">
        <f>IF(MAX(F$9:F219)&gt;=L$5,0,IF(B220&gt;=MONTH($N$5),F219+1,0))</f>
        <v>206</v>
      </c>
      <c r="G220" s="38">
        <f t="shared" si="26"/>
        <v>2712.7978288735039</v>
      </c>
      <c r="H220" s="39">
        <f t="shared" si="27"/>
        <v>712.97</v>
      </c>
      <c r="I220" s="39">
        <f t="shared" si="34"/>
        <v>1999.8278288735039</v>
      </c>
      <c r="J220" s="40">
        <f t="shared" si="45"/>
        <v>79481.99725205799</v>
      </c>
      <c r="K220" s="41"/>
      <c r="L220" s="42"/>
      <c r="M220" s="42"/>
      <c r="N220" s="42"/>
      <c r="O220" s="42"/>
      <c r="P220" s="46"/>
      <c r="Q220" s="23"/>
      <c r="V220" s="221">
        <f>SUM(H$122:H220)-R$122</f>
        <v>114062.52376894653</v>
      </c>
      <c r="X220" s="176">
        <f>SUM(H$122:H220)</f>
        <v>135334.02000000002</v>
      </c>
    </row>
    <row r="221" spans="1:24" hidden="1">
      <c r="A221" s="237">
        <v>45853</v>
      </c>
      <c r="B221" s="25">
        <v>79</v>
      </c>
      <c r="C221" s="35" t="s">
        <v>24</v>
      </c>
      <c r="D221" s="36" t="str">
        <f t="shared" ref="D221:E221" si="47">D220</f>
        <v>'</v>
      </c>
      <c r="E221" s="37">
        <f t="shared" si="47"/>
        <v>45793</v>
      </c>
      <c r="F221" s="6">
        <f>IF(MAX(F$9:F220)&gt;=L$5,0,IF(B221&gt;=MONTH($N$5),F220+1,0))</f>
        <v>207</v>
      </c>
      <c r="G221" s="38">
        <f t="shared" si="26"/>
        <v>2712.7978288735039</v>
      </c>
      <c r="H221" s="39">
        <f t="shared" si="27"/>
        <v>695.47</v>
      </c>
      <c r="I221" s="39">
        <f t="shared" si="34"/>
        <v>2017.3278288735039</v>
      </c>
      <c r="J221" s="40">
        <f t="shared" si="45"/>
        <v>77464.669423184489</v>
      </c>
      <c r="K221" s="41"/>
      <c r="L221" s="42"/>
      <c r="M221" s="42"/>
      <c r="N221" s="42"/>
      <c r="O221" s="42"/>
      <c r="P221" s="46"/>
      <c r="Q221" s="23"/>
      <c r="V221" s="221">
        <f>SUM(H$122:H221)-R$122</f>
        <v>114757.99376894653</v>
      </c>
      <c r="X221" s="176">
        <f>SUM(H$122:H221)</f>
        <v>136029.49000000002</v>
      </c>
    </row>
    <row r="222" spans="1:24" hidden="1">
      <c r="A222" s="237">
        <v>45884</v>
      </c>
      <c r="B222" s="25">
        <v>80</v>
      </c>
      <c r="C222" s="35" t="s">
        <v>25</v>
      </c>
      <c r="D222" s="36" t="str">
        <f t="shared" ref="D222:E222" si="48">D221</f>
        <v>'</v>
      </c>
      <c r="E222" s="37">
        <f t="shared" si="48"/>
        <v>45793</v>
      </c>
      <c r="F222" s="6">
        <f>IF(MAX(F$9:F221)&gt;=L$5,0,IF(B222&gt;=MONTH($N$5),F221+1,0))</f>
        <v>208</v>
      </c>
      <c r="G222" s="38">
        <f t="shared" si="26"/>
        <v>2712.7978288735039</v>
      </c>
      <c r="H222" s="39">
        <f t="shared" si="27"/>
        <v>677.82</v>
      </c>
      <c r="I222" s="39">
        <f t="shared" si="34"/>
        <v>2034.9778288735038</v>
      </c>
      <c r="J222" s="40">
        <f t="shared" si="45"/>
        <v>75429.691594310978</v>
      </c>
      <c r="K222" s="41"/>
      <c r="L222" s="42"/>
      <c r="M222" s="42"/>
      <c r="N222" s="42"/>
      <c r="O222" s="42"/>
      <c r="P222" s="46"/>
      <c r="Q222" s="23"/>
      <c r="V222" s="221">
        <f>SUM(H$122:H222)-R$122</f>
        <v>115435.81376894654</v>
      </c>
      <c r="X222" s="176">
        <f>SUM(H$122:H222)</f>
        <v>136707.31000000003</v>
      </c>
    </row>
    <row r="223" spans="1:24" hidden="1">
      <c r="A223" s="237">
        <v>45915</v>
      </c>
      <c r="B223" s="25">
        <v>81</v>
      </c>
      <c r="C223" s="35" t="s">
        <v>26</v>
      </c>
      <c r="D223" s="36" t="str">
        <f t="shared" ref="D223:E223" si="49">D222</f>
        <v>'</v>
      </c>
      <c r="E223" s="37">
        <f t="shared" si="49"/>
        <v>45793</v>
      </c>
      <c r="F223" s="6">
        <f>IF(MAX(F$9:F222)&gt;=L$5,0,IF(B223&gt;=MONTH($N$5),F222+1,0))</f>
        <v>209</v>
      </c>
      <c r="G223" s="38">
        <f t="shared" si="26"/>
        <v>2712.7978288735039</v>
      </c>
      <c r="H223" s="39">
        <f t="shared" si="27"/>
        <v>660.01</v>
      </c>
      <c r="I223" s="39">
        <f t="shared" si="34"/>
        <v>2052.7878288735037</v>
      </c>
      <c r="J223" s="40">
        <f t="shared" si="45"/>
        <v>73376.90376543747</v>
      </c>
      <c r="K223" s="41"/>
      <c r="L223" s="42"/>
      <c r="M223" s="42"/>
      <c r="N223" s="42"/>
      <c r="O223" s="42"/>
      <c r="P223" s="46"/>
      <c r="Q223" s="23"/>
      <c r="V223" s="221">
        <f>SUM(H$122:H223)-R$122</f>
        <v>116095.82376894655</v>
      </c>
      <c r="X223" s="176">
        <f>SUM(H$122:H223)</f>
        <v>137367.32000000004</v>
      </c>
    </row>
    <row r="224" spans="1:24" hidden="1">
      <c r="A224" s="237">
        <v>45945</v>
      </c>
      <c r="B224" s="25">
        <v>82</v>
      </c>
      <c r="C224" s="35" t="s">
        <v>27</v>
      </c>
      <c r="D224" s="36" t="str">
        <f t="shared" ref="D224:E224" si="50">D223</f>
        <v>'</v>
      </c>
      <c r="E224" s="37">
        <f t="shared" si="50"/>
        <v>45793</v>
      </c>
      <c r="F224" s="6">
        <f>IF(MAX(F$9:F223)&gt;=L$5,0,IF(B224&gt;=MONTH($N$5),F223+1,0))</f>
        <v>210</v>
      </c>
      <c r="G224" s="38">
        <f t="shared" si="26"/>
        <v>2712.7978288735039</v>
      </c>
      <c r="H224" s="39">
        <f t="shared" si="27"/>
        <v>642.04999999999995</v>
      </c>
      <c r="I224" s="39">
        <f t="shared" si="34"/>
        <v>2070.7478288735037</v>
      </c>
      <c r="J224" s="40">
        <f t="shared" si="45"/>
        <v>71306.15593656397</v>
      </c>
      <c r="K224" s="41"/>
      <c r="L224" s="42"/>
      <c r="M224" s="42"/>
      <c r="N224" s="42"/>
      <c r="O224" s="42"/>
      <c r="P224" s="46"/>
      <c r="Q224" s="23"/>
      <c r="V224" s="221">
        <f>SUM(H$122:H224)-R$122</f>
        <v>116737.87376894653</v>
      </c>
      <c r="X224" s="176">
        <f>SUM(H$122:H224)</f>
        <v>138009.37000000002</v>
      </c>
    </row>
    <row r="225" spans="1:24" hidden="1">
      <c r="A225" s="237">
        <v>45976</v>
      </c>
      <c r="B225" s="25">
        <v>83</v>
      </c>
      <c r="C225" s="35" t="s">
        <v>28</v>
      </c>
      <c r="D225" s="36" t="str">
        <f t="shared" ref="D225:E225" si="51">D224</f>
        <v>'</v>
      </c>
      <c r="E225" s="37">
        <f t="shared" si="51"/>
        <v>45793</v>
      </c>
      <c r="F225" s="6">
        <f>IF(MAX(F$9:F224)&gt;=L$5,0,IF(B225&gt;=MONTH($N$5),F224+1,0))</f>
        <v>211</v>
      </c>
      <c r="G225" s="38">
        <f t="shared" si="26"/>
        <v>2712.7978288735039</v>
      </c>
      <c r="H225" s="39">
        <f t="shared" si="27"/>
        <v>623.92999999999995</v>
      </c>
      <c r="I225" s="39">
        <f t="shared" si="34"/>
        <v>2088.8678288735041</v>
      </c>
      <c r="J225" s="40">
        <f t="shared" si="45"/>
        <v>69217.28810769046</v>
      </c>
      <c r="K225" s="41"/>
      <c r="L225" s="42"/>
      <c r="M225" s="42"/>
      <c r="N225" s="42"/>
      <c r="O225" s="42"/>
      <c r="P225" s="46"/>
      <c r="Q225" s="23"/>
      <c r="V225" s="221">
        <f>SUM(H$122:H225)-R$122</f>
        <v>117361.80376894653</v>
      </c>
      <c r="X225" s="176">
        <f>SUM(H$122:H225)</f>
        <v>138633.30000000002</v>
      </c>
    </row>
    <row r="226" spans="1:24" hidden="1">
      <c r="A226" s="237">
        <v>46006</v>
      </c>
      <c r="B226" s="25">
        <v>84</v>
      </c>
      <c r="C226" s="35" t="s">
        <v>29</v>
      </c>
      <c r="D226" s="36" t="str">
        <f t="shared" ref="D226:E226" si="52">D225</f>
        <v>'</v>
      </c>
      <c r="E226" s="37">
        <f t="shared" si="52"/>
        <v>45793</v>
      </c>
      <c r="F226" s="6">
        <f>IF(MAX(F$9:F225)&gt;=L$5,0,IF(B226&gt;=MONTH($N$5),F225+1,0))</f>
        <v>212</v>
      </c>
      <c r="G226" s="45">
        <f t="shared" si="26"/>
        <v>2712.7978288735039</v>
      </c>
      <c r="H226" s="42">
        <f t="shared" si="27"/>
        <v>605.65</v>
      </c>
      <c r="I226" s="42">
        <f t="shared" si="34"/>
        <v>2107.1478288735038</v>
      </c>
      <c r="J226" s="46">
        <f t="shared" si="45"/>
        <v>67110.140278816951</v>
      </c>
      <c r="K226" s="41">
        <f>SUM(H215:H226)</f>
        <v>8439.9500000000007</v>
      </c>
      <c r="L226" s="42">
        <f>SUM(I215:I226)</f>
        <v>24113.623946482046</v>
      </c>
      <c r="M226" s="42">
        <f>SUM(G215:G226)</f>
        <v>32553.57394648204</v>
      </c>
      <c r="N226" s="42">
        <f>K226+N214</f>
        <v>267015.37999999995</v>
      </c>
      <c r="O226" s="42">
        <f>L226+O214</f>
        <v>112776.31604229053</v>
      </c>
      <c r="P226" s="46">
        <f>M226+P214</f>
        <v>379791.69604229048</v>
      </c>
      <c r="Q226" s="23"/>
      <c r="V226" s="221">
        <f>SUM(H$122:H226)-R$122</f>
        <v>117967.45376894652</v>
      </c>
      <c r="X226" s="176">
        <f>SUM(H$122:H226)</f>
        <v>139238.95000000001</v>
      </c>
    </row>
    <row r="227" spans="1:24" hidden="1">
      <c r="A227" s="237">
        <v>46037</v>
      </c>
      <c r="B227" s="25">
        <v>85</v>
      </c>
      <c r="C227" s="26" t="s">
        <v>17</v>
      </c>
      <c r="D227" s="47" t="str">
        <f>D215</f>
        <v>'</v>
      </c>
      <c r="E227" s="27">
        <f>E215+365.25</f>
        <v>46158.25</v>
      </c>
      <c r="F227" s="90">
        <f>IF(MAX(F$9:F226)&gt;=L$5,0,IF(B227&gt;=MONTH($N$5),F226+1,0))</f>
        <v>213</v>
      </c>
      <c r="G227" s="28">
        <f t="shared" si="26"/>
        <v>2712.7978288735039</v>
      </c>
      <c r="H227" s="29">
        <f t="shared" si="27"/>
        <v>587.21</v>
      </c>
      <c r="I227" s="29">
        <f t="shared" si="34"/>
        <v>2125.5878288735039</v>
      </c>
      <c r="J227" s="30">
        <f t="shared" si="45"/>
        <v>64984.552449943447</v>
      </c>
      <c r="K227" s="31"/>
      <c r="L227" s="32"/>
      <c r="M227" s="32"/>
      <c r="N227" s="32"/>
      <c r="O227" s="32"/>
      <c r="P227" s="48"/>
      <c r="Q227" s="23"/>
      <c r="V227" s="221">
        <f>SUM(H$122:H227)-R$122</f>
        <v>118554.66376894651</v>
      </c>
      <c r="X227" s="176">
        <f>SUM(H$122:H227)</f>
        <v>139826.16</v>
      </c>
    </row>
    <row r="228" spans="1:24" hidden="1">
      <c r="A228" s="237">
        <v>46068</v>
      </c>
      <c r="B228" s="25">
        <v>86</v>
      </c>
      <c r="C228" s="35" t="s">
        <v>19</v>
      </c>
      <c r="D228" s="36" t="str">
        <f t="shared" ref="D228:E228" si="53">D227</f>
        <v>'</v>
      </c>
      <c r="E228" s="37">
        <f t="shared" si="53"/>
        <v>46158.25</v>
      </c>
      <c r="F228" s="6">
        <f>IF(MAX(F$9:F227)&gt;=L$5,0,IF(B228&gt;=MONTH($N$5),F227+1,0))</f>
        <v>214</v>
      </c>
      <c r="G228" s="38">
        <f t="shared" si="26"/>
        <v>2712.7978288735039</v>
      </c>
      <c r="H228" s="39">
        <f t="shared" si="27"/>
        <v>568.62</v>
      </c>
      <c r="I228" s="39">
        <f t="shared" si="34"/>
        <v>2144.177828873504</v>
      </c>
      <c r="J228" s="40">
        <f t="shared" si="45"/>
        <v>62840.374621069946</v>
      </c>
      <c r="K228" s="41"/>
      <c r="L228" s="42"/>
      <c r="M228" s="42"/>
      <c r="N228" s="42"/>
      <c r="O228" s="42"/>
      <c r="P228" s="46"/>
      <c r="Q228" s="23"/>
      <c r="V228" s="221">
        <f>SUM(H$122:H228)-R$122</f>
        <v>119123.28376894651</v>
      </c>
      <c r="X228" s="176">
        <f>SUM(H$122:H228)</f>
        <v>140394.78</v>
      </c>
    </row>
    <row r="229" spans="1:24" hidden="1">
      <c r="A229" s="237">
        <v>46096</v>
      </c>
      <c r="B229" s="25">
        <v>87</v>
      </c>
      <c r="C229" s="35" t="s">
        <v>20</v>
      </c>
      <c r="D229" s="36" t="str">
        <f t="shared" ref="D229:E229" si="54">D228</f>
        <v>'</v>
      </c>
      <c r="E229" s="37">
        <f t="shared" si="54"/>
        <v>46158.25</v>
      </c>
      <c r="F229" s="6">
        <f>IF(MAX(F$9:F228)&gt;=L$5,0,IF(B229&gt;=MONTH($N$5),F228+1,0))</f>
        <v>215</v>
      </c>
      <c r="G229" s="38">
        <f t="shared" si="26"/>
        <v>2712.7978288735039</v>
      </c>
      <c r="H229" s="39">
        <f t="shared" si="27"/>
        <v>549.85</v>
      </c>
      <c r="I229" s="39">
        <f t="shared" si="34"/>
        <v>2162.947828873504</v>
      </c>
      <c r="J229" s="40">
        <f t="shared" si="45"/>
        <v>60677.426792196442</v>
      </c>
      <c r="K229" s="41"/>
      <c r="L229" s="42"/>
      <c r="M229" s="42"/>
      <c r="N229" s="42"/>
      <c r="O229" s="42"/>
      <c r="P229" s="46"/>
      <c r="Q229" s="23"/>
      <c r="V229" s="221">
        <f>SUM(H$122:H229)-R$122</f>
        <v>119673.13376894651</v>
      </c>
      <c r="X229" s="176">
        <f>SUM(H$122:H229)</f>
        <v>140944.63</v>
      </c>
    </row>
    <row r="230" spans="1:24" hidden="1">
      <c r="A230" s="237">
        <v>46127</v>
      </c>
      <c r="B230" s="25">
        <v>88</v>
      </c>
      <c r="C230" s="35" t="s">
        <v>21</v>
      </c>
      <c r="D230" s="36" t="str">
        <f t="shared" ref="D230:E230" si="55">D229</f>
        <v>'</v>
      </c>
      <c r="E230" s="37">
        <f t="shared" si="55"/>
        <v>46158.25</v>
      </c>
      <c r="F230" s="6">
        <f>IF(MAX(F$9:F229)&gt;=L$5,0,IF(B230&gt;=MONTH($N$5),F229+1,0))</f>
        <v>216</v>
      </c>
      <c r="G230" s="38">
        <f t="shared" si="26"/>
        <v>2712.7978288735039</v>
      </c>
      <c r="H230" s="39">
        <f t="shared" si="27"/>
        <v>530.92999999999995</v>
      </c>
      <c r="I230" s="39">
        <f t="shared" si="34"/>
        <v>2181.8678288735041</v>
      </c>
      <c r="J230" s="40">
        <f t="shared" si="45"/>
        <v>58495.558963322939</v>
      </c>
      <c r="K230" s="41"/>
      <c r="L230" s="42"/>
      <c r="M230" s="42"/>
      <c r="N230" s="42"/>
      <c r="O230" s="42"/>
      <c r="P230" s="46"/>
      <c r="Q230" s="23"/>
      <c r="V230" s="221">
        <f>SUM(H$122:H230)-R$122</f>
        <v>120204.06376894651</v>
      </c>
      <c r="X230" s="176">
        <f>SUM(H$122:H230)</f>
        <v>141475.56</v>
      </c>
    </row>
    <row r="231" spans="1:24" hidden="1">
      <c r="A231" s="237">
        <v>46157</v>
      </c>
      <c r="B231" s="25">
        <v>89</v>
      </c>
      <c r="C231" s="35" t="s">
        <v>22</v>
      </c>
      <c r="D231" s="36" t="str">
        <f t="shared" ref="D231:E231" si="56">D230</f>
        <v>'</v>
      </c>
      <c r="E231" s="37">
        <f t="shared" si="56"/>
        <v>46158.25</v>
      </c>
      <c r="F231" s="6">
        <f>IF(MAX(F$9:F230)&gt;=L$5,0,IF(B231&gt;=MONTH($N$5),F230+1,0))</f>
        <v>217</v>
      </c>
      <c r="G231" s="38">
        <f t="shared" si="26"/>
        <v>2712.7978288735039</v>
      </c>
      <c r="H231" s="39">
        <f t="shared" si="27"/>
        <v>511.84</v>
      </c>
      <c r="I231" s="39">
        <f t="shared" si="34"/>
        <v>2200.9578288735038</v>
      </c>
      <c r="J231" s="40">
        <f t="shared" si="45"/>
        <v>56294.601134449433</v>
      </c>
      <c r="K231" s="41"/>
      <c r="L231" s="42"/>
      <c r="M231" s="42"/>
      <c r="N231" s="42"/>
      <c r="O231" s="42"/>
      <c r="P231" s="46"/>
      <c r="Q231" s="23"/>
      <c r="V231" s="221">
        <f>SUM(H$122:H231)-R$122</f>
        <v>120715.9037689465</v>
      </c>
      <c r="X231" s="176">
        <f>SUM(H$122:H231)</f>
        <v>141987.4</v>
      </c>
    </row>
    <row r="232" spans="1:24" hidden="1">
      <c r="A232" s="237">
        <v>46188</v>
      </c>
      <c r="B232" s="25">
        <v>90</v>
      </c>
      <c r="C232" s="35" t="s">
        <v>23</v>
      </c>
      <c r="D232" s="36" t="str">
        <f t="shared" ref="D232:E232" si="57">D231</f>
        <v>'</v>
      </c>
      <c r="E232" s="37">
        <f t="shared" si="57"/>
        <v>46158.25</v>
      </c>
      <c r="F232" s="6">
        <f>IF(MAX(F$9:F231)&gt;=L$5,0,IF(B232&gt;=MONTH($N$5),F231+1,0))</f>
        <v>218</v>
      </c>
      <c r="G232" s="38">
        <f t="shared" si="26"/>
        <v>2712.7978288735039</v>
      </c>
      <c r="H232" s="39">
        <f t="shared" si="27"/>
        <v>492.58</v>
      </c>
      <c r="I232" s="39">
        <f t="shared" si="34"/>
        <v>2220.217828873504</v>
      </c>
      <c r="J232" s="40">
        <f t="shared" si="45"/>
        <v>54074.383305575931</v>
      </c>
      <c r="K232" s="41"/>
      <c r="L232" s="42"/>
      <c r="M232" s="42"/>
      <c r="N232" s="42"/>
      <c r="O232" s="42"/>
      <c r="P232" s="46"/>
      <c r="Q232" s="23"/>
      <c r="V232" s="221">
        <f>SUM(H$122:H232)-R$122</f>
        <v>121208.48376894649</v>
      </c>
      <c r="X232" s="176">
        <f>SUM(H$122:H232)</f>
        <v>142479.97999999998</v>
      </c>
    </row>
    <row r="233" spans="1:24" hidden="1">
      <c r="A233" s="237">
        <v>46218</v>
      </c>
      <c r="B233" s="25">
        <v>91</v>
      </c>
      <c r="C233" s="35" t="s">
        <v>24</v>
      </c>
      <c r="D233" s="36" t="str">
        <f t="shared" ref="D233:E233" si="58">D232</f>
        <v>'</v>
      </c>
      <c r="E233" s="37">
        <f t="shared" si="58"/>
        <v>46158.25</v>
      </c>
      <c r="F233" s="6">
        <f>IF(MAX(F$9:F232)&gt;=L$5,0,IF(B233&gt;=MONTH($N$5),F232+1,0))</f>
        <v>219</v>
      </c>
      <c r="G233" s="38">
        <f t="shared" si="26"/>
        <v>2712.7978288735039</v>
      </c>
      <c r="H233" s="39">
        <f t="shared" si="27"/>
        <v>473.15</v>
      </c>
      <c r="I233" s="39">
        <f t="shared" si="34"/>
        <v>2239.6478288735038</v>
      </c>
      <c r="J233" s="40">
        <f t="shared" si="45"/>
        <v>51834.73547670243</v>
      </c>
      <c r="K233" s="41"/>
      <c r="L233" s="42"/>
      <c r="M233" s="42"/>
      <c r="N233" s="42"/>
      <c r="O233" s="42"/>
      <c r="P233" s="46"/>
      <c r="Q233" s="23"/>
      <c r="V233" s="221">
        <f>SUM(H$122:H233)-R$122</f>
        <v>121681.63376894649</v>
      </c>
      <c r="X233" s="176">
        <f>SUM(H$122:H233)</f>
        <v>142953.12999999998</v>
      </c>
    </row>
    <row r="234" spans="1:24" hidden="1">
      <c r="A234" s="237">
        <v>46249</v>
      </c>
      <c r="B234" s="25">
        <v>92</v>
      </c>
      <c r="C234" s="35" t="s">
        <v>25</v>
      </c>
      <c r="D234" s="36" t="str">
        <f t="shared" ref="D234:E234" si="59">D233</f>
        <v>'</v>
      </c>
      <c r="E234" s="37">
        <f t="shared" si="59"/>
        <v>46158.25</v>
      </c>
      <c r="F234" s="6">
        <f>IF(MAX(F$9:F233)&gt;=L$5,0,IF(B234&gt;=MONTH($N$5),F233+1,0))</f>
        <v>220</v>
      </c>
      <c r="G234" s="38">
        <f t="shared" si="26"/>
        <v>2712.7978288735039</v>
      </c>
      <c r="H234" s="39">
        <f t="shared" si="27"/>
        <v>453.55</v>
      </c>
      <c r="I234" s="39">
        <f t="shared" si="34"/>
        <v>2259.2478288735037</v>
      </c>
      <c r="J234" s="40">
        <f t="shared" si="45"/>
        <v>49575.487647828922</v>
      </c>
      <c r="K234" s="41"/>
      <c r="L234" s="42"/>
      <c r="M234" s="42"/>
      <c r="N234" s="42"/>
      <c r="O234" s="42"/>
      <c r="P234" s="46"/>
      <c r="Q234" s="23"/>
      <c r="V234" s="221">
        <f>SUM(H$122:H234)-R$122</f>
        <v>122135.18376894647</v>
      </c>
      <c r="X234" s="176">
        <f>SUM(H$122:H234)</f>
        <v>143406.67999999996</v>
      </c>
    </row>
    <row r="235" spans="1:24" hidden="1">
      <c r="A235" s="237">
        <v>46280</v>
      </c>
      <c r="B235" s="25">
        <v>93</v>
      </c>
      <c r="C235" s="35" t="s">
        <v>26</v>
      </c>
      <c r="D235" s="36" t="str">
        <f t="shared" ref="D235:E235" si="60">D234</f>
        <v>'</v>
      </c>
      <c r="E235" s="37">
        <f t="shared" si="60"/>
        <v>46158.25</v>
      </c>
      <c r="F235" s="6">
        <f>IF(MAX(F$9:F234)&gt;=L$5,0,IF(B235&gt;=MONTH($N$5),F234+1,0))</f>
        <v>221</v>
      </c>
      <c r="G235" s="38">
        <f t="shared" si="26"/>
        <v>2712.7978288735039</v>
      </c>
      <c r="H235" s="39">
        <f t="shared" si="27"/>
        <v>433.79</v>
      </c>
      <c r="I235" s="39">
        <f t="shared" si="34"/>
        <v>2279.007828873504</v>
      </c>
      <c r="J235" s="40">
        <f t="shared" si="45"/>
        <v>47296.47981895542</v>
      </c>
      <c r="K235" s="41"/>
      <c r="L235" s="42"/>
      <c r="M235" s="42"/>
      <c r="N235" s="42"/>
      <c r="O235" s="42"/>
      <c r="P235" s="46"/>
      <c r="Q235" s="23"/>
      <c r="V235" s="221">
        <f>SUM(H$122:H235)-R$122</f>
        <v>122568.97376894648</v>
      </c>
      <c r="X235" s="176">
        <f>SUM(H$122:H235)</f>
        <v>143840.46999999997</v>
      </c>
    </row>
    <row r="236" spans="1:24" hidden="1">
      <c r="A236" s="237">
        <v>46310</v>
      </c>
      <c r="B236" s="25">
        <v>94</v>
      </c>
      <c r="C236" s="35" t="s">
        <v>27</v>
      </c>
      <c r="D236" s="36" t="str">
        <f t="shared" ref="D236:E236" si="61">D235</f>
        <v>'</v>
      </c>
      <c r="E236" s="37">
        <f t="shared" si="61"/>
        <v>46158.25</v>
      </c>
      <c r="F236" s="6">
        <f>IF(MAX(F$9:F235)&gt;=L$5,0,IF(B236&gt;=MONTH($N$5),F235+1,0))</f>
        <v>222</v>
      </c>
      <c r="G236" s="38">
        <f t="shared" si="26"/>
        <v>2712.7978288735039</v>
      </c>
      <c r="H236" s="39">
        <f t="shared" si="27"/>
        <v>413.85</v>
      </c>
      <c r="I236" s="39">
        <f t="shared" si="34"/>
        <v>2298.947828873504</v>
      </c>
      <c r="J236" s="40">
        <f t="shared" si="45"/>
        <v>44997.531990081916</v>
      </c>
      <c r="K236" s="41"/>
      <c r="L236" s="42"/>
      <c r="M236" s="42"/>
      <c r="N236" s="42"/>
      <c r="O236" s="42"/>
      <c r="P236" s="46"/>
      <c r="Q236" s="23"/>
      <c r="V236" s="221">
        <f>SUM(H$122:H236)-R$122</f>
        <v>122982.82376894649</v>
      </c>
      <c r="X236" s="176">
        <f>SUM(H$122:H236)</f>
        <v>144254.31999999998</v>
      </c>
    </row>
    <row r="237" spans="1:24" hidden="1">
      <c r="A237" s="237">
        <v>46341</v>
      </c>
      <c r="B237" s="25">
        <v>95</v>
      </c>
      <c r="C237" s="35" t="s">
        <v>28</v>
      </c>
      <c r="D237" s="36" t="str">
        <f t="shared" ref="D237:E237" si="62">D236</f>
        <v>'</v>
      </c>
      <c r="E237" s="37">
        <f t="shared" si="62"/>
        <v>46158.25</v>
      </c>
      <c r="F237" s="6">
        <f>IF(MAX(F$9:F236)&gt;=L$5,0,IF(B237&gt;=MONTH($N$5),F236+1,0))</f>
        <v>223</v>
      </c>
      <c r="G237" s="38">
        <f t="shared" si="26"/>
        <v>2712.7978288735039</v>
      </c>
      <c r="H237" s="39">
        <f t="shared" si="27"/>
        <v>393.73</v>
      </c>
      <c r="I237" s="39">
        <f t="shared" si="34"/>
        <v>2319.0678288735039</v>
      </c>
      <c r="J237" s="40">
        <f t="shared" si="45"/>
        <v>42678.464161208409</v>
      </c>
      <c r="K237" s="41"/>
      <c r="L237" s="42"/>
      <c r="M237" s="42"/>
      <c r="N237" s="42"/>
      <c r="O237" s="42"/>
      <c r="P237" s="46"/>
      <c r="Q237" s="23"/>
      <c r="V237" s="221">
        <f>SUM(H$122:H237)-R$122</f>
        <v>123376.5537689465</v>
      </c>
      <c r="X237" s="176">
        <f>SUM(H$122:H237)</f>
        <v>144648.04999999999</v>
      </c>
    </row>
    <row r="238" spans="1:24" hidden="1">
      <c r="A238" s="237">
        <v>46371</v>
      </c>
      <c r="B238" s="25">
        <v>96</v>
      </c>
      <c r="C238" s="35" t="s">
        <v>29</v>
      </c>
      <c r="D238" s="36" t="str">
        <f t="shared" ref="D238:E238" si="63">D237</f>
        <v>'</v>
      </c>
      <c r="E238" s="37">
        <f t="shared" si="63"/>
        <v>46158.25</v>
      </c>
      <c r="F238" s="6">
        <f>IF(MAX(F$9:F237)&gt;=L$5,0,IF(B238&gt;=MONTH($N$5),F237+1,0))</f>
        <v>224</v>
      </c>
      <c r="G238" s="45">
        <f t="shared" si="26"/>
        <v>2712.7978288735039</v>
      </c>
      <c r="H238" s="42">
        <f t="shared" si="27"/>
        <v>373.44</v>
      </c>
      <c r="I238" s="42">
        <f t="shared" si="34"/>
        <v>2339.3578288735039</v>
      </c>
      <c r="J238" s="46">
        <f t="shared" si="45"/>
        <v>40339.106332334908</v>
      </c>
      <c r="K238" s="41">
        <f>SUM(H227:H238)</f>
        <v>5782.54</v>
      </c>
      <c r="L238" s="42">
        <f>SUM(I227:I238)</f>
        <v>26771.03394648205</v>
      </c>
      <c r="M238" s="42">
        <f>SUM(G227:G238)</f>
        <v>32553.57394648204</v>
      </c>
      <c r="N238" s="42">
        <f>K238+N226</f>
        <v>272797.91999999993</v>
      </c>
      <c r="O238" s="42">
        <f>L238+O226</f>
        <v>139547.34998877259</v>
      </c>
      <c r="P238" s="46">
        <f>M238+P226</f>
        <v>412345.26998877252</v>
      </c>
      <c r="Q238" s="23"/>
      <c r="V238" s="221">
        <f>SUM(H$122:H238)-R$122</f>
        <v>123749.9937689465</v>
      </c>
      <c r="X238" s="176">
        <f>SUM(H$122:H238)</f>
        <v>145021.49</v>
      </c>
    </row>
    <row r="239" spans="1:24" hidden="1">
      <c r="A239" s="237">
        <v>46402</v>
      </c>
      <c r="B239" s="25">
        <v>97</v>
      </c>
      <c r="C239" s="26" t="s">
        <v>17</v>
      </c>
      <c r="D239" s="47" t="str">
        <f>D227</f>
        <v>'</v>
      </c>
      <c r="E239" s="27">
        <f>E227+365.25</f>
        <v>46523.5</v>
      </c>
      <c r="F239" s="90">
        <f>IF(MAX(F$9:F238)&gt;=L$5,0,IF(B239&gt;=MONTH($N$5),F238+1,0))</f>
        <v>225</v>
      </c>
      <c r="G239" s="28">
        <f t="shared" si="26"/>
        <v>2712.7978288735039</v>
      </c>
      <c r="H239" s="29">
        <f t="shared" si="27"/>
        <v>352.97</v>
      </c>
      <c r="I239" s="29">
        <f t="shared" si="34"/>
        <v>2359.8278288735037</v>
      </c>
      <c r="J239" s="30">
        <f t="shared" si="45"/>
        <v>37979.278503461406</v>
      </c>
      <c r="K239" s="31"/>
      <c r="L239" s="32"/>
      <c r="M239" s="32"/>
      <c r="N239" s="32"/>
      <c r="O239" s="32"/>
      <c r="P239" s="48"/>
      <c r="Q239" s="23"/>
      <c r="V239" s="221">
        <f>SUM(H$122:H239)-R$122</f>
        <v>124102.9637689465</v>
      </c>
      <c r="X239" s="176">
        <f>SUM(H$122:H239)</f>
        <v>145374.46</v>
      </c>
    </row>
    <row r="240" spans="1:24" hidden="1">
      <c r="A240" s="237">
        <v>46433</v>
      </c>
      <c r="B240" s="25">
        <v>98</v>
      </c>
      <c r="C240" s="35" t="s">
        <v>19</v>
      </c>
      <c r="D240" s="36" t="str">
        <f t="shared" ref="D240:E240" si="64">D239</f>
        <v>'</v>
      </c>
      <c r="E240" s="37">
        <f t="shared" si="64"/>
        <v>46523.5</v>
      </c>
      <c r="F240" s="6">
        <f>IF(MAX(F$9:F239)&gt;=L$5,0,IF(B240&gt;=MONTH($N$5),F239+1,0))</f>
        <v>226</v>
      </c>
      <c r="G240" s="38">
        <f t="shared" ref="G240:G303" si="65">IF((J239+H240)&lt;(M$5+H240),J239+H240,M$5)</f>
        <v>2712.7978288735039</v>
      </c>
      <c r="H240" s="39">
        <f t="shared" ref="H240:H303" si="66">IF(F240&gt;0,IF(J239&gt;0,ROUND(-IPMT(K$5/12,F240,L$5,J$5,,),2),0),0)</f>
        <v>332.32</v>
      </c>
      <c r="I240" s="39">
        <f t="shared" si="34"/>
        <v>2380.4778288735038</v>
      </c>
      <c r="J240" s="40">
        <f t="shared" si="45"/>
        <v>35598.800674587903</v>
      </c>
      <c r="K240" s="41"/>
      <c r="L240" s="42"/>
      <c r="M240" s="42"/>
      <c r="N240" s="42"/>
      <c r="O240" s="42"/>
      <c r="P240" s="46"/>
      <c r="Q240" s="23"/>
      <c r="V240" s="221">
        <f>SUM(H$122:H240)-R$122</f>
        <v>124435.28376894651</v>
      </c>
      <c r="X240" s="176">
        <f>SUM(H$122:H240)</f>
        <v>145706.78</v>
      </c>
    </row>
    <row r="241" spans="1:24" hidden="1">
      <c r="A241" s="237">
        <v>46461</v>
      </c>
      <c r="B241" s="25">
        <v>99</v>
      </c>
      <c r="C241" s="35" t="s">
        <v>20</v>
      </c>
      <c r="D241" s="36" t="str">
        <f t="shared" ref="D241:E241" si="67">D240</f>
        <v>'</v>
      </c>
      <c r="E241" s="37">
        <f t="shared" si="67"/>
        <v>46523.5</v>
      </c>
      <c r="F241" s="6">
        <f>IF(MAX(F$9:F240)&gt;=L$5,0,IF(B241&gt;=MONTH($N$5),F240+1,0))</f>
        <v>227</v>
      </c>
      <c r="G241" s="38">
        <f t="shared" si="65"/>
        <v>2712.7978288735039</v>
      </c>
      <c r="H241" s="39">
        <f t="shared" si="66"/>
        <v>311.49</v>
      </c>
      <c r="I241" s="39">
        <f t="shared" si="34"/>
        <v>2401.3078288735041</v>
      </c>
      <c r="J241" s="40">
        <f t="shared" si="45"/>
        <v>33197.492845714398</v>
      </c>
      <c r="K241" s="41"/>
      <c r="L241" s="42"/>
      <c r="M241" s="42"/>
      <c r="N241" s="42"/>
      <c r="O241" s="42"/>
      <c r="P241" s="46"/>
      <c r="Q241" s="23"/>
      <c r="V241" s="221">
        <f>SUM(H$122:H241)-R$122</f>
        <v>124746.7737689465</v>
      </c>
      <c r="X241" s="176">
        <f>SUM(H$122:H241)</f>
        <v>146018.26999999999</v>
      </c>
    </row>
    <row r="242" spans="1:24" hidden="1">
      <c r="A242" s="237">
        <v>46492</v>
      </c>
      <c r="B242" s="25">
        <v>100</v>
      </c>
      <c r="C242" s="35" t="s">
        <v>21</v>
      </c>
      <c r="D242" s="36" t="str">
        <f t="shared" ref="D242:E242" si="68">D241</f>
        <v>'</v>
      </c>
      <c r="E242" s="37">
        <f t="shared" si="68"/>
        <v>46523.5</v>
      </c>
      <c r="F242" s="6">
        <f>IF(MAX(F$9:F241)&gt;=L$5,0,IF(B242&gt;=MONTH($N$5),F241+1,0))</f>
        <v>228</v>
      </c>
      <c r="G242" s="38">
        <f t="shared" si="65"/>
        <v>2712.7978288735039</v>
      </c>
      <c r="H242" s="39">
        <f t="shared" si="66"/>
        <v>290.48</v>
      </c>
      <c r="I242" s="39">
        <f t="shared" si="34"/>
        <v>2422.3178288735039</v>
      </c>
      <c r="J242" s="40">
        <f t="shared" si="45"/>
        <v>30775.175016840894</v>
      </c>
      <c r="K242" s="41"/>
      <c r="L242" s="42"/>
      <c r="M242" s="42"/>
      <c r="N242" s="42"/>
      <c r="O242" s="42"/>
      <c r="P242" s="46"/>
      <c r="Q242" s="23"/>
      <c r="V242" s="221">
        <f>SUM(H$122:H242)-R$122</f>
        <v>125037.25376894651</v>
      </c>
      <c r="X242" s="176">
        <f>SUM(H$122:H242)</f>
        <v>146308.75</v>
      </c>
    </row>
    <row r="243" spans="1:24" hidden="1">
      <c r="A243" s="237">
        <v>46522</v>
      </c>
      <c r="B243" s="25">
        <v>101</v>
      </c>
      <c r="C243" s="35" t="s">
        <v>22</v>
      </c>
      <c r="D243" s="36" t="str">
        <f t="shared" ref="D243:E243" si="69">D242</f>
        <v>'</v>
      </c>
      <c r="E243" s="37">
        <f t="shared" si="69"/>
        <v>46523.5</v>
      </c>
      <c r="F243" s="6">
        <f>IF(MAX(F$9:F242)&gt;=L$5,0,IF(B243&gt;=MONTH($N$5),F242+1,0))</f>
        <v>229</v>
      </c>
      <c r="G243" s="38">
        <f t="shared" si="65"/>
        <v>2712.7978288735039</v>
      </c>
      <c r="H243" s="39">
        <f t="shared" si="66"/>
        <v>269.27999999999997</v>
      </c>
      <c r="I243" s="39">
        <f t="shared" si="34"/>
        <v>2443.5178288735042</v>
      </c>
      <c r="J243" s="40">
        <f t="shared" si="45"/>
        <v>28331.65718796739</v>
      </c>
      <c r="K243" s="41"/>
      <c r="L243" s="42"/>
      <c r="M243" s="42"/>
      <c r="N243" s="42"/>
      <c r="O243" s="42"/>
      <c r="P243" s="46"/>
      <c r="Q243" s="23"/>
      <c r="V243" s="221">
        <f>SUM(H$122:H243)-R$122</f>
        <v>125306.53376894651</v>
      </c>
      <c r="X243" s="176">
        <f>SUM(H$122:H243)</f>
        <v>146578.03</v>
      </c>
    </row>
    <row r="244" spans="1:24" hidden="1">
      <c r="A244" s="237">
        <v>46553</v>
      </c>
      <c r="B244" s="25">
        <v>102</v>
      </c>
      <c r="C244" s="35" t="s">
        <v>23</v>
      </c>
      <c r="D244" s="36" t="str">
        <f t="shared" ref="D244:E244" si="70">D243</f>
        <v>'</v>
      </c>
      <c r="E244" s="37">
        <f t="shared" si="70"/>
        <v>46523.5</v>
      </c>
      <c r="F244" s="6">
        <f>IF(MAX(F$9:F243)&gt;=L$5,0,IF(B244&gt;=MONTH($N$5),F243+1,0))</f>
        <v>230</v>
      </c>
      <c r="G244" s="38">
        <f t="shared" si="65"/>
        <v>2712.7978288735039</v>
      </c>
      <c r="H244" s="39">
        <f t="shared" si="66"/>
        <v>247.9</v>
      </c>
      <c r="I244" s="39">
        <f t="shared" si="34"/>
        <v>2464.8978288735038</v>
      </c>
      <c r="J244" s="40">
        <f t="shared" si="45"/>
        <v>25866.759359093885</v>
      </c>
      <c r="K244" s="41"/>
      <c r="L244" s="42"/>
      <c r="M244" s="42"/>
      <c r="N244" s="42"/>
      <c r="O244" s="42"/>
      <c r="P244" s="46"/>
      <c r="Q244" s="23"/>
      <c r="V244" s="221">
        <f>SUM(H$122:H244)-R$122</f>
        <v>125554.4337689465</v>
      </c>
      <c r="X244" s="176">
        <f>SUM(H$122:H244)</f>
        <v>146825.93</v>
      </c>
    </row>
    <row r="245" spans="1:24" hidden="1">
      <c r="A245" s="237">
        <v>46583</v>
      </c>
      <c r="B245" s="25">
        <v>103</v>
      </c>
      <c r="C245" s="35" t="s">
        <v>24</v>
      </c>
      <c r="D245" s="36" t="str">
        <f t="shared" ref="D245:E245" si="71">D244</f>
        <v>'</v>
      </c>
      <c r="E245" s="37">
        <f t="shared" si="71"/>
        <v>46523.5</v>
      </c>
      <c r="F245" s="6">
        <f>IF(MAX(F$9:F244)&gt;=L$5,0,IF(B245&gt;=MONTH($N$5),F244+1,0))</f>
        <v>231</v>
      </c>
      <c r="G245" s="38">
        <f t="shared" si="65"/>
        <v>2712.7978288735039</v>
      </c>
      <c r="H245" s="39">
        <f t="shared" si="66"/>
        <v>226.34</v>
      </c>
      <c r="I245" s="39">
        <f t="shared" si="34"/>
        <v>2486.4578288735038</v>
      </c>
      <c r="J245" s="40">
        <f t="shared" si="45"/>
        <v>23380.301530220382</v>
      </c>
      <c r="K245" s="41"/>
      <c r="L245" s="42"/>
      <c r="M245" s="42"/>
      <c r="N245" s="42"/>
      <c r="O245" s="42"/>
      <c r="P245" s="46"/>
      <c r="Q245" s="23"/>
      <c r="V245" s="221">
        <f>SUM(H$122:H245)-R$122</f>
        <v>125780.7737689465</v>
      </c>
      <c r="X245" s="176">
        <f>SUM(H$122:H245)</f>
        <v>147052.26999999999</v>
      </c>
    </row>
    <row r="246" spans="1:24" hidden="1">
      <c r="A246" s="237">
        <v>46614</v>
      </c>
      <c r="B246" s="25">
        <v>104</v>
      </c>
      <c r="C246" s="35" t="s">
        <v>25</v>
      </c>
      <c r="D246" s="36" t="str">
        <f t="shared" ref="D246:E246" si="72">D245</f>
        <v>'</v>
      </c>
      <c r="E246" s="37">
        <f t="shared" si="72"/>
        <v>46523.5</v>
      </c>
      <c r="F246" s="6">
        <f>IF(MAX(F$9:F245)&gt;=L$5,0,IF(B246&gt;=MONTH($N$5),F245+1,0))</f>
        <v>232</v>
      </c>
      <c r="G246" s="38">
        <f t="shared" si="65"/>
        <v>2712.7978288735039</v>
      </c>
      <c r="H246" s="39">
        <f t="shared" si="66"/>
        <v>204.58</v>
      </c>
      <c r="I246" s="39">
        <f t="shared" si="34"/>
        <v>2508.217828873504</v>
      </c>
      <c r="J246" s="40">
        <f t="shared" si="45"/>
        <v>20872.083701346877</v>
      </c>
      <c r="K246" s="41"/>
      <c r="L246" s="42"/>
      <c r="M246" s="42"/>
      <c r="N246" s="42"/>
      <c r="O246" s="42"/>
      <c r="P246" s="46"/>
      <c r="Q246" s="23"/>
      <c r="V246" s="221">
        <f>SUM(H$122:H246)-R$122</f>
        <v>125985.35376894649</v>
      </c>
      <c r="X246" s="176">
        <f>SUM(H$122:H246)</f>
        <v>147256.84999999998</v>
      </c>
    </row>
    <row r="247" spans="1:24" hidden="1">
      <c r="A247" s="237">
        <v>46645</v>
      </c>
      <c r="B247" s="25">
        <v>105</v>
      </c>
      <c r="C247" s="35" t="s">
        <v>26</v>
      </c>
      <c r="D247" s="36" t="str">
        <f t="shared" ref="D247:E247" si="73">D246</f>
        <v>'</v>
      </c>
      <c r="E247" s="37">
        <f t="shared" si="73"/>
        <v>46523.5</v>
      </c>
      <c r="F247" s="6">
        <f>IF(MAX(F$9:F246)&gt;=L$5,0,IF(B247&gt;=MONTH($N$5),F246+1,0))</f>
        <v>233</v>
      </c>
      <c r="G247" s="38">
        <f t="shared" si="65"/>
        <v>2712.7978288735039</v>
      </c>
      <c r="H247" s="39">
        <f t="shared" si="66"/>
        <v>182.63</v>
      </c>
      <c r="I247" s="39">
        <f t="shared" si="34"/>
        <v>2530.1678288735038</v>
      </c>
      <c r="J247" s="40">
        <f t="shared" si="45"/>
        <v>18341.915872473372</v>
      </c>
      <c r="K247" s="41"/>
      <c r="L247" s="42"/>
      <c r="M247" s="42"/>
      <c r="N247" s="42"/>
      <c r="O247" s="42"/>
      <c r="P247" s="46"/>
      <c r="Q247" s="23"/>
      <c r="V247" s="221">
        <f>SUM(H$122:H247)-R$122</f>
        <v>126167.98376894649</v>
      </c>
      <c r="X247" s="176">
        <f>SUM(H$122:H247)</f>
        <v>147439.47999999998</v>
      </c>
    </row>
    <row r="248" spans="1:24" hidden="1">
      <c r="A248" s="237">
        <v>46675</v>
      </c>
      <c r="B248" s="25">
        <v>106</v>
      </c>
      <c r="C248" s="35" t="s">
        <v>27</v>
      </c>
      <c r="D248" s="36" t="str">
        <f t="shared" ref="D248:E248" si="74">D247</f>
        <v>'</v>
      </c>
      <c r="E248" s="37">
        <f t="shared" si="74"/>
        <v>46523.5</v>
      </c>
      <c r="F248" s="6">
        <f>IF(MAX(F$9:F247)&gt;=L$5,0,IF(B248&gt;=MONTH($N$5),F247+1,0))</f>
        <v>234</v>
      </c>
      <c r="G248" s="38">
        <f t="shared" si="65"/>
        <v>2712.7978288735039</v>
      </c>
      <c r="H248" s="39">
        <f t="shared" si="66"/>
        <v>160.49</v>
      </c>
      <c r="I248" s="39">
        <f t="shared" si="34"/>
        <v>2552.3078288735041</v>
      </c>
      <c r="J248" s="40">
        <f t="shared" si="45"/>
        <v>15789.608043599867</v>
      </c>
      <c r="K248" s="41"/>
      <c r="L248" s="42"/>
      <c r="M248" s="42"/>
      <c r="N248" s="42"/>
      <c r="O248" s="42"/>
      <c r="P248" s="46"/>
      <c r="Q248" s="23"/>
      <c r="V248" s="221">
        <f>SUM(H$122:H248)-R$122</f>
        <v>126328.47376894648</v>
      </c>
      <c r="X248" s="176">
        <f>SUM(H$122:H248)</f>
        <v>147599.96999999997</v>
      </c>
    </row>
    <row r="249" spans="1:24" hidden="1">
      <c r="A249" s="237">
        <v>46706</v>
      </c>
      <c r="B249" s="25">
        <v>107</v>
      </c>
      <c r="C249" s="35" t="s">
        <v>28</v>
      </c>
      <c r="D249" s="36" t="str">
        <f t="shared" ref="D249:E249" si="75">D248</f>
        <v>'</v>
      </c>
      <c r="E249" s="37">
        <f t="shared" si="75"/>
        <v>46523.5</v>
      </c>
      <c r="F249" s="6">
        <f>IF(MAX(F$9:F248)&gt;=L$5,0,IF(B249&gt;=MONTH($N$5),F248+1,0))</f>
        <v>235</v>
      </c>
      <c r="G249" s="38">
        <f t="shared" si="65"/>
        <v>2712.7978288735039</v>
      </c>
      <c r="H249" s="39">
        <f t="shared" si="66"/>
        <v>138.16</v>
      </c>
      <c r="I249" s="39">
        <f t="shared" si="34"/>
        <v>2574.6378288735041</v>
      </c>
      <c r="J249" s="40">
        <f t="shared" si="45"/>
        <v>13214.970214726363</v>
      </c>
      <c r="K249" s="41"/>
      <c r="L249" s="42"/>
      <c r="M249" s="42"/>
      <c r="N249" s="42"/>
      <c r="O249" s="42"/>
      <c r="P249" s="46"/>
      <c r="Q249" s="23"/>
      <c r="V249" s="221">
        <f>SUM(H$122:H249)-R$122</f>
        <v>126466.63376894649</v>
      </c>
      <c r="X249" s="176">
        <f>SUM(H$122:H249)</f>
        <v>147738.12999999998</v>
      </c>
    </row>
    <row r="250" spans="1:24" hidden="1">
      <c r="A250" s="237">
        <v>46736</v>
      </c>
      <c r="B250" s="25">
        <v>108</v>
      </c>
      <c r="C250" s="35" t="s">
        <v>29</v>
      </c>
      <c r="D250" s="36" t="str">
        <f t="shared" ref="D250:E250" si="76">D249</f>
        <v>'</v>
      </c>
      <c r="E250" s="37">
        <f t="shared" si="76"/>
        <v>46523.5</v>
      </c>
      <c r="F250" s="6">
        <f>IF(MAX(F$9:F249)&gt;=L$5,0,IF(B250&gt;=MONTH($N$5),F249+1,0))</f>
        <v>236</v>
      </c>
      <c r="G250" s="45">
        <f t="shared" si="65"/>
        <v>2712.7978288735039</v>
      </c>
      <c r="H250" s="42">
        <f t="shared" si="66"/>
        <v>115.63</v>
      </c>
      <c r="I250" s="42">
        <f t="shared" si="34"/>
        <v>2597.1678288735038</v>
      </c>
      <c r="J250" s="46">
        <f t="shared" si="45"/>
        <v>10617.80238585286</v>
      </c>
      <c r="K250" s="41">
        <f>SUM(H239:H250)</f>
        <v>2832.2700000000004</v>
      </c>
      <c r="L250" s="42">
        <f>SUM(I239:I250)</f>
        <v>29721.303946482047</v>
      </c>
      <c r="M250" s="42">
        <f>SUM(G239:G250)</f>
        <v>32553.57394648204</v>
      </c>
      <c r="N250" s="42">
        <f>K250+N238</f>
        <v>275630.18999999994</v>
      </c>
      <c r="O250" s="42">
        <f>L250+O238</f>
        <v>169268.65393525464</v>
      </c>
      <c r="P250" s="46">
        <f>M250+P238</f>
        <v>444898.84393525455</v>
      </c>
      <c r="Q250" s="23"/>
      <c r="V250" s="221">
        <f>SUM(H$122:H250)-R$122</f>
        <v>126582.26376894649</v>
      </c>
      <c r="X250" s="176">
        <f>SUM(H$122:H250)</f>
        <v>147853.75999999998</v>
      </c>
    </row>
    <row r="251" spans="1:24">
      <c r="A251" s="237">
        <v>46767</v>
      </c>
      <c r="B251" s="25">
        <v>109</v>
      </c>
      <c r="C251" s="26" t="s">
        <v>17</v>
      </c>
      <c r="D251" s="47" t="str">
        <f>D239</f>
        <v>'</v>
      </c>
      <c r="E251" s="27">
        <f>E239+365.25</f>
        <v>46888.75</v>
      </c>
      <c r="F251" s="90">
        <f>IF(MAX(F$9:F250)&gt;=L$5,0,IF(B251&gt;=MONTH($N$5),F250+1,0))</f>
        <v>237</v>
      </c>
      <c r="G251" s="28">
        <f t="shared" si="65"/>
        <v>2712.7978288735039</v>
      </c>
      <c r="H251" s="29">
        <f t="shared" si="66"/>
        <v>92.91</v>
      </c>
      <c r="I251" s="29">
        <f t="shared" si="34"/>
        <v>2619.8878288735041</v>
      </c>
      <c r="J251" s="30">
        <f t="shared" si="45"/>
        <v>7997.9145569793554</v>
      </c>
      <c r="K251" s="31"/>
      <c r="L251" s="32"/>
      <c r="M251" s="32"/>
      <c r="N251" s="32"/>
      <c r="O251" s="32"/>
      <c r="P251" s="48"/>
      <c r="Q251" s="23"/>
      <c r="V251" s="221">
        <f>SUM(H$122:H251)-R$122</f>
        <v>126675.17376894649</v>
      </c>
      <c r="X251" s="176">
        <f>SUM(H$122:H251)</f>
        <v>147946.66999999998</v>
      </c>
    </row>
    <row r="252" spans="1:24">
      <c r="A252" s="237">
        <v>46798</v>
      </c>
      <c r="B252" s="25">
        <v>110</v>
      </c>
      <c r="C252" s="35" t="s">
        <v>19</v>
      </c>
      <c r="D252" s="36" t="str">
        <f t="shared" ref="D252:E252" si="77">D251</f>
        <v>'</v>
      </c>
      <c r="E252" s="37">
        <f t="shared" si="77"/>
        <v>46888.75</v>
      </c>
      <c r="F252" s="6">
        <f>IF(MAX(F$9:F251)&gt;=L$5,0,IF(B252&gt;=MONTH($N$5),F251+1,0))</f>
        <v>238</v>
      </c>
      <c r="G252" s="38">
        <f t="shared" si="65"/>
        <v>2712.7978288735039</v>
      </c>
      <c r="H252" s="39">
        <f t="shared" si="66"/>
        <v>69.98</v>
      </c>
      <c r="I252" s="39">
        <f t="shared" si="34"/>
        <v>2642.8178288735039</v>
      </c>
      <c r="J252" s="40">
        <f t="shared" si="45"/>
        <v>5355.0967281058511</v>
      </c>
      <c r="K252" s="41"/>
      <c r="L252" s="42"/>
      <c r="M252" s="42"/>
      <c r="N252" s="42"/>
      <c r="O252" s="42"/>
      <c r="P252" s="46"/>
      <c r="Q252" s="23"/>
      <c r="V252" s="221">
        <f>SUM(H$122:H252)-R$122</f>
        <v>126745.1537689465</v>
      </c>
      <c r="X252" s="176">
        <f>SUM(H$122:H252)</f>
        <v>148016.65</v>
      </c>
    </row>
    <row r="253" spans="1:24">
      <c r="A253" s="237">
        <v>46827</v>
      </c>
      <c r="B253" s="25">
        <v>111</v>
      </c>
      <c r="C253" s="35" t="s">
        <v>20</v>
      </c>
      <c r="D253" s="36" t="str">
        <f t="shared" ref="D253:E253" si="78">D252</f>
        <v>'</v>
      </c>
      <c r="E253" s="37">
        <f t="shared" si="78"/>
        <v>46888.75</v>
      </c>
      <c r="F253" s="6">
        <f>IF(MAX(F$9:F252)&gt;=L$5,0,IF(B253&gt;=MONTH($N$5),F252+1,0))</f>
        <v>239</v>
      </c>
      <c r="G253" s="38">
        <f t="shared" si="65"/>
        <v>2712.7978288735039</v>
      </c>
      <c r="H253" s="39">
        <f t="shared" si="66"/>
        <v>46.86</v>
      </c>
      <c r="I253" s="39">
        <f t="shared" si="34"/>
        <v>2665.9378288735038</v>
      </c>
      <c r="J253" s="40">
        <f t="shared" si="45"/>
        <v>2689.1588992323473</v>
      </c>
      <c r="K253" s="41"/>
      <c r="L253" s="42"/>
      <c r="M253" s="42"/>
      <c r="N253" s="42"/>
      <c r="O253" s="42"/>
      <c r="P253" s="46"/>
      <c r="Q253" s="23"/>
      <c r="V253" s="221">
        <f>SUM(H$122:H253)-R$122</f>
        <v>126792.01376894649</v>
      </c>
      <c r="X253" s="176">
        <f>SUM(H$122:H253)</f>
        <v>148063.50999999998</v>
      </c>
    </row>
    <row r="254" spans="1:24">
      <c r="A254" s="237">
        <v>46858</v>
      </c>
      <c r="B254" s="25">
        <v>112</v>
      </c>
      <c r="C254" s="35" t="s">
        <v>21</v>
      </c>
      <c r="D254" s="36" t="str">
        <f t="shared" ref="D254:E254" si="79">D253</f>
        <v>'</v>
      </c>
      <c r="E254" s="37">
        <f t="shared" si="79"/>
        <v>46888.75</v>
      </c>
      <c r="F254" s="6">
        <f>IF(MAX(F$9:F253)&gt;=L$5,0,IF(B254&gt;=MONTH($N$5),F253+1,0))</f>
        <v>240</v>
      </c>
      <c r="G254" s="38">
        <f t="shared" si="65"/>
        <v>2712.6888992323475</v>
      </c>
      <c r="H254" s="39">
        <f t="shared" si="66"/>
        <v>23.53</v>
      </c>
      <c r="I254" s="39">
        <f t="shared" si="34"/>
        <v>2689.1588992323473</v>
      </c>
      <c r="J254" s="40">
        <f t="shared" si="45"/>
        <v>0</v>
      </c>
      <c r="K254" s="41"/>
      <c r="L254" s="42"/>
      <c r="M254" s="42"/>
      <c r="N254" s="42"/>
      <c r="O254" s="42"/>
      <c r="P254" s="46"/>
      <c r="Q254" s="23"/>
      <c r="V254" s="222">
        <f>SUM(H$122:H254)-R$122</f>
        <v>126815.54376894649</v>
      </c>
      <c r="X254" s="235">
        <f>SUM(H$122:H254)</f>
        <v>148087.03999999998</v>
      </c>
    </row>
    <row r="255" spans="1:24">
      <c r="A255" s="237">
        <v>46888</v>
      </c>
      <c r="B255" s="25">
        <v>113</v>
      </c>
      <c r="C255" s="35" t="s">
        <v>22</v>
      </c>
      <c r="D255" s="36" t="str">
        <f t="shared" ref="D255:E255" si="80">D254</f>
        <v>'</v>
      </c>
      <c r="E255" s="37">
        <f t="shared" si="80"/>
        <v>46888.75</v>
      </c>
      <c r="F255" s="6">
        <f>IF(MAX(F$9:F254)&gt;=L$5,0,IF(B255&gt;=MONTH($N$5),F254+1,0))</f>
        <v>0</v>
      </c>
      <c r="G255" s="38">
        <f t="shared" si="65"/>
        <v>0</v>
      </c>
      <c r="H255" s="39">
        <f t="shared" si="66"/>
        <v>0</v>
      </c>
      <c r="I255" s="39">
        <f t="shared" si="34"/>
        <v>0</v>
      </c>
      <c r="J255" s="40">
        <f t="shared" si="45"/>
        <v>0</v>
      </c>
      <c r="K255" s="41"/>
      <c r="L255" s="42"/>
      <c r="M255" s="42"/>
      <c r="N255" s="42"/>
      <c r="O255" s="42"/>
      <c r="P255" s="46"/>
      <c r="Q255" s="23"/>
    </row>
    <row r="256" spans="1:24">
      <c r="A256" s="237">
        <v>46919</v>
      </c>
      <c r="B256" s="25">
        <v>114</v>
      </c>
      <c r="C256" s="35" t="s">
        <v>23</v>
      </c>
      <c r="D256" s="36" t="str">
        <f t="shared" ref="D256:E256" si="81">D255</f>
        <v>'</v>
      </c>
      <c r="E256" s="37">
        <f t="shared" si="81"/>
        <v>46888.75</v>
      </c>
      <c r="F256" s="6">
        <f>IF(MAX(F$9:F255)&gt;=L$5,0,IF(B256&gt;=MONTH($N$5),F255+1,0))</f>
        <v>0</v>
      </c>
      <c r="G256" s="38">
        <f t="shared" si="65"/>
        <v>0</v>
      </c>
      <c r="H256" s="39">
        <f t="shared" si="66"/>
        <v>0</v>
      </c>
      <c r="I256" s="39">
        <f t="shared" si="34"/>
        <v>0</v>
      </c>
      <c r="J256" s="40">
        <f t="shared" si="45"/>
        <v>0</v>
      </c>
      <c r="K256" s="41"/>
      <c r="L256" s="42"/>
      <c r="M256" s="42"/>
      <c r="N256" s="42"/>
      <c r="O256" s="42"/>
      <c r="P256" s="46"/>
      <c r="Q256" s="23"/>
    </row>
    <row r="257" spans="1:17">
      <c r="A257" s="237">
        <v>46949</v>
      </c>
      <c r="B257" s="25">
        <v>115</v>
      </c>
      <c r="C257" s="35" t="s">
        <v>24</v>
      </c>
      <c r="D257" s="36" t="str">
        <f t="shared" ref="D257:E257" si="82">D256</f>
        <v>'</v>
      </c>
      <c r="E257" s="37">
        <f t="shared" si="82"/>
        <v>46888.75</v>
      </c>
      <c r="F257" s="6">
        <f>IF(MAX(F$9:F256)&gt;=L$5,0,IF(B257&gt;=MONTH($N$5),F256+1,0))</f>
        <v>0</v>
      </c>
      <c r="G257" s="38">
        <f t="shared" si="65"/>
        <v>0</v>
      </c>
      <c r="H257" s="39">
        <f t="shared" si="66"/>
        <v>0</v>
      </c>
      <c r="I257" s="39">
        <f t="shared" si="34"/>
        <v>0</v>
      </c>
      <c r="J257" s="40">
        <f t="shared" si="45"/>
        <v>0</v>
      </c>
      <c r="K257" s="41"/>
      <c r="L257" s="42"/>
      <c r="M257" s="42"/>
      <c r="N257" s="42"/>
      <c r="O257" s="42"/>
      <c r="P257" s="46"/>
      <c r="Q257" s="23"/>
    </row>
    <row r="258" spans="1:17">
      <c r="A258" s="237">
        <v>46980</v>
      </c>
      <c r="B258" s="25">
        <v>116</v>
      </c>
      <c r="C258" s="35" t="s">
        <v>25</v>
      </c>
      <c r="D258" s="36" t="str">
        <f t="shared" ref="D258:E258" si="83">D257</f>
        <v>'</v>
      </c>
      <c r="E258" s="37">
        <f t="shared" si="83"/>
        <v>46888.75</v>
      </c>
      <c r="F258" s="6">
        <f>IF(MAX(F$9:F257)&gt;=L$5,0,IF(B258&gt;=MONTH($N$5),F257+1,0))</f>
        <v>0</v>
      </c>
      <c r="G258" s="38">
        <f t="shared" si="65"/>
        <v>0</v>
      </c>
      <c r="H258" s="39">
        <f t="shared" si="66"/>
        <v>0</v>
      </c>
      <c r="I258" s="39">
        <f t="shared" si="34"/>
        <v>0</v>
      </c>
      <c r="J258" s="40">
        <f t="shared" si="45"/>
        <v>0</v>
      </c>
      <c r="K258" s="41"/>
      <c r="L258" s="42"/>
      <c r="M258" s="42"/>
      <c r="N258" s="42"/>
      <c r="O258" s="42"/>
      <c r="P258" s="46"/>
      <c r="Q258" s="23"/>
    </row>
    <row r="259" spans="1:17">
      <c r="A259" s="237">
        <v>47011</v>
      </c>
      <c r="B259" s="25">
        <v>117</v>
      </c>
      <c r="C259" s="35" t="s">
        <v>26</v>
      </c>
      <c r="D259" s="36" t="str">
        <f t="shared" ref="D259:E259" si="84">D258</f>
        <v>'</v>
      </c>
      <c r="E259" s="37">
        <f t="shared" si="84"/>
        <v>46888.75</v>
      </c>
      <c r="F259" s="6">
        <f>IF(MAX(F$9:F258)&gt;=L$5,0,IF(B259&gt;=MONTH($N$5),F258+1,0))</f>
        <v>0</v>
      </c>
      <c r="G259" s="38">
        <f t="shared" si="65"/>
        <v>0</v>
      </c>
      <c r="H259" s="39">
        <f t="shared" si="66"/>
        <v>0</v>
      </c>
      <c r="I259" s="39">
        <f t="shared" si="34"/>
        <v>0</v>
      </c>
      <c r="J259" s="40">
        <f t="shared" si="45"/>
        <v>0</v>
      </c>
      <c r="K259" s="41"/>
      <c r="L259" s="42"/>
      <c r="M259" s="42"/>
      <c r="N259" s="42"/>
      <c r="O259" s="42"/>
      <c r="P259" s="46"/>
      <c r="Q259" s="23"/>
    </row>
    <row r="260" spans="1:17">
      <c r="A260" s="237">
        <v>47041</v>
      </c>
      <c r="B260" s="25">
        <v>118</v>
      </c>
      <c r="C260" s="35" t="s">
        <v>27</v>
      </c>
      <c r="D260" s="36" t="str">
        <f t="shared" ref="D260:E260" si="85">D259</f>
        <v>'</v>
      </c>
      <c r="E260" s="37">
        <f t="shared" si="85"/>
        <v>46888.75</v>
      </c>
      <c r="F260" s="6">
        <f>IF(MAX(F$9:F259)&gt;=L$5,0,IF(B260&gt;=MONTH($N$5),F259+1,0))</f>
        <v>0</v>
      </c>
      <c r="G260" s="38">
        <f t="shared" si="65"/>
        <v>0</v>
      </c>
      <c r="H260" s="39">
        <f t="shared" si="66"/>
        <v>0</v>
      </c>
      <c r="I260" s="39">
        <f t="shared" si="34"/>
        <v>0</v>
      </c>
      <c r="J260" s="40">
        <f t="shared" si="45"/>
        <v>0</v>
      </c>
      <c r="K260" s="41"/>
      <c r="L260" s="42"/>
      <c r="M260" s="42"/>
      <c r="N260" s="42"/>
      <c r="O260" s="42"/>
      <c r="P260" s="46"/>
      <c r="Q260" s="23"/>
    </row>
    <row r="261" spans="1:17">
      <c r="A261" s="237">
        <v>47072</v>
      </c>
      <c r="B261" s="25">
        <v>119</v>
      </c>
      <c r="C261" s="35" t="s">
        <v>28</v>
      </c>
      <c r="D261" s="36" t="str">
        <f t="shared" ref="D261:E261" si="86">D260</f>
        <v>'</v>
      </c>
      <c r="E261" s="37">
        <f t="shared" si="86"/>
        <v>46888.75</v>
      </c>
      <c r="F261" s="6">
        <f>IF(MAX(F$9:F260)&gt;=L$5,0,IF(B261&gt;=MONTH($N$5),F260+1,0))</f>
        <v>0</v>
      </c>
      <c r="G261" s="38">
        <f t="shared" si="65"/>
        <v>0</v>
      </c>
      <c r="H261" s="39">
        <f t="shared" si="66"/>
        <v>0</v>
      </c>
      <c r="I261" s="39">
        <f t="shared" si="34"/>
        <v>0</v>
      </c>
      <c r="J261" s="40">
        <f t="shared" si="45"/>
        <v>0</v>
      </c>
      <c r="K261" s="41"/>
      <c r="L261" s="42"/>
      <c r="M261" s="42"/>
      <c r="N261" s="42"/>
      <c r="O261" s="42"/>
      <c r="P261" s="46"/>
      <c r="Q261" s="23"/>
    </row>
    <row r="262" spans="1:17" ht="9" thickBot="1">
      <c r="A262" s="237">
        <v>47102</v>
      </c>
      <c r="B262" s="25">
        <v>120</v>
      </c>
      <c r="C262" s="35" t="s">
        <v>29</v>
      </c>
      <c r="D262" s="36" t="str">
        <f t="shared" ref="D262:E262" si="87">D261</f>
        <v>'</v>
      </c>
      <c r="E262" s="37">
        <f t="shared" si="87"/>
        <v>46888.75</v>
      </c>
      <c r="F262" s="6">
        <f>IF(MAX(F$9:F261)&gt;=L$5,0,IF(B262&gt;=MONTH($N$5),F261+1,0))</f>
        <v>0</v>
      </c>
      <c r="G262" s="45">
        <f t="shared" si="65"/>
        <v>0</v>
      </c>
      <c r="H262" s="42">
        <f t="shared" si="66"/>
        <v>0</v>
      </c>
      <c r="I262" s="42">
        <f t="shared" si="34"/>
        <v>0</v>
      </c>
      <c r="J262" s="46">
        <f t="shared" si="45"/>
        <v>0</v>
      </c>
      <c r="K262" s="41">
        <f>SUM(H251:H262)</f>
        <v>233.28</v>
      </c>
      <c r="L262" s="42">
        <f>SUM(I251:I262)</f>
        <v>10617.80238585286</v>
      </c>
      <c r="M262" s="42">
        <f>SUM(G251:G262)</f>
        <v>10851.08238585286</v>
      </c>
      <c r="N262" s="42">
        <f>K262+N250</f>
        <v>275863.46999999997</v>
      </c>
      <c r="O262" s="42">
        <f>L262+O250</f>
        <v>179886.45632110749</v>
      </c>
      <c r="P262" s="46">
        <f>M262+P250</f>
        <v>455749.92632110743</v>
      </c>
      <c r="Q262" s="23"/>
    </row>
    <row r="263" spans="1:17" hidden="1">
      <c r="A263" s="237">
        <v>47133</v>
      </c>
      <c r="B263" s="25">
        <v>49</v>
      </c>
      <c r="C263" s="26" t="s">
        <v>17</v>
      </c>
      <c r="D263" s="47" t="str">
        <f>D251</f>
        <v>'</v>
      </c>
      <c r="E263" s="27">
        <f>E251+365.25</f>
        <v>47254</v>
      </c>
      <c r="F263" s="90">
        <f>IF(MAX(F$9:F262)&gt;=L$5,0,IF(B263&gt;=MONTH($N$5),F262+1,0))</f>
        <v>0</v>
      </c>
      <c r="G263" s="28">
        <f t="shared" si="65"/>
        <v>0</v>
      </c>
      <c r="H263" s="29">
        <f t="shared" si="66"/>
        <v>0</v>
      </c>
      <c r="I263" s="29">
        <f t="shared" si="34"/>
        <v>0</v>
      </c>
      <c r="J263" s="30">
        <f t="shared" si="45"/>
        <v>0</v>
      </c>
      <c r="K263" s="31"/>
      <c r="L263" s="32"/>
      <c r="M263" s="32"/>
      <c r="N263" s="32"/>
      <c r="O263" s="32"/>
      <c r="P263" s="48"/>
      <c r="Q263" s="23"/>
    </row>
    <row r="264" spans="1:17" hidden="1">
      <c r="A264" s="237">
        <v>47164</v>
      </c>
      <c r="B264" s="25">
        <v>62</v>
      </c>
      <c r="C264" s="35" t="s">
        <v>19</v>
      </c>
      <c r="D264" s="36" t="str">
        <f t="shared" ref="D264:E264" si="88">D263</f>
        <v>'</v>
      </c>
      <c r="E264" s="37">
        <f t="shared" si="88"/>
        <v>47254</v>
      </c>
      <c r="F264" s="6">
        <f>IF(MAX(F$9:F263)&gt;=L$5,0,IF(B264&gt;=MONTH($N$5),F263+1,0))</f>
        <v>0</v>
      </c>
      <c r="G264" s="38">
        <f t="shared" si="65"/>
        <v>0</v>
      </c>
      <c r="H264" s="39">
        <f t="shared" si="66"/>
        <v>0</v>
      </c>
      <c r="I264" s="39">
        <f t="shared" si="34"/>
        <v>0</v>
      </c>
      <c r="J264" s="40">
        <f t="shared" si="45"/>
        <v>0</v>
      </c>
      <c r="K264" s="41"/>
      <c r="L264" s="42"/>
      <c r="M264" s="42"/>
      <c r="N264" s="42"/>
      <c r="O264" s="42"/>
      <c r="P264" s="46"/>
      <c r="Q264" s="23"/>
    </row>
    <row r="265" spans="1:17" hidden="1">
      <c r="A265" s="237">
        <v>47192</v>
      </c>
      <c r="B265" s="25">
        <v>63</v>
      </c>
      <c r="C265" s="35" t="s">
        <v>20</v>
      </c>
      <c r="D265" s="36" t="str">
        <f t="shared" ref="D265:E265" si="89">D264</f>
        <v>'</v>
      </c>
      <c r="E265" s="37">
        <f t="shared" si="89"/>
        <v>47254</v>
      </c>
      <c r="F265" s="6">
        <f>IF(MAX(F$9:F264)&gt;=L$5,0,IF(B265&gt;=MONTH($N$5),F264+1,0))</f>
        <v>0</v>
      </c>
      <c r="G265" s="38">
        <f t="shared" si="65"/>
        <v>0</v>
      </c>
      <c r="H265" s="39">
        <f t="shared" si="66"/>
        <v>0</v>
      </c>
      <c r="I265" s="39">
        <f t="shared" si="34"/>
        <v>0</v>
      </c>
      <c r="J265" s="40">
        <f t="shared" si="45"/>
        <v>0</v>
      </c>
      <c r="K265" s="41"/>
      <c r="L265" s="42"/>
      <c r="M265" s="42"/>
      <c r="N265" s="42"/>
      <c r="O265" s="42"/>
      <c r="P265" s="46"/>
      <c r="Q265" s="23"/>
    </row>
    <row r="266" spans="1:17" hidden="1">
      <c r="A266" s="237">
        <v>47223</v>
      </c>
      <c r="B266" s="25">
        <v>64</v>
      </c>
      <c r="C266" s="35" t="s">
        <v>21</v>
      </c>
      <c r="D266" s="36" t="str">
        <f t="shared" ref="D266:E266" si="90">D265</f>
        <v>'</v>
      </c>
      <c r="E266" s="37">
        <f t="shared" si="90"/>
        <v>47254</v>
      </c>
      <c r="F266" s="6">
        <f>IF(MAX(F$9:F265)&gt;=L$5,0,IF(B266&gt;=MONTH($N$5),F265+1,0))</f>
        <v>0</v>
      </c>
      <c r="G266" s="38">
        <f t="shared" si="65"/>
        <v>0</v>
      </c>
      <c r="H266" s="39">
        <f t="shared" si="66"/>
        <v>0</v>
      </c>
      <c r="I266" s="39">
        <f t="shared" si="34"/>
        <v>0</v>
      </c>
      <c r="J266" s="40">
        <f t="shared" si="45"/>
        <v>0</v>
      </c>
      <c r="K266" s="41"/>
      <c r="L266" s="42"/>
      <c r="M266" s="42"/>
      <c r="N266" s="42"/>
      <c r="O266" s="42"/>
      <c r="P266" s="46"/>
      <c r="Q266" s="23"/>
    </row>
    <row r="267" spans="1:17" hidden="1">
      <c r="A267" s="237">
        <v>47253</v>
      </c>
      <c r="B267" s="25">
        <v>65</v>
      </c>
      <c r="C267" s="35" t="s">
        <v>22</v>
      </c>
      <c r="D267" s="36" t="str">
        <f t="shared" ref="D267:E267" si="91">D266</f>
        <v>'</v>
      </c>
      <c r="E267" s="37">
        <f t="shared" si="91"/>
        <v>47254</v>
      </c>
      <c r="F267" s="6">
        <f>IF(MAX(F$9:F266)&gt;=L$5,0,IF(B267&gt;=MONTH($N$5),F266+1,0))</f>
        <v>0</v>
      </c>
      <c r="G267" s="38">
        <f t="shared" si="65"/>
        <v>0</v>
      </c>
      <c r="H267" s="39">
        <f t="shared" si="66"/>
        <v>0</v>
      </c>
      <c r="I267" s="39">
        <f t="shared" si="34"/>
        <v>0</v>
      </c>
      <c r="J267" s="40">
        <f t="shared" si="45"/>
        <v>0</v>
      </c>
      <c r="K267" s="41"/>
      <c r="L267" s="42"/>
      <c r="M267" s="42"/>
      <c r="N267" s="42"/>
      <c r="O267" s="42"/>
      <c r="P267" s="46"/>
      <c r="Q267" s="23"/>
    </row>
    <row r="268" spans="1:17" hidden="1">
      <c r="A268" s="237">
        <v>47284</v>
      </c>
      <c r="B268" s="25">
        <v>66</v>
      </c>
      <c r="C268" s="35" t="s">
        <v>23</v>
      </c>
      <c r="D268" s="36" t="str">
        <f t="shared" ref="D268:E268" si="92">D267</f>
        <v>'</v>
      </c>
      <c r="E268" s="37">
        <f t="shared" si="92"/>
        <v>47254</v>
      </c>
      <c r="F268" s="6">
        <f>IF(MAX(F$9:F267)&gt;=L$5,0,IF(B268&gt;=MONTH($N$5),F267+1,0))</f>
        <v>0</v>
      </c>
      <c r="G268" s="38">
        <f t="shared" si="65"/>
        <v>0</v>
      </c>
      <c r="H268" s="39">
        <f t="shared" si="66"/>
        <v>0</v>
      </c>
      <c r="I268" s="39">
        <f t="shared" si="34"/>
        <v>0</v>
      </c>
      <c r="J268" s="40">
        <f t="shared" si="45"/>
        <v>0</v>
      </c>
      <c r="K268" s="41"/>
      <c r="L268" s="42"/>
      <c r="M268" s="42"/>
      <c r="N268" s="42"/>
      <c r="O268" s="42"/>
      <c r="P268" s="46"/>
      <c r="Q268" s="23"/>
    </row>
    <row r="269" spans="1:17" hidden="1">
      <c r="A269" s="237">
        <v>47314</v>
      </c>
      <c r="B269" s="25">
        <v>67</v>
      </c>
      <c r="C269" s="35" t="s">
        <v>24</v>
      </c>
      <c r="D269" s="36" t="str">
        <f t="shared" ref="D269:E269" si="93">D268</f>
        <v>'</v>
      </c>
      <c r="E269" s="37">
        <f t="shared" si="93"/>
        <v>47254</v>
      </c>
      <c r="F269" s="6">
        <f>IF(MAX(F$9:F268)&gt;=L$5,0,IF(B269&gt;=MONTH($N$5),F268+1,0))</f>
        <v>0</v>
      </c>
      <c r="G269" s="38">
        <f t="shared" si="65"/>
        <v>0</v>
      </c>
      <c r="H269" s="39">
        <f t="shared" si="66"/>
        <v>0</v>
      </c>
      <c r="I269" s="39">
        <f t="shared" si="34"/>
        <v>0</v>
      </c>
      <c r="J269" s="40">
        <f t="shared" si="45"/>
        <v>0</v>
      </c>
      <c r="K269" s="41"/>
      <c r="L269" s="42"/>
      <c r="M269" s="42"/>
      <c r="N269" s="42"/>
      <c r="O269" s="42"/>
      <c r="P269" s="46"/>
      <c r="Q269" s="23"/>
    </row>
    <row r="270" spans="1:17" hidden="1">
      <c r="A270" s="237">
        <v>47345</v>
      </c>
      <c r="B270" s="25">
        <v>68</v>
      </c>
      <c r="C270" s="35" t="s">
        <v>25</v>
      </c>
      <c r="D270" s="36" t="str">
        <f t="shared" ref="D270:E270" si="94">D269</f>
        <v>'</v>
      </c>
      <c r="E270" s="37">
        <f t="shared" si="94"/>
        <v>47254</v>
      </c>
      <c r="F270" s="6">
        <f>IF(MAX(F$9:F269)&gt;=L$5,0,IF(B270&gt;=MONTH($N$5),F269+1,0))</f>
        <v>0</v>
      </c>
      <c r="G270" s="38">
        <f t="shared" si="65"/>
        <v>0</v>
      </c>
      <c r="H270" s="39">
        <f t="shared" si="66"/>
        <v>0</v>
      </c>
      <c r="I270" s="39">
        <f t="shared" si="34"/>
        <v>0</v>
      </c>
      <c r="J270" s="40">
        <f t="shared" si="45"/>
        <v>0</v>
      </c>
      <c r="K270" s="41"/>
      <c r="L270" s="42"/>
      <c r="M270" s="42"/>
      <c r="N270" s="42"/>
      <c r="O270" s="42"/>
      <c r="P270" s="46"/>
      <c r="Q270" s="23"/>
    </row>
    <row r="271" spans="1:17" hidden="1">
      <c r="A271" s="237">
        <v>47376</v>
      </c>
      <c r="B271" s="25">
        <v>69</v>
      </c>
      <c r="C271" s="35" t="s">
        <v>26</v>
      </c>
      <c r="D271" s="36" t="str">
        <f t="shared" ref="D271:E271" si="95">D270</f>
        <v>'</v>
      </c>
      <c r="E271" s="37">
        <f t="shared" si="95"/>
        <v>47254</v>
      </c>
      <c r="F271" s="6">
        <f>IF(MAX(F$9:F270)&gt;=L$5,0,IF(B271&gt;=MONTH($N$5),F270+1,0))</f>
        <v>0</v>
      </c>
      <c r="G271" s="38">
        <f t="shared" si="65"/>
        <v>0</v>
      </c>
      <c r="H271" s="39">
        <f t="shared" si="66"/>
        <v>0</v>
      </c>
      <c r="I271" s="39">
        <f t="shared" si="34"/>
        <v>0</v>
      </c>
      <c r="J271" s="40">
        <f t="shared" si="45"/>
        <v>0</v>
      </c>
      <c r="K271" s="41"/>
      <c r="L271" s="42"/>
      <c r="M271" s="42"/>
      <c r="N271" s="42"/>
      <c r="O271" s="42"/>
      <c r="P271" s="46"/>
      <c r="Q271" s="23"/>
    </row>
    <row r="272" spans="1:17" hidden="1">
      <c r="A272" s="237">
        <v>47406</v>
      </c>
      <c r="B272" s="25">
        <v>70</v>
      </c>
      <c r="C272" s="35" t="s">
        <v>27</v>
      </c>
      <c r="D272" s="36" t="str">
        <f t="shared" ref="D272:E272" si="96">D271</f>
        <v>'</v>
      </c>
      <c r="E272" s="37">
        <f t="shared" si="96"/>
        <v>47254</v>
      </c>
      <c r="F272" s="6">
        <f>IF(MAX(F$9:F271)&gt;=L$5,0,IF(B272&gt;=MONTH($N$5),F271+1,0))</f>
        <v>0</v>
      </c>
      <c r="G272" s="38">
        <f t="shared" si="65"/>
        <v>0</v>
      </c>
      <c r="H272" s="39">
        <f t="shared" si="66"/>
        <v>0</v>
      </c>
      <c r="I272" s="39">
        <f t="shared" ref="I272:I335" si="97">G272-H272</f>
        <v>0</v>
      </c>
      <c r="J272" s="40">
        <f t="shared" si="45"/>
        <v>0</v>
      </c>
      <c r="K272" s="41"/>
      <c r="L272" s="42"/>
      <c r="M272" s="42"/>
      <c r="N272" s="42"/>
      <c r="O272" s="42"/>
      <c r="P272" s="46"/>
      <c r="Q272" s="23"/>
    </row>
    <row r="273" spans="1:17" hidden="1">
      <c r="A273" s="237">
        <v>47437</v>
      </c>
      <c r="B273" s="25">
        <v>71</v>
      </c>
      <c r="C273" s="35" t="s">
        <v>28</v>
      </c>
      <c r="D273" s="36" t="str">
        <f t="shared" ref="D273:E273" si="98">D272</f>
        <v>'</v>
      </c>
      <c r="E273" s="37">
        <f t="shared" si="98"/>
        <v>47254</v>
      </c>
      <c r="F273" s="6">
        <f>IF(MAX(F$9:F272)&gt;=L$5,0,IF(B273&gt;=MONTH($N$5),F272+1,0))</f>
        <v>0</v>
      </c>
      <c r="G273" s="38">
        <f t="shared" si="65"/>
        <v>0</v>
      </c>
      <c r="H273" s="39">
        <f t="shared" si="66"/>
        <v>0</v>
      </c>
      <c r="I273" s="39">
        <f t="shared" si="97"/>
        <v>0</v>
      </c>
      <c r="J273" s="40">
        <f t="shared" si="45"/>
        <v>0</v>
      </c>
      <c r="K273" s="41"/>
      <c r="L273" s="42"/>
      <c r="M273" s="42"/>
      <c r="N273" s="42"/>
      <c r="O273" s="42"/>
      <c r="P273" s="46"/>
      <c r="Q273" s="23"/>
    </row>
    <row r="274" spans="1:17" hidden="1">
      <c r="A274" s="237">
        <v>47467</v>
      </c>
      <c r="B274" s="25">
        <v>72</v>
      </c>
      <c r="C274" s="35" t="s">
        <v>29</v>
      </c>
      <c r="D274" s="36" t="str">
        <f t="shared" ref="D274:E274" si="99">D273</f>
        <v>'</v>
      </c>
      <c r="E274" s="37">
        <f t="shared" si="99"/>
        <v>47254</v>
      </c>
      <c r="F274" s="6">
        <f>IF(MAX(F$9:F273)&gt;=L$5,0,IF(B274&gt;=MONTH($N$5),F273+1,0))</f>
        <v>0</v>
      </c>
      <c r="G274" s="45">
        <f t="shared" si="65"/>
        <v>0</v>
      </c>
      <c r="H274" s="42">
        <f t="shared" si="66"/>
        <v>0</v>
      </c>
      <c r="I274" s="42">
        <f t="shared" si="97"/>
        <v>0</v>
      </c>
      <c r="J274" s="46">
        <f t="shared" si="45"/>
        <v>0</v>
      </c>
      <c r="K274" s="41">
        <f>SUM(H263:H274)</f>
        <v>0</v>
      </c>
      <c r="L274" s="42">
        <f>SUM(I263:I274)</f>
        <v>0</v>
      </c>
      <c r="M274" s="42">
        <f>SUM(G263:G274)</f>
        <v>0</v>
      </c>
      <c r="N274" s="42">
        <f>K274+N190</f>
        <v>197367.59</v>
      </c>
      <c r="O274" s="42">
        <f>L274+O190</f>
        <v>84763.384202844405</v>
      </c>
      <c r="P274" s="46">
        <f>M274+P190</f>
        <v>282130.97420284437</v>
      </c>
      <c r="Q274" s="23"/>
    </row>
    <row r="275" spans="1:17" hidden="1">
      <c r="A275" s="237">
        <v>47498</v>
      </c>
      <c r="B275" s="25">
        <v>73</v>
      </c>
      <c r="C275" s="26" t="s">
        <v>17</v>
      </c>
      <c r="D275" s="47" t="str">
        <f>D263</f>
        <v>'</v>
      </c>
      <c r="E275" s="27">
        <f>E263+365.25</f>
        <v>47619.25</v>
      </c>
      <c r="F275" s="90">
        <f>IF(MAX(F$9:F274)&gt;=L$5,0,IF(B275&gt;=MONTH($N$5),F274+1,0))</f>
        <v>0</v>
      </c>
      <c r="G275" s="28">
        <f t="shared" si="65"/>
        <v>0</v>
      </c>
      <c r="H275" s="29">
        <f t="shared" si="66"/>
        <v>0</v>
      </c>
      <c r="I275" s="29">
        <f t="shared" si="97"/>
        <v>0</v>
      </c>
      <c r="J275" s="30">
        <f t="shared" si="45"/>
        <v>0</v>
      </c>
      <c r="K275" s="31"/>
      <c r="L275" s="32"/>
      <c r="M275" s="32"/>
      <c r="N275" s="32"/>
      <c r="O275" s="32"/>
      <c r="P275" s="48"/>
      <c r="Q275" s="23"/>
    </row>
    <row r="276" spans="1:17" hidden="1">
      <c r="A276" s="237">
        <v>47529</v>
      </c>
      <c r="B276" s="25">
        <v>74</v>
      </c>
      <c r="C276" s="35" t="s">
        <v>19</v>
      </c>
      <c r="D276" s="36" t="str">
        <f t="shared" ref="D276:E276" si="100">D275</f>
        <v>'</v>
      </c>
      <c r="E276" s="37">
        <f t="shared" si="100"/>
        <v>47619.25</v>
      </c>
      <c r="F276" s="6">
        <f>IF(MAX(F$9:F275)&gt;=L$5,0,IF(B276&gt;=MONTH($N$5),F275+1,0))</f>
        <v>0</v>
      </c>
      <c r="G276" s="38">
        <f t="shared" si="65"/>
        <v>0</v>
      </c>
      <c r="H276" s="39">
        <f t="shared" si="66"/>
        <v>0</v>
      </c>
      <c r="I276" s="39">
        <f t="shared" si="97"/>
        <v>0</v>
      </c>
      <c r="J276" s="40">
        <f t="shared" si="45"/>
        <v>0</v>
      </c>
      <c r="K276" s="41"/>
      <c r="L276" s="42"/>
      <c r="M276" s="42"/>
      <c r="N276" s="42"/>
      <c r="O276" s="42"/>
      <c r="P276" s="46"/>
      <c r="Q276" s="23"/>
    </row>
    <row r="277" spans="1:17" hidden="1">
      <c r="A277" s="237">
        <v>47557</v>
      </c>
      <c r="B277" s="25">
        <v>75</v>
      </c>
      <c r="C277" s="35" t="s">
        <v>20</v>
      </c>
      <c r="D277" s="36" t="str">
        <f t="shared" ref="D277:E277" si="101">D276</f>
        <v>'</v>
      </c>
      <c r="E277" s="37">
        <f t="shared" si="101"/>
        <v>47619.25</v>
      </c>
      <c r="F277" s="6">
        <f>IF(MAX(F$9:F276)&gt;=L$5,0,IF(B277&gt;=MONTH($N$5),F276+1,0))</f>
        <v>0</v>
      </c>
      <c r="G277" s="38">
        <f t="shared" si="65"/>
        <v>0</v>
      </c>
      <c r="H277" s="39">
        <f t="shared" si="66"/>
        <v>0</v>
      </c>
      <c r="I277" s="39">
        <f t="shared" si="97"/>
        <v>0</v>
      </c>
      <c r="J277" s="40">
        <f t="shared" si="45"/>
        <v>0</v>
      </c>
      <c r="K277" s="41"/>
      <c r="L277" s="42"/>
      <c r="M277" s="42"/>
      <c r="N277" s="42"/>
      <c r="O277" s="42"/>
      <c r="P277" s="46"/>
      <c r="Q277" s="23"/>
    </row>
    <row r="278" spans="1:17" hidden="1">
      <c r="A278" s="237">
        <v>47588</v>
      </c>
      <c r="B278" s="25">
        <v>76</v>
      </c>
      <c r="C278" s="35" t="s">
        <v>21</v>
      </c>
      <c r="D278" s="36" t="str">
        <f t="shared" ref="D278:E278" si="102">D277</f>
        <v>'</v>
      </c>
      <c r="E278" s="37">
        <f t="shared" si="102"/>
        <v>47619.25</v>
      </c>
      <c r="F278" s="6">
        <f>IF(MAX(F$9:F277)&gt;=L$5,0,IF(B278&gt;=MONTH($N$5),F277+1,0))</f>
        <v>0</v>
      </c>
      <c r="G278" s="38">
        <f t="shared" si="65"/>
        <v>0</v>
      </c>
      <c r="H278" s="39">
        <f t="shared" si="66"/>
        <v>0</v>
      </c>
      <c r="I278" s="39">
        <f t="shared" si="97"/>
        <v>0</v>
      </c>
      <c r="J278" s="40">
        <f t="shared" si="45"/>
        <v>0</v>
      </c>
      <c r="K278" s="41"/>
      <c r="L278" s="42"/>
      <c r="M278" s="42"/>
      <c r="N278" s="42"/>
      <c r="O278" s="42"/>
      <c r="P278" s="46"/>
      <c r="Q278" s="23"/>
    </row>
    <row r="279" spans="1:17" hidden="1">
      <c r="A279" s="237">
        <v>47618</v>
      </c>
      <c r="B279" s="25">
        <v>77</v>
      </c>
      <c r="C279" s="35" t="s">
        <v>22</v>
      </c>
      <c r="D279" s="36" t="str">
        <f t="shared" ref="D279:E279" si="103">D278</f>
        <v>'</v>
      </c>
      <c r="E279" s="37">
        <f t="shared" si="103"/>
        <v>47619.25</v>
      </c>
      <c r="F279" s="6">
        <f>IF(MAX(F$9:F278)&gt;=L$5,0,IF(B279&gt;=MONTH($N$5),F278+1,0))</f>
        <v>0</v>
      </c>
      <c r="G279" s="38">
        <f t="shared" si="65"/>
        <v>0</v>
      </c>
      <c r="H279" s="39">
        <f t="shared" si="66"/>
        <v>0</v>
      </c>
      <c r="I279" s="39">
        <f t="shared" si="97"/>
        <v>0</v>
      </c>
      <c r="J279" s="40">
        <f t="shared" si="45"/>
        <v>0</v>
      </c>
      <c r="K279" s="41"/>
      <c r="L279" s="42"/>
      <c r="M279" s="42"/>
      <c r="N279" s="42"/>
      <c r="O279" s="42"/>
      <c r="P279" s="46"/>
      <c r="Q279" s="23"/>
    </row>
    <row r="280" spans="1:17" hidden="1">
      <c r="A280" s="237">
        <v>47649</v>
      </c>
      <c r="B280" s="25">
        <v>78</v>
      </c>
      <c r="C280" s="35" t="s">
        <v>23</v>
      </c>
      <c r="D280" s="36" t="str">
        <f t="shared" ref="D280:E280" si="104">D279</f>
        <v>'</v>
      </c>
      <c r="E280" s="37">
        <f t="shared" si="104"/>
        <v>47619.25</v>
      </c>
      <c r="F280" s="6">
        <f>IF(MAX(F$9:F279)&gt;=L$5,0,IF(B280&gt;=MONTH($N$5),F279+1,0))</f>
        <v>0</v>
      </c>
      <c r="G280" s="38">
        <f t="shared" si="65"/>
        <v>0</v>
      </c>
      <c r="H280" s="39">
        <f t="shared" si="66"/>
        <v>0</v>
      </c>
      <c r="I280" s="39">
        <f t="shared" si="97"/>
        <v>0</v>
      </c>
      <c r="J280" s="40">
        <f t="shared" si="45"/>
        <v>0</v>
      </c>
      <c r="K280" s="41"/>
      <c r="L280" s="42"/>
      <c r="M280" s="42"/>
      <c r="N280" s="42"/>
      <c r="O280" s="42"/>
      <c r="P280" s="46"/>
      <c r="Q280" s="23"/>
    </row>
    <row r="281" spans="1:17" hidden="1">
      <c r="A281" s="237">
        <v>47679</v>
      </c>
      <c r="B281" s="25">
        <v>79</v>
      </c>
      <c r="C281" s="35" t="s">
        <v>24</v>
      </c>
      <c r="D281" s="36" t="str">
        <f t="shared" ref="D281:E281" si="105">D280</f>
        <v>'</v>
      </c>
      <c r="E281" s="37">
        <f t="shared" si="105"/>
        <v>47619.25</v>
      </c>
      <c r="F281" s="6">
        <f>IF(MAX(F$9:F280)&gt;=L$5,0,IF(B281&gt;=MONTH($N$5),F280+1,0))</f>
        <v>0</v>
      </c>
      <c r="G281" s="38">
        <f t="shared" si="65"/>
        <v>0</v>
      </c>
      <c r="H281" s="39">
        <f t="shared" si="66"/>
        <v>0</v>
      </c>
      <c r="I281" s="39">
        <f t="shared" si="97"/>
        <v>0</v>
      </c>
      <c r="J281" s="40">
        <f t="shared" si="45"/>
        <v>0</v>
      </c>
      <c r="K281" s="41"/>
      <c r="L281" s="42"/>
      <c r="M281" s="42"/>
      <c r="N281" s="42"/>
      <c r="O281" s="42"/>
      <c r="P281" s="46"/>
      <c r="Q281" s="23"/>
    </row>
    <row r="282" spans="1:17" hidden="1">
      <c r="A282" s="237">
        <v>47710</v>
      </c>
      <c r="B282" s="25">
        <v>80</v>
      </c>
      <c r="C282" s="35" t="s">
        <v>25</v>
      </c>
      <c r="D282" s="36" t="str">
        <f t="shared" ref="D282:E282" si="106">D281</f>
        <v>'</v>
      </c>
      <c r="E282" s="37">
        <f t="shared" si="106"/>
        <v>47619.25</v>
      </c>
      <c r="F282" s="6">
        <f>IF(MAX(F$9:F281)&gt;=L$5,0,IF(B282&gt;=MONTH($N$5),F281+1,0))</f>
        <v>0</v>
      </c>
      <c r="G282" s="38">
        <f t="shared" si="65"/>
        <v>0</v>
      </c>
      <c r="H282" s="39">
        <f t="shared" si="66"/>
        <v>0</v>
      </c>
      <c r="I282" s="39">
        <f t="shared" si="97"/>
        <v>0</v>
      </c>
      <c r="J282" s="40">
        <f t="shared" si="45"/>
        <v>0</v>
      </c>
      <c r="K282" s="41"/>
      <c r="L282" s="42"/>
      <c r="M282" s="42"/>
      <c r="N282" s="42"/>
      <c r="O282" s="42"/>
      <c r="P282" s="46"/>
      <c r="Q282" s="23"/>
    </row>
    <row r="283" spans="1:17" hidden="1">
      <c r="A283" s="237">
        <v>47741</v>
      </c>
      <c r="B283" s="25">
        <v>81</v>
      </c>
      <c r="C283" s="35" t="s">
        <v>26</v>
      </c>
      <c r="D283" s="36" t="str">
        <f t="shared" ref="D283:E283" si="107">D282</f>
        <v>'</v>
      </c>
      <c r="E283" s="37">
        <f t="shared" si="107"/>
        <v>47619.25</v>
      </c>
      <c r="F283" s="6">
        <f>IF(MAX(F$9:F282)&gt;=L$5,0,IF(B283&gt;=MONTH($N$5),F282+1,0))</f>
        <v>0</v>
      </c>
      <c r="G283" s="38">
        <f t="shared" si="65"/>
        <v>0</v>
      </c>
      <c r="H283" s="39">
        <f t="shared" si="66"/>
        <v>0</v>
      </c>
      <c r="I283" s="39">
        <f t="shared" si="97"/>
        <v>0</v>
      </c>
      <c r="J283" s="40">
        <f t="shared" ref="J283:J346" si="108">J282-I283</f>
        <v>0</v>
      </c>
      <c r="K283" s="41"/>
      <c r="L283" s="42"/>
      <c r="M283" s="42"/>
      <c r="N283" s="42"/>
      <c r="O283" s="42"/>
      <c r="P283" s="46"/>
      <c r="Q283" s="23"/>
    </row>
    <row r="284" spans="1:17" hidden="1">
      <c r="A284" s="237">
        <v>47771</v>
      </c>
      <c r="B284" s="25">
        <v>82</v>
      </c>
      <c r="C284" s="35" t="s">
        <v>27</v>
      </c>
      <c r="D284" s="36" t="str">
        <f t="shared" ref="D284:E284" si="109">D283</f>
        <v>'</v>
      </c>
      <c r="E284" s="37">
        <f t="shared" si="109"/>
        <v>47619.25</v>
      </c>
      <c r="F284" s="6">
        <f>IF(MAX(F$9:F283)&gt;=L$5,0,IF(B284&gt;=MONTH($N$5),F283+1,0))</f>
        <v>0</v>
      </c>
      <c r="G284" s="38">
        <f t="shared" si="65"/>
        <v>0</v>
      </c>
      <c r="H284" s="39">
        <f t="shared" si="66"/>
        <v>0</v>
      </c>
      <c r="I284" s="39">
        <f t="shared" si="97"/>
        <v>0</v>
      </c>
      <c r="J284" s="40">
        <f t="shared" si="108"/>
        <v>0</v>
      </c>
      <c r="K284" s="41"/>
      <c r="L284" s="42"/>
      <c r="M284" s="42"/>
      <c r="N284" s="42"/>
      <c r="O284" s="42"/>
      <c r="P284" s="46"/>
      <c r="Q284" s="23"/>
    </row>
    <row r="285" spans="1:17" hidden="1">
      <c r="A285" s="237">
        <v>47802</v>
      </c>
      <c r="B285" s="25">
        <v>83</v>
      </c>
      <c r="C285" s="35" t="s">
        <v>28</v>
      </c>
      <c r="D285" s="36" t="str">
        <f t="shared" ref="D285:E285" si="110">D284</f>
        <v>'</v>
      </c>
      <c r="E285" s="37">
        <f t="shared" si="110"/>
        <v>47619.25</v>
      </c>
      <c r="F285" s="6">
        <f>IF(MAX(F$9:F284)&gt;=L$5,0,IF(B285&gt;=MONTH($N$5),F284+1,0))</f>
        <v>0</v>
      </c>
      <c r="G285" s="38">
        <f t="shared" si="65"/>
        <v>0</v>
      </c>
      <c r="H285" s="39">
        <f t="shared" si="66"/>
        <v>0</v>
      </c>
      <c r="I285" s="39">
        <f t="shared" si="97"/>
        <v>0</v>
      </c>
      <c r="J285" s="40">
        <f t="shared" si="108"/>
        <v>0</v>
      </c>
      <c r="K285" s="41"/>
      <c r="L285" s="42"/>
      <c r="M285" s="42"/>
      <c r="N285" s="42"/>
      <c r="O285" s="42"/>
      <c r="P285" s="46"/>
      <c r="Q285" s="23"/>
    </row>
    <row r="286" spans="1:17" hidden="1">
      <c r="A286" s="237">
        <v>47832</v>
      </c>
      <c r="B286" s="25">
        <v>84</v>
      </c>
      <c r="C286" s="35" t="s">
        <v>29</v>
      </c>
      <c r="D286" s="36" t="str">
        <f t="shared" ref="D286:E286" si="111">D285</f>
        <v>'</v>
      </c>
      <c r="E286" s="37">
        <f t="shared" si="111"/>
        <v>47619.25</v>
      </c>
      <c r="F286" s="6">
        <f>IF(MAX(F$9:F285)&gt;=L$5,0,IF(B286&gt;=MONTH($N$5),F285+1,0))</f>
        <v>0</v>
      </c>
      <c r="G286" s="45">
        <f t="shared" si="65"/>
        <v>0</v>
      </c>
      <c r="H286" s="42">
        <f t="shared" si="66"/>
        <v>0</v>
      </c>
      <c r="I286" s="42">
        <f t="shared" si="97"/>
        <v>0</v>
      </c>
      <c r="J286" s="46">
        <f t="shared" si="108"/>
        <v>0</v>
      </c>
      <c r="K286" s="41">
        <f>SUM(H275:H286)</f>
        <v>0</v>
      </c>
      <c r="L286" s="42">
        <f>SUM(I275:I286)</f>
        <v>0</v>
      </c>
      <c r="M286" s="42">
        <f>SUM(G275:G286)</f>
        <v>0</v>
      </c>
      <c r="N286" s="42">
        <f>K286+N274</f>
        <v>197367.59</v>
      </c>
      <c r="O286" s="42">
        <f>L286+O274</f>
        <v>84763.384202844405</v>
      </c>
      <c r="P286" s="46">
        <f>M286+P274</f>
        <v>282130.97420284437</v>
      </c>
      <c r="Q286" s="23"/>
    </row>
    <row r="287" spans="1:17" hidden="1">
      <c r="A287" s="237">
        <v>47863</v>
      </c>
      <c r="B287" s="25">
        <v>85</v>
      </c>
      <c r="C287" s="26" t="s">
        <v>17</v>
      </c>
      <c r="D287" s="47" t="str">
        <f>D275</f>
        <v>'</v>
      </c>
      <c r="E287" s="27">
        <f>E275+365.25</f>
        <v>47984.5</v>
      </c>
      <c r="F287" s="90">
        <f>IF(MAX(F$9:F286)&gt;=L$5,0,IF(B287&gt;=MONTH($N$5),F286+1,0))</f>
        <v>0</v>
      </c>
      <c r="G287" s="28">
        <f t="shared" si="65"/>
        <v>0</v>
      </c>
      <c r="H287" s="29">
        <f t="shared" si="66"/>
        <v>0</v>
      </c>
      <c r="I287" s="29">
        <f t="shared" si="97"/>
        <v>0</v>
      </c>
      <c r="J287" s="30">
        <f t="shared" si="108"/>
        <v>0</v>
      </c>
      <c r="K287" s="31"/>
      <c r="L287" s="32"/>
      <c r="M287" s="32"/>
      <c r="N287" s="32"/>
      <c r="O287" s="32"/>
      <c r="P287" s="48"/>
      <c r="Q287" s="23"/>
    </row>
    <row r="288" spans="1:17" hidden="1">
      <c r="A288" s="237">
        <v>47894</v>
      </c>
      <c r="B288" s="25">
        <v>86</v>
      </c>
      <c r="C288" s="35" t="s">
        <v>19</v>
      </c>
      <c r="D288" s="36" t="str">
        <f t="shared" ref="D288:E288" si="112">D287</f>
        <v>'</v>
      </c>
      <c r="E288" s="37">
        <f t="shared" si="112"/>
        <v>47984.5</v>
      </c>
      <c r="F288" s="6">
        <f>IF(MAX(F$9:F287)&gt;=L$5,0,IF(B288&gt;=MONTH($N$5),F287+1,0))</f>
        <v>0</v>
      </c>
      <c r="G288" s="38">
        <f t="shared" si="65"/>
        <v>0</v>
      </c>
      <c r="H288" s="39">
        <f t="shared" si="66"/>
        <v>0</v>
      </c>
      <c r="I288" s="39">
        <f t="shared" si="97"/>
        <v>0</v>
      </c>
      <c r="J288" s="40">
        <f t="shared" si="108"/>
        <v>0</v>
      </c>
      <c r="K288" s="41"/>
      <c r="L288" s="42"/>
      <c r="M288" s="42"/>
      <c r="N288" s="42"/>
      <c r="O288" s="42"/>
      <c r="P288" s="46"/>
      <c r="Q288" s="23"/>
    </row>
    <row r="289" spans="1:17" hidden="1">
      <c r="A289" s="237">
        <v>47922</v>
      </c>
      <c r="B289" s="25">
        <v>87</v>
      </c>
      <c r="C289" s="35" t="s">
        <v>20</v>
      </c>
      <c r="D289" s="36" t="str">
        <f t="shared" ref="D289:E289" si="113">D288</f>
        <v>'</v>
      </c>
      <c r="E289" s="37">
        <f t="shared" si="113"/>
        <v>47984.5</v>
      </c>
      <c r="F289" s="6">
        <f>IF(MAX(F$9:F288)&gt;=L$5,0,IF(B289&gt;=MONTH($N$5),F288+1,0))</f>
        <v>0</v>
      </c>
      <c r="G289" s="38">
        <f t="shared" si="65"/>
        <v>0</v>
      </c>
      <c r="H289" s="39">
        <f t="shared" si="66"/>
        <v>0</v>
      </c>
      <c r="I289" s="39">
        <f t="shared" si="97"/>
        <v>0</v>
      </c>
      <c r="J289" s="40">
        <f t="shared" si="108"/>
        <v>0</v>
      </c>
      <c r="K289" s="41"/>
      <c r="L289" s="42"/>
      <c r="M289" s="42"/>
      <c r="N289" s="42"/>
      <c r="O289" s="42"/>
      <c r="P289" s="46"/>
      <c r="Q289" s="23"/>
    </row>
    <row r="290" spans="1:17" hidden="1">
      <c r="A290" s="237">
        <v>47953</v>
      </c>
      <c r="B290" s="25">
        <v>88</v>
      </c>
      <c r="C290" s="35" t="s">
        <v>21</v>
      </c>
      <c r="D290" s="36" t="str">
        <f t="shared" ref="D290:E290" si="114">D289</f>
        <v>'</v>
      </c>
      <c r="E290" s="37">
        <f t="shared" si="114"/>
        <v>47984.5</v>
      </c>
      <c r="F290" s="6">
        <f>IF(MAX(F$9:F289)&gt;=L$5,0,IF(B290&gt;=MONTH($N$5),F289+1,0))</f>
        <v>0</v>
      </c>
      <c r="G290" s="38">
        <f t="shared" si="65"/>
        <v>0</v>
      </c>
      <c r="H290" s="39">
        <f t="shared" si="66"/>
        <v>0</v>
      </c>
      <c r="I290" s="39">
        <f t="shared" si="97"/>
        <v>0</v>
      </c>
      <c r="J290" s="40">
        <f t="shared" si="108"/>
        <v>0</v>
      </c>
      <c r="K290" s="41"/>
      <c r="L290" s="42"/>
      <c r="M290" s="42"/>
      <c r="N290" s="42"/>
      <c r="O290" s="42"/>
      <c r="P290" s="46"/>
      <c r="Q290" s="23"/>
    </row>
    <row r="291" spans="1:17" hidden="1">
      <c r="A291" s="237">
        <v>47983</v>
      </c>
      <c r="B291" s="25">
        <v>89</v>
      </c>
      <c r="C291" s="35" t="s">
        <v>22</v>
      </c>
      <c r="D291" s="36" t="str">
        <f t="shared" ref="D291:E291" si="115">D290</f>
        <v>'</v>
      </c>
      <c r="E291" s="37">
        <f t="shared" si="115"/>
        <v>47984.5</v>
      </c>
      <c r="F291" s="6">
        <f>IF(MAX(F$9:F290)&gt;=L$5,0,IF(B291&gt;=MONTH($N$5),F290+1,0))</f>
        <v>0</v>
      </c>
      <c r="G291" s="38">
        <f t="shared" si="65"/>
        <v>0</v>
      </c>
      <c r="H291" s="39">
        <f t="shared" si="66"/>
        <v>0</v>
      </c>
      <c r="I291" s="39">
        <f t="shared" si="97"/>
        <v>0</v>
      </c>
      <c r="J291" s="40">
        <f t="shared" si="108"/>
        <v>0</v>
      </c>
      <c r="K291" s="41"/>
      <c r="L291" s="42"/>
      <c r="M291" s="42"/>
      <c r="N291" s="42"/>
      <c r="O291" s="42"/>
      <c r="P291" s="46"/>
      <c r="Q291" s="23"/>
    </row>
    <row r="292" spans="1:17" hidden="1">
      <c r="A292" s="237">
        <v>48014</v>
      </c>
      <c r="B292" s="25">
        <v>90</v>
      </c>
      <c r="C292" s="35" t="s">
        <v>23</v>
      </c>
      <c r="D292" s="36" t="str">
        <f t="shared" ref="D292:E292" si="116">D291</f>
        <v>'</v>
      </c>
      <c r="E292" s="37">
        <f t="shared" si="116"/>
        <v>47984.5</v>
      </c>
      <c r="F292" s="6">
        <f>IF(MAX(F$9:F291)&gt;=L$5,0,IF(B292&gt;=MONTH($N$5),F291+1,0))</f>
        <v>0</v>
      </c>
      <c r="G292" s="38">
        <f t="shared" si="65"/>
        <v>0</v>
      </c>
      <c r="H292" s="39">
        <f t="shared" si="66"/>
        <v>0</v>
      </c>
      <c r="I292" s="39">
        <f t="shared" si="97"/>
        <v>0</v>
      </c>
      <c r="J292" s="40">
        <f t="shared" si="108"/>
        <v>0</v>
      </c>
      <c r="K292" s="41"/>
      <c r="L292" s="42"/>
      <c r="M292" s="42"/>
      <c r="N292" s="42"/>
      <c r="O292" s="42"/>
      <c r="P292" s="46"/>
      <c r="Q292" s="23"/>
    </row>
    <row r="293" spans="1:17" hidden="1">
      <c r="A293" s="237">
        <v>48044</v>
      </c>
      <c r="B293" s="25">
        <v>91</v>
      </c>
      <c r="C293" s="35" t="s">
        <v>24</v>
      </c>
      <c r="D293" s="36" t="str">
        <f t="shared" ref="D293:E293" si="117">D292</f>
        <v>'</v>
      </c>
      <c r="E293" s="37">
        <f t="shared" si="117"/>
        <v>47984.5</v>
      </c>
      <c r="F293" s="6">
        <f>IF(MAX(F$9:F292)&gt;=L$5,0,IF(B293&gt;=MONTH($N$5),F292+1,0))</f>
        <v>0</v>
      </c>
      <c r="G293" s="38">
        <f t="shared" si="65"/>
        <v>0</v>
      </c>
      <c r="H293" s="39">
        <f t="shared" si="66"/>
        <v>0</v>
      </c>
      <c r="I293" s="39">
        <f t="shared" si="97"/>
        <v>0</v>
      </c>
      <c r="J293" s="40">
        <f t="shared" si="108"/>
        <v>0</v>
      </c>
      <c r="K293" s="41"/>
      <c r="L293" s="42"/>
      <c r="M293" s="42"/>
      <c r="N293" s="42"/>
      <c r="O293" s="42"/>
      <c r="P293" s="46"/>
      <c r="Q293" s="23"/>
    </row>
    <row r="294" spans="1:17" hidden="1">
      <c r="A294" s="237">
        <v>48075</v>
      </c>
      <c r="B294" s="25">
        <v>92</v>
      </c>
      <c r="C294" s="35" t="s">
        <v>25</v>
      </c>
      <c r="D294" s="36" t="str">
        <f t="shared" ref="D294:E294" si="118">D293</f>
        <v>'</v>
      </c>
      <c r="E294" s="37">
        <f t="shared" si="118"/>
        <v>47984.5</v>
      </c>
      <c r="F294" s="6">
        <f>IF(MAX(F$9:F293)&gt;=L$5,0,IF(B294&gt;=MONTH($N$5),F293+1,0))</f>
        <v>0</v>
      </c>
      <c r="G294" s="38">
        <f t="shared" si="65"/>
        <v>0</v>
      </c>
      <c r="H294" s="39">
        <f t="shared" si="66"/>
        <v>0</v>
      </c>
      <c r="I294" s="39">
        <f t="shared" si="97"/>
        <v>0</v>
      </c>
      <c r="J294" s="40">
        <f t="shared" si="108"/>
        <v>0</v>
      </c>
      <c r="K294" s="41"/>
      <c r="L294" s="42"/>
      <c r="M294" s="42"/>
      <c r="N294" s="42"/>
      <c r="O294" s="42"/>
      <c r="P294" s="46"/>
      <c r="Q294" s="23"/>
    </row>
    <row r="295" spans="1:17" hidden="1">
      <c r="A295" s="237">
        <v>48106</v>
      </c>
      <c r="B295" s="25">
        <v>93</v>
      </c>
      <c r="C295" s="35" t="s">
        <v>26</v>
      </c>
      <c r="D295" s="36" t="str">
        <f t="shared" ref="D295:E295" si="119">D294</f>
        <v>'</v>
      </c>
      <c r="E295" s="37">
        <f t="shared" si="119"/>
        <v>47984.5</v>
      </c>
      <c r="F295" s="6">
        <f>IF(MAX(F$9:F294)&gt;=L$5,0,IF(B295&gt;=MONTH($N$5),F294+1,0))</f>
        <v>0</v>
      </c>
      <c r="G295" s="38">
        <f t="shared" si="65"/>
        <v>0</v>
      </c>
      <c r="H295" s="39">
        <f t="shared" si="66"/>
        <v>0</v>
      </c>
      <c r="I295" s="39">
        <f t="shared" si="97"/>
        <v>0</v>
      </c>
      <c r="J295" s="40">
        <f t="shared" si="108"/>
        <v>0</v>
      </c>
      <c r="K295" s="41"/>
      <c r="L295" s="42"/>
      <c r="M295" s="42"/>
      <c r="N295" s="42"/>
      <c r="O295" s="42"/>
      <c r="P295" s="46"/>
      <c r="Q295" s="23"/>
    </row>
    <row r="296" spans="1:17" hidden="1">
      <c r="A296" s="237">
        <v>48136</v>
      </c>
      <c r="B296" s="25">
        <v>94</v>
      </c>
      <c r="C296" s="35" t="s">
        <v>27</v>
      </c>
      <c r="D296" s="36" t="str">
        <f t="shared" ref="D296:E296" si="120">D295</f>
        <v>'</v>
      </c>
      <c r="E296" s="37">
        <f t="shared" si="120"/>
        <v>47984.5</v>
      </c>
      <c r="F296" s="6">
        <f>IF(MAX(F$9:F295)&gt;=L$5,0,IF(B296&gt;=MONTH($N$5),F295+1,0))</f>
        <v>0</v>
      </c>
      <c r="G296" s="38">
        <f t="shared" si="65"/>
        <v>0</v>
      </c>
      <c r="H296" s="39">
        <f t="shared" si="66"/>
        <v>0</v>
      </c>
      <c r="I296" s="39">
        <f t="shared" si="97"/>
        <v>0</v>
      </c>
      <c r="J296" s="40">
        <f t="shared" si="108"/>
        <v>0</v>
      </c>
      <c r="K296" s="41"/>
      <c r="L296" s="42"/>
      <c r="M296" s="42"/>
      <c r="N296" s="42"/>
      <c r="O296" s="42"/>
      <c r="P296" s="46"/>
      <c r="Q296" s="23"/>
    </row>
    <row r="297" spans="1:17" hidden="1">
      <c r="A297" s="237">
        <v>48167</v>
      </c>
      <c r="B297" s="25">
        <v>95</v>
      </c>
      <c r="C297" s="35" t="s">
        <v>28</v>
      </c>
      <c r="D297" s="36" t="str">
        <f t="shared" ref="D297:E297" si="121">D296</f>
        <v>'</v>
      </c>
      <c r="E297" s="37">
        <f t="shared" si="121"/>
        <v>47984.5</v>
      </c>
      <c r="F297" s="6">
        <f>IF(MAX(F$9:F296)&gt;=L$5,0,IF(B297&gt;=MONTH($N$5),F296+1,0))</f>
        <v>0</v>
      </c>
      <c r="G297" s="38">
        <f t="shared" si="65"/>
        <v>0</v>
      </c>
      <c r="H297" s="39">
        <f t="shared" si="66"/>
        <v>0</v>
      </c>
      <c r="I297" s="39">
        <f t="shared" si="97"/>
        <v>0</v>
      </c>
      <c r="J297" s="40">
        <f t="shared" si="108"/>
        <v>0</v>
      </c>
      <c r="K297" s="41"/>
      <c r="L297" s="42"/>
      <c r="M297" s="42"/>
      <c r="N297" s="42"/>
      <c r="O297" s="42"/>
      <c r="P297" s="46"/>
      <c r="Q297" s="23"/>
    </row>
    <row r="298" spans="1:17" hidden="1">
      <c r="A298" s="237">
        <v>48197</v>
      </c>
      <c r="B298" s="25">
        <v>96</v>
      </c>
      <c r="C298" s="35" t="s">
        <v>29</v>
      </c>
      <c r="D298" s="36" t="str">
        <f t="shared" ref="D298:E298" si="122">D297</f>
        <v>'</v>
      </c>
      <c r="E298" s="37">
        <f t="shared" si="122"/>
        <v>47984.5</v>
      </c>
      <c r="F298" s="6">
        <f>IF(MAX(F$9:F297)&gt;=L$5,0,IF(B298&gt;=MONTH($N$5),F297+1,0))</f>
        <v>0</v>
      </c>
      <c r="G298" s="45">
        <f t="shared" si="65"/>
        <v>0</v>
      </c>
      <c r="H298" s="42">
        <f t="shared" si="66"/>
        <v>0</v>
      </c>
      <c r="I298" s="42">
        <f t="shared" si="97"/>
        <v>0</v>
      </c>
      <c r="J298" s="46">
        <f t="shared" si="108"/>
        <v>0</v>
      </c>
      <c r="K298" s="41">
        <f>SUM(H287:H298)</f>
        <v>0</v>
      </c>
      <c r="L298" s="42">
        <f>SUM(I287:I298)</f>
        <v>0</v>
      </c>
      <c r="M298" s="42">
        <f>SUM(G287:G298)</f>
        <v>0</v>
      </c>
      <c r="N298" s="42">
        <f>K298+N286</f>
        <v>197367.59</v>
      </c>
      <c r="O298" s="42">
        <f>L298+O286</f>
        <v>84763.384202844405</v>
      </c>
      <c r="P298" s="46">
        <f>M298+P286</f>
        <v>282130.97420284437</v>
      </c>
      <c r="Q298" s="23"/>
    </row>
    <row r="299" spans="1:17" hidden="1">
      <c r="A299" s="237">
        <v>48228</v>
      </c>
      <c r="B299" s="25">
        <v>97</v>
      </c>
      <c r="C299" s="26" t="s">
        <v>17</v>
      </c>
      <c r="D299" s="47" t="str">
        <f>D287</f>
        <v>'</v>
      </c>
      <c r="E299" s="27">
        <f>E287+365.25</f>
        <v>48349.75</v>
      </c>
      <c r="F299" s="90">
        <f>IF(MAX(F$9:F298)&gt;=L$5,0,IF(B299&gt;=MONTH($N$5),F298+1,0))</f>
        <v>0</v>
      </c>
      <c r="G299" s="28">
        <f t="shared" si="65"/>
        <v>0</v>
      </c>
      <c r="H299" s="29">
        <f t="shared" si="66"/>
        <v>0</v>
      </c>
      <c r="I299" s="29">
        <f t="shared" si="97"/>
        <v>0</v>
      </c>
      <c r="J299" s="30">
        <f t="shared" si="108"/>
        <v>0</v>
      </c>
      <c r="K299" s="31"/>
      <c r="L299" s="32"/>
      <c r="M299" s="32"/>
      <c r="N299" s="32"/>
      <c r="O299" s="32"/>
      <c r="P299" s="48"/>
      <c r="Q299" s="23"/>
    </row>
    <row r="300" spans="1:17" hidden="1">
      <c r="A300" s="237">
        <v>48259</v>
      </c>
      <c r="B300" s="25">
        <v>98</v>
      </c>
      <c r="C300" s="35" t="s">
        <v>19</v>
      </c>
      <c r="D300" s="36" t="str">
        <f t="shared" ref="D300:E300" si="123">D299</f>
        <v>'</v>
      </c>
      <c r="E300" s="37">
        <f t="shared" si="123"/>
        <v>48349.75</v>
      </c>
      <c r="F300" s="6">
        <f>IF(MAX(F$9:F299)&gt;=L$5,0,IF(B300&gt;=MONTH($N$5),F299+1,0))</f>
        <v>0</v>
      </c>
      <c r="G300" s="38">
        <f t="shared" si="65"/>
        <v>0</v>
      </c>
      <c r="H300" s="39">
        <f t="shared" si="66"/>
        <v>0</v>
      </c>
      <c r="I300" s="39">
        <f t="shared" si="97"/>
        <v>0</v>
      </c>
      <c r="J300" s="40">
        <f t="shared" si="108"/>
        <v>0</v>
      </c>
      <c r="K300" s="41"/>
      <c r="L300" s="42"/>
      <c r="M300" s="42"/>
      <c r="N300" s="42"/>
      <c r="O300" s="42"/>
      <c r="P300" s="46"/>
      <c r="Q300" s="23"/>
    </row>
    <row r="301" spans="1:17" hidden="1">
      <c r="A301" s="237">
        <v>48288</v>
      </c>
      <c r="B301" s="25">
        <v>99</v>
      </c>
      <c r="C301" s="35" t="s">
        <v>20</v>
      </c>
      <c r="D301" s="36" t="str">
        <f t="shared" ref="D301:E301" si="124">D300</f>
        <v>'</v>
      </c>
      <c r="E301" s="37">
        <f t="shared" si="124"/>
        <v>48349.75</v>
      </c>
      <c r="F301" s="6">
        <f>IF(MAX(F$9:F300)&gt;=L$5,0,IF(B301&gt;=MONTH($N$5),F300+1,0))</f>
        <v>0</v>
      </c>
      <c r="G301" s="38">
        <f t="shared" si="65"/>
        <v>0</v>
      </c>
      <c r="H301" s="39">
        <f t="shared" si="66"/>
        <v>0</v>
      </c>
      <c r="I301" s="39">
        <f t="shared" si="97"/>
        <v>0</v>
      </c>
      <c r="J301" s="40">
        <f t="shared" si="108"/>
        <v>0</v>
      </c>
      <c r="K301" s="41"/>
      <c r="L301" s="42"/>
      <c r="M301" s="42"/>
      <c r="N301" s="42"/>
      <c r="O301" s="42"/>
      <c r="P301" s="46"/>
      <c r="Q301" s="23"/>
    </row>
    <row r="302" spans="1:17" hidden="1">
      <c r="A302" s="237">
        <v>48319</v>
      </c>
      <c r="B302" s="25">
        <v>100</v>
      </c>
      <c r="C302" s="35" t="s">
        <v>21</v>
      </c>
      <c r="D302" s="36" t="str">
        <f t="shared" ref="D302:E302" si="125">D301</f>
        <v>'</v>
      </c>
      <c r="E302" s="37">
        <f t="shared" si="125"/>
        <v>48349.75</v>
      </c>
      <c r="F302" s="6">
        <f>IF(MAX(F$9:F301)&gt;=L$5,0,IF(B302&gt;=MONTH($N$5),F301+1,0))</f>
        <v>0</v>
      </c>
      <c r="G302" s="38">
        <f t="shared" si="65"/>
        <v>0</v>
      </c>
      <c r="H302" s="39">
        <f t="shared" si="66"/>
        <v>0</v>
      </c>
      <c r="I302" s="39">
        <f t="shared" si="97"/>
        <v>0</v>
      </c>
      <c r="J302" s="40">
        <f t="shared" si="108"/>
        <v>0</v>
      </c>
      <c r="K302" s="41"/>
      <c r="L302" s="42"/>
      <c r="M302" s="42"/>
      <c r="N302" s="42"/>
      <c r="O302" s="42"/>
      <c r="P302" s="46"/>
      <c r="Q302" s="23"/>
    </row>
    <row r="303" spans="1:17" hidden="1">
      <c r="A303" s="237">
        <v>48349</v>
      </c>
      <c r="B303" s="25">
        <v>101</v>
      </c>
      <c r="C303" s="35" t="s">
        <v>22</v>
      </c>
      <c r="D303" s="36" t="str">
        <f t="shared" ref="D303:E303" si="126">D302</f>
        <v>'</v>
      </c>
      <c r="E303" s="37">
        <f t="shared" si="126"/>
        <v>48349.75</v>
      </c>
      <c r="F303" s="6">
        <f>IF(MAX(F$9:F302)&gt;=L$5,0,IF(B303&gt;=MONTH($N$5),F302+1,0))</f>
        <v>0</v>
      </c>
      <c r="G303" s="38">
        <f t="shared" si="65"/>
        <v>0</v>
      </c>
      <c r="H303" s="39">
        <f t="shared" si="66"/>
        <v>0</v>
      </c>
      <c r="I303" s="39">
        <f t="shared" si="97"/>
        <v>0</v>
      </c>
      <c r="J303" s="40">
        <f t="shared" si="108"/>
        <v>0</v>
      </c>
      <c r="K303" s="41"/>
      <c r="L303" s="42"/>
      <c r="M303" s="42"/>
      <c r="N303" s="42"/>
      <c r="O303" s="42"/>
      <c r="P303" s="46"/>
      <c r="Q303" s="23"/>
    </row>
    <row r="304" spans="1:17" hidden="1">
      <c r="A304" s="237">
        <v>48380</v>
      </c>
      <c r="B304" s="25">
        <v>102</v>
      </c>
      <c r="C304" s="35" t="s">
        <v>23</v>
      </c>
      <c r="D304" s="36" t="str">
        <f t="shared" ref="D304:E304" si="127">D303</f>
        <v>'</v>
      </c>
      <c r="E304" s="37">
        <f t="shared" si="127"/>
        <v>48349.75</v>
      </c>
      <c r="F304" s="6">
        <f>IF(MAX(F$9:F303)&gt;=L$5,0,IF(B304&gt;=MONTH($N$5),F303+1,0))</f>
        <v>0</v>
      </c>
      <c r="G304" s="38">
        <f t="shared" ref="G304:G367" si="128">IF((J303+H304)&lt;(M$5+H304),J303+H304,M$5)</f>
        <v>0</v>
      </c>
      <c r="H304" s="39">
        <f t="shared" ref="H304:H367" si="129">IF(F304&gt;0,IF(J303&gt;0,ROUND(-IPMT(K$5/12,F304,L$5,J$5,,),2),0),0)</f>
        <v>0</v>
      </c>
      <c r="I304" s="39">
        <f t="shared" si="97"/>
        <v>0</v>
      </c>
      <c r="J304" s="40">
        <f t="shared" si="108"/>
        <v>0</v>
      </c>
      <c r="K304" s="41"/>
      <c r="L304" s="42"/>
      <c r="M304" s="42"/>
      <c r="N304" s="42"/>
      <c r="O304" s="42"/>
      <c r="P304" s="46"/>
      <c r="Q304" s="23"/>
    </row>
    <row r="305" spans="1:17" hidden="1">
      <c r="A305" s="237">
        <v>48410</v>
      </c>
      <c r="B305" s="25">
        <v>103</v>
      </c>
      <c r="C305" s="35" t="s">
        <v>24</v>
      </c>
      <c r="D305" s="36" t="str">
        <f t="shared" ref="D305:E305" si="130">D304</f>
        <v>'</v>
      </c>
      <c r="E305" s="37">
        <f t="shared" si="130"/>
        <v>48349.75</v>
      </c>
      <c r="F305" s="6">
        <f>IF(MAX(F$9:F304)&gt;=L$5,0,IF(B305&gt;=MONTH($N$5),F304+1,0))</f>
        <v>0</v>
      </c>
      <c r="G305" s="38">
        <f t="shared" si="128"/>
        <v>0</v>
      </c>
      <c r="H305" s="39">
        <f t="shared" si="129"/>
        <v>0</v>
      </c>
      <c r="I305" s="39">
        <f t="shared" si="97"/>
        <v>0</v>
      </c>
      <c r="J305" s="40">
        <f t="shared" si="108"/>
        <v>0</v>
      </c>
      <c r="K305" s="41"/>
      <c r="L305" s="42"/>
      <c r="M305" s="42"/>
      <c r="N305" s="42"/>
      <c r="O305" s="42"/>
      <c r="P305" s="46"/>
      <c r="Q305" s="23"/>
    </row>
    <row r="306" spans="1:17" hidden="1">
      <c r="A306" s="237">
        <v>48441</v>
      </c>
      <c r="B306" s="25">
        <v>104</v>
      </c>
      <c r="C306" s="35" t="s">
        <v>25</v>
      </c>
      <c r="D306" s="36" t="str">
        <f t="shared" ref="D306:E306" si="131">D305</f>
        <v>'</v>
      </c>
      <c r="E306" s="37">
        <f t="shared" si="131"/>
        <v>48349.75</v>
      </c>
      <c r="F306" s="6">
        <f>IF(MAX(F$9:F305)&gt;=L$5,0,IF(B306&gt;=MONTH($N$5),F305+1,0))</f>
        <v>0</v>
      </c>
      <c r="G306" s="38">
        <f t="shared" si="128"/>
        <v>0</v>
      </c>
      <c r="H306" s="39">
        <f t="shared" si="129"/>
        <v>0</v>
      </c>
      <c r="I306" s="39">
        <f t="shared" si="97"/>
        <v>0</v>
      </c>
      <c r="J306" s="40">
        <f t="shared" si="108"/>
        <v>0</v>
      </c>
      <c r="K306" s="41"/>
      <c r="L306" s="42"/>
      <c r="M306" s="42"/>
      <c r="N306" s="42"/>
      <c r="O306" s="42"/>
      <c r="P306" s="46"/>
      <c r="Q306" s="23"/>
    </row>
    <row r="307" spans="1:17" hidden="1">
      <c r="A307" s="237">
        <v>48472</v>
      </c>
      <c r="B307" s="25">
        <v>105</v>
      </c>
      <c r="C307" s="35" t="s">
        <v>26</v>
      </c>
      <c r="D307" s="36" t="str">
        <f t="shared" ref="D307:E307" si="132">D306</f>
        <v>'</v>
      </c>
      <c r="E307" s="37">
        <f t="shared" si="132"/>
        <v>48349.75</v>
      </c>
      <c r="F307" s="6">
        <f>IF(MAX(F$9:F306)&gt;=L$5,0,IF(B307&gt;=MONTH($N$5),F306+1,0))</f>
        <v>0</v>
      </c>
      <c r="G307" s="38">
        <f t="shared" si="128"/>
        <v>0</v>
      </c>
      <c r="H307" s="39">
        <f t="shared" si="129"/>
        <v>0</v>
      </c>
      <c r="I307" s="39">
        <f t="shared" si="97"/>
        <v>0</v>
      </c>
      <c r="J307" s="40">
        <f t="shared" si="108"/>
        <v>0</v>
      </c>
      <c r="K307" s="41"/>
      <c r="L307" s="42"/>
      <c r="M307" s="42"/>
      <c r="N307" s="42"/>
      <c r="O307" s="42"/>
      <c r="P307" s="46"/>
      <c r="Q307" s="23"/>
    </row>
    <row r="308" spans="1:17" hidden="1">
      <c r="A308" s="237">
        <v>48502</v>
      </c>
      <c r="B308" s="25">
        <v>106</v>
      </c>
      <c r="C308" s="35" t="s">
        <v>27</v>
      </c>
      <c r="D308" s="36" t="str">
        <f t="shared" ref="D308:E308" si="133">D307</f>
        <v>'</v>
      </c>
      <c r="E308" s="37">
        <f t="shared" si="133"/>
        <v>48349.75</v>
      </c>
      <c r="F308" s="6">
        <f>IF(MAX(F$9:F307)&gt;=L$5,0,IF(B308&gt;=MONTH($N$5),F307+1,0))</f>
        <v>0</v>
      </c>
      <c r="G308" s="38">
        <f t="shared" si="128"/>
        <v>0</v>
      </c>
      <c r="H308" s="39">
        <f t="shared" si="129"/>
        <v>0</v>
      </c>
      <c r="I308" s="39">
        <f t="shared" si="97"/>
        <v>0</v>
      </c>
      <c r="J308" s="40">
        <f t="shared" si="108"/>
        <v>0</v>
      </c>
      <c r="K308" s="41"/>
      <c r="L308" s="42"/>
      <c r="M308" s="42"/>
      <c r="N308" s="42"/>
      <c r="O308" s="42"/>
      <c r="P308" s="46"/>
      <c r="Q308" s="23"/>
    </row>
    <row r="309" spans="1:17" hidden="1">
      <c r="A309" s="237">
        <v>48533</v>
      </c>
      <c r="B309" s="25">
        <v>107</v>
      </c>
      <c r="C309" s="35" t="s">
        <v>28</v>
      </c>
      <c r="D309" s="36" t="str">
        <f t="shared" ref="D309:E309" si="134">D308</f>
        <v>'</v>
      </c>
      <c r="E309" s="37">
        <f t="shared" si="134"/>
        <v>48349.75</v>
      </c>
      <c r="F309" s="6">
        <f>IF(MAX(F$9:F308)&gt;=L$5,0,IF(B309&gt;=MONTH($N$5),F308+1,0))</f>
        <v>0</v>
      </c>
      <c r="G309" s="38">
        <f t="shared" si="128"/>
        <v>0</v>
      </c>
      <c r="H309" s="39">
        <f t="shared" si="129"/>
        <v>0</v>
      </c>
      <c r="I309" s="39">
        <f t="shared" si="97"/>
        <v>0</v>
      </c>
      <c r="J309" s="40">
        <f t="shared" si="108"/>
        <v>0</v>
      </c>
      <c r="K309" s="41"/>
      <c r="L309" s="42"/>
      <c r="M309" s="42"/>
      <c r="N309" s="42"/>
      <c r="O309" s="42"/>
      <c r="P309" s="46"/>
      <c r="Q309" s="23"/>
    </row>
    <row r="310" spans="1:17" hidden="1">
      <c r="A310" s="237">
        <v>48563</v>
      </c>
      <c r="B310" s="25">
        <v>108</v>
      </c>
      <c r="C310" s="35" t="s">
        <v>29</v>
      </c>
      <c r="D310" s="36" t="str">
        <f t="shared" ref="D310:E310" si="135">D309</f>
        <v>'</v>
      </c>
      <c r="E310" s="37">
        <f t="shared" si="135"/>
        <v>48349.75</v>
      </c>
      <c r="F310" s="6">
        <f>IF(MAX(F$9:F309)&gt;=L$5,0,IF(B310&gt;=MONTH($N$5),F309+1,0))</f>
        <v>0</v>
      </c>
      <c r="G310" s="45">
        <f t="shared" si="128"/>
        <v>0</v>
      </c>
      <c r="H310" s="42">
        <f t="shared" si="129"/>
        <v>0</v>
      </c>
      <c r="I310" s="42">
        <f t="shared" si="97"/>
        <v>0</v>
      </c>
      <c r="J310" s="46">
        <f t="shared" si="108"/>
        <v>0</v>
      </c>
      <c r="K310" s="41">
        <f>SUM(H299:H310)</f>
        <v>0</v>
      </c>
      <c r="L310" s="42">
        <f>SUM(I299:I310)</f>
        <v>0</v>
      </c>
      <c r="M310" s="42">
        <f>SUM(G299:G310)</f>
        <v>0</v>
      </c>
      <c r="N310" s="42">
        <f>K310+N298</f>
        <v>197367.59</v>
      </c>
      <c r="O310" s="42">
        <f>L310+O298</f>
        <v>84763.384202844405</v>
      </c>
      <c r="P310" s="46">
        <f>M310+P298</f>
        <v>282130.97420284437</v>
      </c>
      <c r="Q310" s="23"/>
    </row>
    <row r="311" spans="1:17" hidden="1">
      <c r="A311" s="237">
        <v>48594</v>
      </c>
      <c r="B311" s="25">
        <v>109</v>
      </c>
      <c r="C311" s="26" t="s">
        <v>17</v>
      </c>
      <c r="D311" s="47" t="str">
        <f>D299</f>
        <v>'</v>
      </c>
      <c r="E311" s="27">
        <f>E299+365.25</f>
        <v>48715</v>
      </c>
      <c r="F311" s="90">
        <f>IF(MAX(F$9:F310)&gt;=L$5,0,IF(B311&gt;=MONTH($N$5),F310+1,0))</f>
        <v>0</v>
      </c>
      <c r="G311" s="28">
        <f t="shared" si="128"/>
        <v>0</v>
      </c>
      <c r="H311" s="29">
        <f t="shared" si="129"/>
        <v>0</v>
      </c>
      <c r="I311" s="29">
        <f t="shared" si="97"/>
        <v>0</v>
      </c>
      <c r="J311" s="30">
        <f t="shared" si="108"/>
        <v>0</v>
      </c>
      <c r="K311" s="31"/>
      <c r="L311" s="32"/>
      <c r="M311" s="32"/>
      <c r="N311" s="32"/>
      <c r="O311" s="32"/>
      <c r="P311" s="48"/>
      <c r="Q311" s="23"/>
    </row>
    <row r="312" spans="1:17" hidden="1">
      <c r="A312" s="237">
        <v>48625</v>
      </c>
      <c r="B312" s="25">
        <v>110</v>
      </c>
      <c r="C312" s="35" t="s">
        <v>19</v>
      </c>
      <c r="D312" s="36" t="str">
        <f t="shared" ref="D312:E312" si="136">D311</f>
        <v>'</v>
      </c>
      <c r="E312" s="37">
        <f t="shared" si="136"/>
        <v>48715</v>
      </c>
      <c r="F312" s="6">
        <f>IF(MAX(F$9:F311)&gt;=L$5,0,IF(B312&gt;=MONTH($N$5),F311+1,0))</f>
        <v>0</v>
      </c>
      <c r="G312" s="38">
        <f t="shared" si="128"/>
        <v>0</v>
      </c>
      <c r="H312" s="39">
        <f t="shared" si="129"/>
        <v>0</v>
      </c>
      <c r="I312" s="39">
        <f t="shared" si="97"/>
        <v>0</v>
      </c>
      <c r="J312" s="40">
        <f t="shared" si="108"/>
        <v>0</v>
      </c>
      <c r="K312" s="41"/>
      <c r="L312" s="42"/>
      <c r="M312" s="42"/>
      <c r="N312" s="42"/>
      <c r="O312" s="42"/>
      <c r="P312" s="46"/>
      <c r="Q312" s="23"/>
    </row>
    <row r="313" spans="1:17" hidden="1">
      <c r="A313" s="237">
        <v>48653</v>
      </c>
      <c r="B313" s="25">
        <v>111</v>
      </c>
      <c r="C313" s="35" t="s">
        <v>20</v>
      </c>
      <c r="D313" s="36" t="str">
        <f t="shared" ref="D313:E313" si="137">D312</f>
        <v>'</v>
      </c>
      <c r="E313" s="37">
        <f t="shared" si="137"/>
        <v>48715</v>
      </c>
      <c r="F313" s="6">
        <f>IF(MAX(F$9:F312)&gt;=L$5,0,IF(B313&gt;=MONTH($N$5),F312+1,0))</f>
        <v>0</v>
      </c>
      <c r="G313" s="38">
        <f t="shared" si="128"/>
        <v>0</v>
      </c>
      <c r="H313" s="39">
        <f t="shared" si="129"/>
        <v>0</v>
      </c>
      <c r="I313" s="39">
        <f t="shared" si="97"/>
        <v>0</v>
      </c>
      <c r="J313" s="40">
        <f t="shared" si="108"/>
        <v>0</v>
      </c>
      <c r="K313" s="41"/>
      <c r="L313" s="42"/>
      <c r="M313" s="42"/>
      <c r="N313" s="42"/>
      <c r="O313" s="42"/>
      <c r="P313" s="46"/>
      <c r="Q313" s="23"/>
    </row>
    <row r="314" spans="1:17" hidden="1">
      <c r="A314" s="237">
        <v>48684</v>
      </c>
      <c r="B314" s="25">
        <v>112</v>
      </c>
      <c r="C314" s="35" t="s">
        <v>21</v>
      </c>
      <c r="D314" s="36" t="str">
        <f t="shared" ref="D314:E314" si="138">D313</f>
        <v>'</v>
      </c>
      <c r="E314" s="37">
        <f t="shared" si="138"/>
        <v>48715</v>
      </c>
      <c r="F314" s="6">
        <f>IF(MAX(F$9:F313)&gt;=L$5,0,IF(B314&gt;=MONTH($N$5),F313+1,0))</f>
        <v>0</v>
      </c>
      <c r="G314" s="38">
        <f t="shared" si="128"/>
        <v>0</v>
      </c>
      <c r="H314" s="39">
        <f t="shared" si="129"/>
        <v>0</v>
      </c>
      <c r="I314" s="39">
        <f t="shared" si="97"/>
        <v>0</v>
      </c>
      <c r="J314" s="40">
        <f t="shared" si="108"/>
        <v>0</v>
      </c>
      <c r="K314" s="41"/>
      <c r="L314" s="42"/>
      <c r="M314" s="42"/>
      <c r="N314" s="42"/>
      <c r="O314" s="42"/>
      <c r="P314" s="46"/>
      <c r="Q314" s="23"/>
    </row>
    <row r="315" spans="1:17" hidden="1">
      <c r="A315" s="237">
        <v>48714</v>
      </c>
      <c r="B315" s="25">
        <v>113</v>
      </c>
      <c r="C315" s="35" t="s">
        <v>22</v>
      </c>
      <c r="D315" s="36" t="str">
        <f t="shared" ref="D315:E315" si="139">D314</f>
        <v>'</v>
      </c>
      <c r="E315" s="37">
        <f t="shared" si="139"/>
        <v>48715</v>
      </c>
      <c r="F315" s="6">
        <f>IF(MAX(F$9:F314)&gt;=L$5,0,IF(B315&gt;=MONTH($N$5),F314+1,0))</f>
        <v>0</v>
      </c>
      <c r="G315" s="38">
        <f t="shared" si="128"/>
        <v>0</v>
      </c>
      <c r="H315" s="39">
        <f t="shared" si="129"/>
        <v>0</v>
      </c>
      <c r="I315" s="39">
        <f t="shared" si="97"/>
        <v>0</v>
      </c>
      <c r="J315" s="40">
        <f t="shared" si="108"/>
        <v>0</v>
      </c>
      <c r="K315" s="41"/>
      <c r="L315" s="42"/>
      <c r="M315" s="42"/>
      <c r="N315" s="42"/>
      <c r="O315" s="42"/>
      <c r="P315" s="46"/>
      <c r="Q315" s="23"/>
    </row>
    <row r="316" spans="1:17" hidden="1">
      <c r="A316" s="237">
        <v>48745</v>
      </c>
      <c r="B316" s="25">
        <v>114</v>
      </c>
      <c r="C316" s="35" t="s">
        <v>23</v>
      </c>
      <c r="D316" s="36" t="str">
        <f t="shared" ref="D316:E316" si="140">D315</f>
        <v>'</v>
      </c>
      <c r="E316" s="37">
        <f t="shared" si="140"/>
        <v>48715</v>
      </c>
      <c r="F316" s="6">
        <f>IF(MAX(F$9:F315)&gt;=L$5,0,IF(B316&gt;=MONTH($N$5),F315+1,0))</f>
        <v>0</v>
      </c>
      <c r="G316" s="38">
        <f t="shared" si="128"/>
        <v>0</v>
      </c>
      <c r="H316" s="39">
        <f t="shared" si="129"/>
        <v>0</v>
      </c>
      <c r="I316" s="39">
        <f t="shared" si="97"/>
        <v>0</v>
      </c>
      <c r="J316" s="40">
        <f t="shared" si="108"/>
        <v>0</v>
      </c>
      <c r="K316" s="41"/>
      <c r="L316" s="42"/>
      <c r="M316" s="42"/>
      <c r="N316" s="42"/>
      <c r="O316" s="42"/>
      <c r="P316" s="46"/>
      <c r="Q316" s="23"/>
    </row>
    <row r="317" spans="1:17" hidden="1">
      <c r="A317" s="237">
        <v>48775</v>
      </c>
      <c r="B317" s="25">
        <v>115</v>
      </c>
      <c r="C317" s="35" t="s">
        <v>24</v>
      </c>
      <c r="D317" s="36" t="str">
        <f t="shared" ref="D317:E317" si="141">D316</f>
        <v>'</v>
      </c>
      <c r="E317" s="37">
        <f t="shared" si="141"/>
        <v>48715</v>
      </c>
      <c r="F317" s="6">
        <f>IF(MAX(F$9:F316)&gt;=L$5,0,IF(B317&gt;=MONTH($N$5),F316+1,0))</f>
        <v>0</v>
      </c>
      <c r="G317" s="38">
        <f t="shared" si="128"/>
        <v>0</v>
      </c>
      <c r="H317" s="39">
        <f t="shared" si="129"/>
        <v>0</v>
      </c>
      <c r="I317" s="39">
        <f t="shared" si="97"/>
        <v>0</v>
      </c>
      <c r="J317" s="40">
        <f t="shared" si="108"/>
        <v>0</v>
      </c>
      <c r="K317" s="41"/>
      <c r="L317" s="42"/>
      <c r="M317" s="42"/>
      <c r="N317" s="42"/>
      <c r="O317" s="42"/>
      <c r="P317" s="46"/>
      <c r="Q317" s="23"/>
    </row>
    <row r="318" spans="1:17" hidden="1">
      <c r="A318" s="237">
        <v>48806</v>
      </c>
      <c r="B318" s="25">
        <v>116</v>
      </c>
      <c r="C318" s="35" t="s">
        <v>25</v>
      </c>
      <c r="D318" s="36" t="str">
        <f t="shared" ref="D318:E318" si="142">D317</f>
        <v>'</v>
      </c>
      <c r="E318" s="37">
        <f t="shared" si="142"/>
        <v>48715</v>
      </c>
      <c r="F318" s="6">
        <f>IF(MAX(F$9:F317)&gt;=L$5,0,IF(B318&gt;=MONTH($N$5),F317+1,0))</f>
        <v>0</v>
      </c>
      <c r="G318" s="38">
        <f t="shared" si="128"/>
        <v>0</v>
      </c>
      <c r="H318" s="39">
        <f t="shared" si="129"/>
        <v>0</v>
      </c>
      <c r="I318" s="39">
        <f t="shared" si="97"/>
        <v>0</v>
      </c>
      <c r="J318" s="40">
        <f t="shared" si="108"/>
        <v>0</v>
      </c>
      <c r="K318" s="41"/>
      <c r="L318" s="42"/>
      <c r="M318" s="42"/>
      <c r="N318" s="42"/>
      <c r="O318" s="42"/>
      <c r="P318" s="46"/>
      <c r="Q318" s="23"/>
    </row>
    <row r="319" spans="1:17" hidden="1">
      <c r="A319" s="237">
        <v>48837</v>
      </c>
      <c r="B319" s="25">
        <v>117</v>
      </c>
      <c r="C319" s="35" t="s">
        <v>26</v>
      </c>
      <c r="D319" s="36" t="str">
        <f t="shared" ref="D319:E319" si="143">D318</f>
        <v>'</v>
      </c>
      <c r="E319" s="37">
        <f t="shared" si="143"/>
        <v>48715</v>
      </c>
      <c r="F319" s="6">
        <f>IF(MAX(F$9:F318)&gt;=L$5,0,IF(B319&gt;=MONTH($N$5),F318+1,0))</f>
        <v>0</v>
      </c>
      <c r="G319" s="38">
        <f t="shared" si="128"/>
        <v>0</v>
      </c>
      <c r="H319" s="39">
        <f t="shared" si="129"/>
        <v>0</v>
      </c>
      <c r="I319" s="39">
        <f t="shared" si="97"/>
        <v>0</v>
      </c>
      <c r="J319" s="40">
        <f t="shared" si="108"/>
        <v>0</v>
      </c>
      <c r="K319" s="41"/>
      <c r="L319" s="42"/>
      <c r="M319" s="42"/>
      <c r="N319" s="42"/>
      <c r="O319" s="42"/>
      <c r="P319" s="46"/>
      <c r="Q319" s="23"/>
    </row>
    <row r="320" spans="1:17" hidden="1">
      <c r="A320" s="237">
        <v>48867</v>
      </c>
      <c r="B320" s="25">
        <v>118</v>
      </c>
      <c r="C320" s="35" t="s">
        <v>27</v>
      </c>
      <c r="D320" s="36" t="str">
        <f t="shared" ref="D320:E320" si="144">D319</f>
        <v>'</v>
      </c>
      <c r="E320" s="37">
        <f t="shared" si="144"/>
        <v>48715</v>
      </c>
      <c r="F320" s="6">
        <f>IF(MAX(F$9:F319)&gt;=L$5,0,IF(B320&gt;=MONTH($N$5),F319+1,0))</f>
        <v>0</v>
      </c>
      <c r="G320" s="38">
        <f t="shared" si="128"/>
        <v>0</v>
      </c>
      <c r="H320" s="39">
        <f t="shared" si="129"/>
        <v>0</v>
      </c>
      <c r="I320" s="39">
        <f t="shared" si="97"/>
        <v>0</v>
      </c>
      <c r="J320" s="40">
        <f t="shared" si="108"/>
        <v>0</v>
      </c>
      <c r="K320" s="41"/>
      <c r="L320" s="42"/>
      <c r="M320" s="42"/>
      <c r="N320" s="42"/>
      <c r="O320" s="42"/>
      <c r="P320" s="46"/>
      <c r="Q320" s="23"/>
    </row>
    <row r="321" spans="1:17" hidden="1">
      <c r="A321" s="237">
        <v>48898</v>
      </c>
      <c r="B321" s="25">
        <v>119</v>
      </c>
      <c r="C321" s="35" t="s">
        <v>28</v>
      </c>
      <c r="D321" s="36" t="str">
        <f t="shared" ref="D321:E321" si="145">D320</f>
        <v>'</v>
      </c>
      <c r="E321" s="37">
        <f t="shared" si="145"/>
        <v>48715</v>
      </c>
      <c r="F321" s="6">
        <f>IF(MAX(F$9:F320)&gt;=L$5,0,IF(B321&gt;=MONTH($N$5),F320+1,0))</f>
        <v>0</v>
      </c>
      <c r="G321" s="38">
        <f t="shared" si="128"/>
        <v>0</v>
      </c>
      <c r="H321" s="39">
        <f t="shared" si="129"/>
        <v>0</v>
      </c>
      <c r="I321" s="39">
        <f t="shared" si="97"/>
        <v>0</v>
      </c>
      <c r="J321" s="40">
        <f t="shared" si="108"/>
        <v>0</v>
      </c>
      <c r="K321" s="41"/>
      <c r="L321" s="42"/>
      <c r="M321" s="42"/>
      <c r="N321" s="42"/>
      <c r="O321" s="42"/>
      <c r="P321" s="46"/>
      <c r="Q321" s="23"/>
    </row>
    <row r="322" spans="1:17" hidden="1">
      <c r="A322" s="237">
        <v>48928</v>
      </c>
      <c r="B322" s="25">
        <v>120</v>
      </c>
      <c r="C322" s="35" t="s">
        <v>29</v>
      </c>
      <c r="D322" s="36" t="str">
        <f t="shared" ref="D322:E322" si="146">D321</f>
        <v>'</v>
      </c>
      <c r="E322" s="37">
        <f t="shared" si="146"/>
        <v>48715</v>
      </c>
      <c r="F322" s="6">
        <f>IF(MAX(F$9:F321)&gt;=L$5,0,IF(B322&gt;=MONTH($N$5),F321+1,0))</f>
        <v>0</v>
      </c>
      <c r="G322" s="45">
        <f t="shared" si="128"/>
        <v>0</v>
      </c>
      <c r="H322" s="42">
        <f t="shared" si="129"/>
        <v>0</v>
      </c>
      <c r="I322" s="42">
        <f t="shared" si="97"/>
        <v>0</v>
      </c>
      <c r="J322" s="46">
        <f t="shared" si="108"/>
        <v>0</v>
      </c>
      <c r="K322" s="41">
        <f>SUM(H311:H322)</f>
        <v>0</v>
      </c>
      <c r="L322" s="42">
        <f>SUM(I311:I322)</f>
        <v>0</v>
      </c>
      <c r="M322" s="42">
        <f>SUM(G311:G322)</f>
        <v>0</v>
      </c>
      <c r="N322" s="42">
        <f>K322+N310</f>
        <v>197367.59</v>
      </c>
      <c r="O322" s="42">
        <f>L322+O310</f>
        <v>84763.384202844405</v>
      </c>
      <c r="P322" s="46">
        <f>M322+P310</f>
        <v>282130.97420284437</v>
      </c>
      <c r="Q322" s="23"/>
    </row>
    <row r="323" spans="1:17" hidden="1">
      <c r="A323" s="237">
        <v>48959</v>
      </c>
      <c r="B323" s="25">
        <v>49</v>
      </c>
      <c r="C323" s="26" t="s">
        <v>17</v>
      </c>
      <c r="D323" s="47" t="str">
        <f>D311</f>
        <v>'</v>
      </c>
      <c r="E323" s="27">
        <f>E311+365.25</f>
        <v>49080.25</v>
      </c>
      <c r="F323" s="90">
        <f>IF(MAX(F$9:F322)&gt;=L$5,0,IF(B323&gt;=MONTH($N$5),F322+1,0))</f>
        <v>0</v>
      </c>
      <c r="G323" s="28">
        <f t="shared" si="128"/>
        <v>0</v>
      </c>
      <c r="H323" s="29">
        <f t="shared" si="129"/>
        <v>0</v>
      </c>
      <c r="I323" s="29">
        <f t="shared" si="97"/>
        <v>0</v>
      </c>
      <c r="J323" s="30">
        <f t="shared" si="108"/>
        <v>0</v>
      </c>
      <c r="K323" s="31"/>
      <c r="L323" s="32"/>
      <c r="M323" s="32"/>
      <c r="N323" s="32"/>
      <c r="O323" s="32"/>
      <c r="P323" s="48"/>
      <c r="Q323" s="23"/>
    </row>
    <row r="324" spans="1:17" hidden="1">
      <c r="A324" s="237">
        <v>48990</v>
      </c>
      <c r="B324" s="25">
        <v>62</v>
      </c>
      <c r="C324" s="35" t="s">
        <v>19</v>
      </c>
      <c r="D324" s="36" t="str">
        <f t="shared" ref="D324:E324" si="147">D323</f>
        <v>'</v>
      </c>
      <c r="E324" s="37">
        <f t="shared" si="147"/>
        <v>49080.25</v>
      </c>
      <c r="F324" s="6">
        <f>IF(MAX(F$9:F323)&gt;=L$5,0,IF(B324&gt;=MONTH($N$5),F323+1,0))</f>
        <v>0</v>
      </c>
      <c r="G324" s="38">
        <f t="shared" si="128"/>
        <v>0</v>
      </c>
      <c r="H324" s="39">
        <f t="shared" si="129"/>
        <v>0</v>
      </c>
      <c r="I324" s="39">
        <f t="shared" si="97"/>
        <v>0</v>
      </c>
      <c r="J324" s="40">
        <f t="shared" si="108"/>
        <v>0</v>
      </c>
      <c r="K324" s="41"/>
      <c r="L324" s="42"/>
      <c r="M324" s="42"/>
      <c r="N324" s="42"/>
      <c r="O324" s="42"/>
      <c r="P324" s="46"/>
      <c r="Q324" s="23"/>
    </row>
    <row r="325" spans="1:17" hidden="1">
      <c r="A325" s="237">
        <v>49018</v>
      </c>
      <c r="B325" s="25">
        <v>63</v>
      </c>
      <c r="C325" s="35" t="s">
        <v>20</v>
      </c>
      <c r="D325" s="36" t="str">
        <f t="shared" ref="D325:E325" si="148">D324</f>
        <v>'</v>
      </c>
      <c r="E325" s="37">
        <f t="shared" si="148"/>
        <v>49080.25</v>
      </c>
      <c r="F325" s="6">
        <f>IF(MAX(F$9:F324)&gt;=L$5,0,IF(B325&gt;=MONTH($N$5),F324+1,0))</f>
        <v>0</v>
      </c>
      <c r="G325" s="38">
        <f t="shared" si="128"/>
        <v>0</v>
      </c>
      <c r="H325" s="39">
        <f t="shared" si="129"/>
        <v>0</v>
      </c>
      <c r="I325" s="39">
        <f t="shared" si="97"/>
        <v>0</v>
      </c>
      <c r="J325" s="40">
        <f t="shared" si="108"/>
        <v>0</v>
      </c>
      <c r="K325" s="41"/>
      <c r="L325" s="42"/>
      <c r="M325" s="42"/>
      <c r="N325" s="42"/>
      <c r="O325" s="42"/>
      <c r="P325" s="46"/>
      <c r="Q325" s="23"/>
    </row>
    <row r="326" spans="1:17" hidden="1">
      <c r="A326" s="237">
        <v>49049</v>
      </c>
      <c r="B326" s="25">
        <v>64</v>
      </c>
      <c r="C326" s="35" t="s">
        <v>21</v>
      </c>
      <c r="D326" s="36" t="str">
        <f t="shared" ref="D326:E326" si="149">D325</f>
        <v>'</v>
      </c>
      <c r="E326" s="37">
        <f t="shared" si="149"/>
        <v>49080.25</v>
      </c>
      <c r="F326" s="6">
        <f>IF(MAX(F$9:F325)&gt;=L$5,0,IF(B326&gt;=MONTH($N$5),F325+1,0))</f>
        <v>0</v>
      </c>
      <c r="G326" s="38">
        <f t="shared" si="128"/>
        <v>0</v>
      </c>
      <c r="H326" s="39">
        <f t="shared" si="129"/>
        <v>0</v>
      </c>
      <c r="I326" s="39">
        <f t="shared" si="97"/>
        <v>0</v>
      </c>
      <c r="J326" s="40">
        <f t="shared" si="108"/>
        <v>0</v>
      </c>
      <c r="K326" s="41"/>
      <c r="L326" s="42"/>
      <c r="M326" s="42"/>
      <c r="N326" s="42"/>
      <c r="O326" s="42"/>
      <c r="P326" s="46"/>
      <c r="Q326" s="23"/>
    </row>
    <row r="327" spans="1:17" hidden="1">
      <c r="A327" s="237">
        <v>49079</v>
      </c>
      <c r="B327" s="25">
        <v>65</v>
      </c>
      <c r="C327" s="35" t="s">
        <v>22</v>
      </c>
      <c r="D327" s="36" t="str">
        <f t="shared" ref="D327:E327" si="150">D326</f>
        <v>'</v>
      </c>
      <c r="E327" s="37">
        <f t="shared" si="150"/>
        <v>49080.25</v>
      </c>
      <c r="F327" s="6">
        <f>IF(MAX(F$9:F326)&gt;=L$5,0,IF(B327&gt;=MONTH($N$5),F326+1,0))</f>
        <v>0</v>
      </c>
      <c r="G327" s="38">
        <f t="shared" si="128"/>
        <v>0</v>
      </c>
      <c r="H327" s="39">
        <f t="shared" si="129"/>
        <v>0</v>
      </c>
      <c r="I327" s="39">
        <f t="shared" si="97"/>
        <v>0</v>
      </c>
      <c r="J327" s="40">
        <f t="shared" si="108"/>
        <v>0</v>
      </c>
      <c r="K327" s="41"/>
      <c r="L327" s="42"/>
      <c r="M327" s="42"/>
      <c r="N327" s="42"/>
      <c r="O327" s="42"/>
      <c r="P327" s="46"/>
      <c r="Q327" s="23"/>
    </row>
    <row r="328" spans="1:17" hidden="1">
      <c r="A328" s="237">
        <v>49110</v>
      </c>
      <c r="B328" s="25">
        <v>66</v>
      </c>
      <c r="C328" s="35" t="s">
        <v>23</v>
      </c>
      <c r="D328" s="36" t="str">
        <f t="shared" ref="D328:E328" si="151">D327</f>
        <v>'</v>
      </c>
      <c r="E328" s="37">
        <f t="shared" si="151"/>
        <v>49080.25</v>
      </c>
      <c r="F328" s="6">
        <f>IF(MAX(F$9:F327)&gt;=L$5,0,IF(B328&gt;=MONTH($N$5),F327+1,0))</f>
        <v>0</v>
      </c>
      <c r="G328" s="38">
        <f t="shared" si="128"/>
        <v>0</v>
      </c>
      <c r="H328" s="39">
        <f t="shared" si="129"/>
        <v>0</v>
      </c>
      <c r="I328" s="39">
        <f t="shared" si="97"/>
        <v>0</v>
      </c>
      <c r="J328" s="40">
        <f t="shared" si="108"/>
        <v>0</v>
      </c>
      <c r="K328" s="41"/>
      <c r="L328" s="42"/>
      <c r="M328" s="42"/>
      <c r="N328" s="42"/>
      <c r="O328" s="42"/>
      <c r="P328" s="46"/>
      <c r="Q328" s="23"/>
    </row>
    <row r="329" spans="1:17" hidden="1">
      <c r="A329" s="237">
        <v>49140</v>
      </c>
      <c r="B329" s="25">
        <v>67</v>
      </c>
      <c r="C329" s="35" t="s">
        <v>24</v>
      </c>
      <c r="D329" s="36" t="str">
        <f t="shared" ref="D329:E329" si="152">D328</f>
        <v>'</v>
      </c>
      <c r="E329" s="37">
        <f t="shared" si="152"/>
        <v>49080.25</v>
      </c>
      <c r="F329" s="6">
        <f>IF(MAX(F$9:F328)&gt;=L$5,0,IF(B329&gt;=MONTH($N$5),F328+1,0))</f>
        <v>0</v>
      </c>
      <c r="G329" s="38">
        <f t="shared" si="128"/>
        <v>0</v>
      </c>
      <c r="H329" s="39">
        <f t="shared" si="129"/>
        <v>0</v>
      </c>
      <c r="I329" s="39">
        <f t="shared" si="97"/>
        <v>0</v>
      </c>
      <c r="J329" s="40">
        <f t="shared" si="108"/>
        <v>0</v>
      </c>
      <c r="K329" s="41"/>
      <c r="L329" s="42"/>
      <c r="M329" s="42"/>
      <c r="N329" s="42"/>
      <c r="O329" s="42"/>
      <c r="P329" s="46"/>
      <c r="Q329" s="23"/>
    </row>
    <row r="330" spans="1:17" hidden="1">
      <c r="A330" s="237">
        <v>49171</v>
      </c>
      <c r="B330" s="25">
        <v>68</v>
      </c>
      <c r="C330" s="35" t="s">
        <v>25</v>
      </c>
      <c r="D330" s="36" t="str">
        <f t="shared" ref="D330:E330" si="153">D329</f>
        <v>'</v>
      </c>
      <c r="E330" s="37">
        <f t="shared" si="153"/>
        <v>49080.25</v>
      </c>
      <c r="F330" s="6">
        <f>IF(MAX(F$9:F329)&gt;=L$5,0,IF(B330&gt;=MONTH($N$5),F329+1,0))</f>
        <v>0</v>
      </c>
      <c r="G330" s="38">
        <f t="shared" si="128"/>
        <v>0</v>
      </c>
      <c r="H330" s="39">
        <f t="shared" si="129"/>
        <v>0</v>
      </c>
      <c r="I330" s="39">
        <f t="shared" si="97"/>
        <v>0</v>
      </c>
      <c r="J330" s="40">
        <f t="shared" si="108"/>
        <v>0</v>
      </c>
      <c r="K330" s="41"/>
      <c r="L330" s="42"/>
      <c r="M330" s="42"/>
      <c r="N330" s="42"/>
      <c r="O330" s="42"/>
      <c r="P330" s="46"/>
      <c r="Q330" s="23"/>
    </row>
    <row r="331" spans="1:17" hidden="1">
      <c r="A331" s="237">
        <v>49202</v>
      </c>
      <c r="B331" s="25">
        <v>69</v>
      </c>
      <c r="C331" s="35" t="s">
        <v>26</v>
      </c>
      <c r="D331" s="36" t="str">
        <f t="shared" ref="D331:E331" si="154">D330</f>
        <v>'</v>
      </c>
      <c r="E331" s="37">
        <f t="shared" si="154"/>
        <v>49080.25</v>
      </c>
      <c r="F331" s="6">
        <f>IF(MAX(F$9:F330)&gt;=L$5,0,IF(B331&gt;=MONTH($N$5),F330+1,0))</f>
        <v>0</v>
      </c>
      <c r="G331" s="38">
        <f t="shared" si="128"/>
        <v>0</v>
      </c>
      <c r="H331" s="39">
        <f t="shared" si="129"/>
        <v>0</v>
      </c>
      <c r="I331" s="39">
        <f t="shared" si="97"/>
        <v>0</v>
      </c>
      <c r="J331" s="40">
        <f t="shared" si="108"/>
        <v>0</v>
      </c>
      <c r="K331" s="41"/>
      <c r="L331" s="42"/>
      <c r="M331" s="42"/>
      <c r="N331" s="42"/>
      <c r="O331" s="42"/>
      <c r="P331" s="46"/>
      <c r="Q331" s="23"/>
    </row>
    <row r="332" spans="1:17" hidden="1">
      <c r="A332" s="237">
        <v>49232</v>
      </c>
      <c r="B332" s="25">
        <v>70</v>
      </c>
      <c r="C332" s="35" t="s">
        <v>27</v>
      </c>
      <c r="D332" s="36" t="str">
        <f t="shared" ref="D332:E332" si="155">D331</f>
        <v>'</v>
      </c>
      <c r="E332" s="37">
        <f t="shared" si="155"/>
        <v>49080.25</v>
      </c>
      <c r="F332" s="6">
        <f>IF(MAX(F$9:F331)&gt;=L$5,0,IF(B332&gt;=MONTH($N$5),F331+1,0))</f>
        <v>0</v>
      </c>
      <c r="G332" s="38">
        <f t="shared" si="128"/>
        <v>0</v>
      </c>
      <c r="H332" s="39">
        <f t="shared" si="129"/>
        <v>0</v>
      </c>
      <c r="I332" s="39">
        <f t="shared" si="97"/>
        <v>0</v>
      </c>
      <c r="J332" s="40">
        <f t="shared" si="108"/>
        <v>0</v>
      </c>
      <c r="K332" s="41"/>
      <c r="L332" s="42"/>
      <c r="M332" s="42"/>
      <c r="N332" s="42"/>
      <c r="O332" s="42"/>
      <c r="P332" s="46"/>
      <c r="Q332" s="23"/>
    </row>
    <row r="333" spans="1:17" hidden="1">
      <c r="A333" s="237">
        <v>49263</v>
      </c>
      <c r="B333" s="25">
        <v>71</v>
      </c>
      <c r="C333" s="35" t="s">
        <v>28</v>
      </c>
      <c r="D333" s="36" t="str">
        <f t="shared" ref="D333:E333" si="156">D332</f>
        <v>'</v>
      </c>
      <c r="E333" s="37">
        <f t="shared" si="156"/>
        <v>49080.25</v>
      </c>
      <c r="F333" s="6">
        <f>IF(MAX(F$9:F332)&gt;=L$5,0,IF(B333&gt;=MONTH($N$5),F332+1,0))</f>
        <v>0</v>
      </c>
      <c r="G333" s="38">
        <f t="shared" si="128"/>
        <v>0</v>
      </c>
      <c r="H333" s="39">
        <f t="shared" si="129"/>
        <v>0</v>
      </c>
      <c r="I333" s="39">
        <f t="shared" si="97"/>
        <v>0</v>
      </c>
      <c r="J333" s="40">
        <f t="shared" si="108"/>
        <v>0</v>
      </c>
      <c r="K333" s="41"/>
      <c r="L333" s="42"/>
      <c r="M333" s="42"/>
      <c r="N333" s="42"/>
      <c r="O333" s="42"/>
      <c r="P333" s="46"/>
      <c r="Q333" s="23"/>
    </row>
    <row r="334" spans="1:17" hidden="1">
      <c r="A334" s="237">
        <v>49293</v>
      </c>
      <c r="B334" s="25">
        <v>72</v>
      </c>
      <c r="C334" s="35" t="s">
        <v>29</v>
      </c>
      <c r="D334" s="36" t="str">
        <f t="shared" ref="D334:E334" si="157">D333</f>
        <v>'</v>
      </c>
      <c r="E334" s="37">
        <f t="shared" si="157"/>
        <v>49080.25</v>
      </c>
      <c r="F334" s="6">
        <f>IF(MAX(F$9:F333)&gt;=L$5,0,IF(B334&gt;=MONTH($N$5),F333+1,0))</f>
        <v>0</v>
      </c>
      <c r="G334" s="45">
        <f t="shared" si="128"/>
        <v>0</v>
      </c>
      <c r="H334" s="42">
        <f t="shared" si="129"/>
        <v>0</v>
      </c>
      <c r="I334" s="42">
        <f t="shared" si="97"/>
        <v>0</v>
      </c>
      <c r="J334" s="46">
        <f t="shared" si="108"/>
        <v>0</v>
      </c>
      <c r="K334" s="41">
        <f>SUM(H323:H334)</f>
        <v>0</v>
      </c>
      <c r="L334" s="42">
        <f>SUM(I323:I334)</f>
        <v>0</v>
      </c>
      <c r="M334" s="42">
        <f>SUM(G323:G334)</f>
        <v>0</v>
      </c>
      <c r="N334" s="42">
        <f>K334+N250</f>
        <v>275630.18999999994</v>
      </c>
      <c r="O334" s="42">
        <f>L334+O250</f>
        <v>169268.65393525464</v>
      </c>
      <c r="P334" s="46">
        <f>M334+P250</f>
        <v>444898.84393525455</v>
      </c>
      <c r="Q334" s="23"/>
    </row>
    <row r="335" spans="1:17" hidden="1">
      <c r="A335" s="237">
        <v>49324</v>
      </c>
      <c r="B335" s="25">
        <v>73</v>
      </c>
      <c r="C335" s="26" t="s">
        <v>17</v>
      </c>
      <c r="D335" s="47" t="str">
        <f>D323</f>
        <v>'</v>
      </c>
      <c r="E335" s="27">
        <f>E323+365.25</f>
        <v>49445.5</v>
      </c>
      <c r="F335" s="90">
        <f>IF(MAX(F$9:F334)&gt;=L$5,0,IF(B335&gt;=MONTH($N$5),F334+1,0))</f>
        <v>0</v>
      </c>
      <c r="G335" s="28">
        <f t="shared" si="128"/>
        <v>0</v>
      </c>
      <c r="H335" s="29">
        <f t="shared" si="129"/>
        <v>0</v>
      </c>
      <c r="I335" s="29">
        <f t="shared" si="97"/>
        <v>0</v>
      </c>
      <c r="J335" s="30">
        <f t="shared" si="108"/>
        <v>0</v>
      </c>
      <c r="K335" s="31"/>
      <c r="L335" s="32"/>
      <c r="M335" s="32"/>
      <c r="N335" s="32"/>
      <c r="O335" s="32"/>
      <c r="P335" s="48"/>
      <c r="Q335" s="23"/>
    </row>
    <row r="336" spans="1:17" hidden="1">
      <c r="A336" s="237">
        <v>49355</v>
      </c>
      <c r="B336" s="25">
        <v>74</v>
      </c>
      <c r="C336" s="35" t="s">
        <v>19</v>
      </c>
      <c r="D336" s="36" t="str">
        <f t="shared" ref="D336:E336" si="158">D335</f>
        <v>'</v>
      </c>
      <c r="E336" s="37">
        <f t="shared" si="158"/>
        <v>49445.5</v>
      </c>
      <c r="F336" s="6">
        <f>IF(MAX(F$9:F335)&gt;=L$5,0,IF(B336&gt;=MONTH($N$5),F335+1,0))</f>
        <v>0</v>
      </c>
      <c r="G336" s="38">
        <f t="shared" si="128"/>
        <v>0</v>
      </c>
      <c r="H336" s="39">
        <f t="shared" si="129"/>
        <v>0</v>
      </c>
      <c r="I336" s="39">
        <f t="shared" ref="I336:I399" si="159">G336-H336</f>
        <v>0</v>
      </c>
      <c r="J336" s="40">
        <f t="shared" si="108"/>
        <v>0</v>
      </c>
      <c r="K336" s="41"/>
      <c r="L336" s="42"/>
      <c r="M336" s="42"/>
      <c r="N336" s="42"/>
      <c r="O336" s="42"/>
      <c r="P336" s="46"/>
      <c r="Q336" s="23"/>
    </row>
    <row r="337" spans="1:17" hidden="1">
      <c r="A337" s="237">
        <v>49383</v>
      </c>
      <c r="B337" s="25">
        <v>75</v>
      </c>
      <c r="C337" s="35" t="s">
        <v>20</v>
      </c>
      <c r="D337" s="36" t="str">
        <f t="shared" ref="D337:E337" si="160">D336</f>
        <v>'</v>
      </c>
      <c r="E337" s="37">
        <f t="shared" si="160"/>
        <v>49445.5</v>
      </c>
      <c r="F337" s="6">
        <f>IF(MAX(F$9:F336)&gt;=L$5,0,IF(B337&gt;=MONTH($N$5),F336+1,0))</f>
        <v>0</v>
      </c>
      <c r="G337" s="38">
        <f t="shared" si="128"/>
        <v>0</v>
      </c>
      <c r="H337" s="39">
        <f t="shared" si="129"/>
        <v>0</v>
      </c>
      <c r="I337" s="39">
        <f t="shared" si="159"/>
        <v>0</v>
      </c>
      <c r="J337" s="40">
        <f t="shared" si="108"/>
        <v>0</v>
      </c>
      <c r="K337" s="41"/>
      <c r="L337" s="42"/>
      <c r="M337" s="42"/>
      <c r="N337" s="42"/>
      <c r="O337" s="42"/>
      <c r="P337" s="46"/>
      <c r="Q337" s="23"/>
    </row>
    <row r="338" spans="1:17" hidden="1">
      <c r="A338" s="237">
        <v>49414</v>
      </c>
      <c r="B338" s="25">
        <v>76</v>
      </c>
      <c r="C338" s="35" t="s">
        <v>21</v>
      </c>
      <c r="D338" s="36" t="str">
        <f t="shared" ref="D338:E338" si="161">D337</f>
        <v>'</v>
      </c>
      <c r="E338" s="37">
        <f t="shared" si="161"/>
        <v>49445.5</v>
      </c>
      <c r="F338" s="6">
        <f>IF(MAX(F$9:F337)&gt;=L$5,0,IF(B338&gt;=MONTH($N$5),F337+1,0))</f>
        <v>0</v>
      </c>
      <c r="G338" s="38">
        <f t="shared" si="128"/>
        <v>0</v>
      </c>
      <c r="H338" s="39">
        <f t="shared" si="129"/>
        <v>0</v>
      </c>
      <c r="I338" s="39">
        <f t="shared" si="159"/>
        <v>0</v>
      </c>
      <c r="J338" s="40">
        <f t="shared" si="108"/>
        <v>0</v>
      </c>
      <c r="K338" s="41"/>
      <c r="L338" s="42"/>
      <c r="M338" s="42"/>
      <c r="N338" s="42"/>
      <c r="O338" s="42"/>
      <c r="P338" s="46"/>
      <c r="Q338" s="23"/>
    </row>
    <row r="339" spans="1:17" hidden="1">
      <c r="A339" s="237">
        <v>49444</v>
      </c>
      <c r="B339" s="25">
        <v>77</v>
      </c>
      <c r="C339" s="35" t="s">
        <v>22</v>
      </c>
      <c r="D339" s="36" t="str">
        <f t="shared" ref="D339:E339" si="162">D338</f>
        <v>'</v>
      </c>
      <c r="E339" s="37">
        <f t="shared" si="162"/>
        <v>49445.5</v>
      </c>
      <c r="F339" s="6">
        <f>IF(MAX(F$9:F338)&gt;=L$5,0,IF(B339&gt;=MONTH($N$5),F338+1,0))</f>
        <v>0</v>
      </c>
      <c r="G339" s="38">
        <f t="shared" si="128"/>
        <v>0</v>
      </c>
      <c r="H339" s="39">
        <f t="shared" si="129"/>
        <v>0</v>
      </c>
      <c r="I339" s="39">
        <f t="shared" si="159"/>
        <v>0</v>
      </c>
      <c r="J339" s="40">
        <f t="shared" si="108"/>
        <v>0</v>
      </c>
      <c r="K339" s="41"/>
      <c r="L339" s="42"/>
      <c r="M339" s="42"/>
      <c r="N339" s="42"/>
      <c r="O339" s="42"/>
      <c r="P339" s="46"/>
      <c r="Q339" s="23"/>
    </row>
    <row r="340" spans="1:17" hidden="1">
      <c r="A340" s="237">
        <v>49475</v>
      </c>
      <c r="B340" s="25">
        <v>78</v>
      </c>
      <c r="C340" s="35" t="s">
        <v>23</v>
      </c>
      <c r="D340" s="36" t="str">
        <f t="shared" ref="D340:E340" si="163">D339</f>
        <v>'</v>
      </c>
      <c r="E340" s="37">
        <f t="shared" si="163"/>
        <v>49445.5</v>
      </c>
      <c r="F340" s="6">
        <f>IF(MAX(F$9:F339)&gt;=L$5,0,IF(B340&gt;=MONTH($N$5),F339+1,0))</f>
        <v>0</v>
      </c>
      <c r="G340" s="38">
        <f t="shared" si="128"/>
        <v>0</v>
      </c>
      <c r="H340" s="39">
        <f t="shared" si="129"/>
        <v>0</v>
      </c>
      <c r="I340" s="39">
        <f t="shared" si="159"/>
        <v>0</v>
      </c>
      <c r="J340" s="40">
        <f t="shared" si="108"/>
        <v>0</v>
      </c>
      <c r="K340" s="41"/>
      <c r="L340" s="42"/>
      <c r="M340" s="42"/>
      <c r="N340" s="42"/>
      <c r="O340" s="42"/>
      <c r="P340" s="46"/>
      <c r="Q340" s="23"/>
    </row>
    <row r="341" spans="1:17" hidden="1">
      <c r="A341" s="237">
        <v>49505</v>
      </c>
      <c r="B341" s="25">
        <v>79</v>
      </c>
      <c r="C341" s="35" t="s">
        <v>24</v>
      </c>
      <c r="D341" s="36" t="str">
        <f t="shared" ref="D341:E341" si="164">D340</f>
        <v>'</v>
      </c>
      <c r="E341" s="37">
        <f t="shared" si="164"/>
        <v>49445.5</v>
      </c>
      <c r="F341" s="6">
        <f>IF(MAX(F$9:F340)&gt;=L$5,0,IF(B341&gt;=MONTH($N$5),F340+1,0))</f>
        <v>0</v>
      </c>
      <c r="G341" s="38">
        <f t="shared" si="128"/>
        <v>0</v>
      </c>
      <c r="H341" s="39">
        <f t="shared" si="129"/>
        <v>0</v>
      </c>
      <c r="I341" s="39">
        <f t="shared" si="159"/>
        <v>0</v>
      </c>
      <c r="J341" s="40">
        <f t="shared" si="108"/>
        <v>0</v>
      </c>
      <c r="K341" s="41"/>
      <c r="L341" s="42"/>
      <c r="M341" s="42"/>
      <c r="N341" s="42"/>
      <c r="O341" s="42"/>
      <c r="P341" s="46"/>
      <c r="Q341" s="23"/>
    </row>
    <row r="342" spans="1:17" hidden="1">
      <c r="A342" s="237">
        <v>49536</v>
      </c>
      <c r="B342" s="25">
        <v>80</v>
      </c>
      <c r="C342" s="35" t="s">
        <v>25</v>
      </c>
      <c r="D342" s="36" t="str">
        <f t="shared" ref="D342:E342" si="165">D341</f>
        <v>'</v>
      </c>
      <c r="E342" s="37">
        <f t="shared" si="165"/>
        <v>49445.5</v>
      </c>
      <c r="F342" s="6">
        <f>IF(MAX(F$9:F341)&gt;=L$5,0,IF(B342&gt;=MONTH($N$5),F341+1,0))</f>
        <v>0</v>
      </c>
      <c r="G342" s="38">
        <f t="shared" si="128"/>
        <v>0</v>
      </c>
      <c r="H342" s="39">
        <f t="shared" si="129"/>
        <v>0</v>
      </c>
      <c r="I342" s="39">
        <f t="shared" si="159"/>
        <v>0</v>
      </c>
      <c r="J342" s="40">
        <f t="shared" si="108"/>
        <v>0</v>
      </c>
      <c r="K342" s="41"/>
      <c r="L342" s="42"/>
      <c r="M342" s="42"/>
      <c r="N342" s="42"/>
      <c r="O342" s="42"/>
      <c r="P342" s="46"/>
      <c r="Q342" s="23"/>
    </row>
    <row r="343" spans="1:17" hidden="1">
      <c r="A343" s="237">
        <v>49567</v>
      </c>
      <c r="B343" s="25">
        <v>81</v>
      </c>
      <c r="C343" s="35" t="s">
        <v>26</v>
      </c>
      <c r="D343" s="36" t="str">
        <f t="shared" ref="D343:E343" si="166">D342</f>
        <v>'</v>
      </c>
      <c r="E343" s="37">
        <f t="shared" si="166"/>
        <v>49445.5</v>
      </c>
      <c r="F343" s="6">
        <f>IF(MAX(F$9:F342)&gt;=L$5,0,IF(B343&gt;=MONTH($N$5),F342+1,0))</f>
        <v>0</v>
      </c>
      <c r="G343" s="38">
        <f t="shared" si="128"/>
        <v>0</v>
      </c>
      <c r="H343" s="39">
        <f t="shared" si="129"/>
        <v>0</v>
      </c>
      <c r="I343" s="39">
        <f t="shared" si="159"/>
        <v>0</v>
      </c>
      <c r="J343" s="40">
        <f t="shared" si="108"/>
        <v>0</v>
      </c>
      <c r="K343" s="41"/>
      <c r="L343" s="42"/>
      <c r="M343" s="42"/>
      <c r="N343" s="42"/>
      <c r="O343" s="42"/>
      <c r="P343" s="46"/>
      <c r="Q343" s="23"/>
    </row>
    <row r="344" spans="1:17" hidden="1">
      <c r="A344" s="237">
        <v>49597</v>
      </c>
      <c r="B344" s="25">
        <v>82</v>
      </c>
      <c r="C344" s="35" t="s">
        <v>27</v>
      </c>
      <c r="D344" s="36" t="str">
        <f t="shared" ref="D344:E344" si="167">D343</f>
        <v>'</v>
      </c>
      <c r="E344" s="37">
        <f t="shared" si="167"/>
        <v>49445.5</v>
      </c>
      <c r="F344" s="6">
        <f>IF(MAX(F$9:F343)&gt;=L$5,0,IF(B344&gt;=MONTH($N$5),F343+1,0))</f>
        <v>0</v>
      </c>
      <c r="G344" s="38">
        <f t="shared" si="128"/>
        <v>0</v>
      </c>
      <c r="H344" s="39">
        <f t="shared" si="129"/>
        <v>0</v>
      </c>
      <c r="I344" s="39">
        <f t="shared" si="159"/>
        <v>0</v>
      </c>
      <c r="J344" s="40">
        <f t="shared" si="108"/>
        <v>0</v>
      </c>
      <c r="K344" s="41"/>
      <c r="L344" s="42"/>
      <c r="M344" s="42"/>
      <c r="N344" s="42"/>
      <c r="O344" s="42"/>
      <c r="P344" s="46"/>
      <c r="Q344" s="23"/>
    </row>
    <row r="345" spans="1:17" hidden="1">
      <c r="A345" s="237">
        <v>49628</v>
      </c>
      <c r="B345" s="25">
        <v>83</v>
      </c>
      <c r="C345" s="35" t="s">
        <v>28</v>
      </c>
      <c r="D345" s="36" t="str">
        <f t="shared" ref="D345:E345" si="168">D344</f>
        <v>'</v>
      </c>
      <c r="E345" s="37">
        <f t="shared" si="168"/>
        <v>49445.5</v>
      </c>
      <c r="F345" s="6">
        <f>IF(MAX(F$9:F344)&gt;=L$5,0,IF(B345&gt;=MONTH($N$5),F344+1,0))</f>
        <v>0</v>
      </c>
      <c r="G345" s="38">
        <f t="shared" si="128"/>
        <v>0</v>
      </c>
      <c r="H345" s="39">
        <f t="shared" si="129"/>
        <v>0</v>
      </c>
      <c r="I345" s="39">
        <f t="shared" si="159"/>
        <v>0</v>
      </c>
      <c r="J345" s="40">
        <f t="shared" si="108"/>
        <v>0</v>
      </c>
      <c r="K345" s="41"/>
      <c r="L345" s="42"/>
      <c r="M345" s="42"/>
      <c r="N345" s="42"/>
      <c r="O345" s="42"/>
      <c r="P345" s="46"/>
      <c r="Q345" s="23"/>
    </row>
    <row r="346" spans="1:17" hidden="1">
      <c r="A346" s="237">
        <v>49658</v>
      </c>
      <c r="B346" s="25">
        <v>84</v>
      </c>
      <c r="C346" s="35" t="s">
        <v>29</v>
      </c>
      <c r="D346" s="36" t="str">
        <f t="shared" ref="D346:E346" si="169">D345</f>
        <v>'</v>
      </c>
      <c r="E346" s="37">
        <f t="shared" si="169"/>
        <v>49445.5</v>
      </c>
      <c r="F346" s="6">
        <f>IF(MAX(F$9:F345)&gt;=L$5,0,IF(B346&gt;=MONTH($N$5),F345+1,0))</f>
        <v>0</v>
      </c>
      <c r="G346" s="45">
        <f t="shared" si="128"/>
        <v>0</v>
      </c>
      <c r="H346" s="42">
        <f t="shared" si="129"/>
        <v>0</v>
      </c>
      <c r="I346" s="42">
        <f t="shared" si="159"/>
        <v>0</v>
      </c>
      <c r="J346" s="46">
        <f t="shared" si="108"/>
        <v>0</v>
      </c>
      <c r="K346" s="41">
        <f>SUM(H335:H346)</f>
        <v>0</v>
      </c>
      <c r="L346" s="42">
        <f>SUM(I335:I346)</f>
        <v>0</v>
      </c>
      <c r="M346" s="42">
        <f>SUM(G335:G346)</f>
        <v>0</v>
      </c>
      <c r="N346" s="42">
        <f>K346+N334</f>
        <v>275630.18999999994</v>
      </c>
      <c r="O346" s="42">
        <f>L346+O334</f>
        <v>169268.65393525464</v>
      </c>
      <c r="P346" s="46">
        <f>M346+P334</f>
        <v>444898.84393525455</v>
      </c>
      <c r="Q346" s="23"/>
    </row>
    <row r="347" spans="1:17" hidden="1">
      <c r="A347" s="237">
        <v>49689</v>
      </c>
      <c r="B347" s="25">
        <v>85</v>
      </c>
      <c r="C347" s="26" t="s">
        <v>17</v>
      </c>
      <c r="D347" s="47" t="str">
        <f>D335</f>
        <v>'</v>
      </c>
      <c r="E347" s="27">
        <f>E335+365.25</f>
        <v>49810.75</v>
      </c>
      <c r="F347" s="90">
        <f>IF(MAX(F$9:F346)&gt;=L$5,0,IF(B347&gt;=MONTH($N$5),F346+1,0))</f>
        <v>0</v>
      </c>
      <c r="G347" s="28">
        <f t="shared" si="128"/>
        <v>0</v>
      </c>
      <c r="H347" s="29">
        <f t="shared" si="129"/>
        <v>0</v>
      </c>
      <c r="I347" s="29">
        <f t="shared" si="159"/>
        <v>0</v>
      </c>
      <c r="J347" s="30">
        <f t="shared" ref="J347:J410" si="170">J346-I347</f>
        <v>0</v>
      </c>
      <c r="K347" s="31"/>
      <c r="L347" s="32"/>
      <c r="M347" s="32"/>
      <c r="N347" s="32"/>
      <c r="O347" s="32"/>
      <c r="P347" s="48"/>
      <c r="Q347" s="23"/>
    </row>
    <row r="348" spans="1:17" hidden="1">
      <c r="A348" s="237">
        <v>49720</v>
      </c>
      <c r="B348" s="25">
        <v>86</v>
      </c>
      <c r="C348" s="35" t="s">
        <v>19</v>
      </c>
      <c r="D348" s="36" t="str">
        <f t="shared" ref="D348:E348" si="171">D347</f>
        <v>'</v>
      </c>
      <c r="E348" s="37">
        <f t="shared" si="171"/>
        <v>49810.75</v>
      </c>
      <c r="F348" s="6">
        <f>IF(MAX(F$9:F347)&gt;=L$5,0,IF(B348&gt;=MONTH($N$5),F347+1,0))</f>
        <v>0</v>
      </c>
      <c r="G348" s="38">
        <f t="shared" si="128"/>
        <v>0</v>
      </c>
      <c r="H348" s="39">
        <f t="shared" si="129"/>
        <v>0</v>
      </c>
      <c r="I348" s="39">
        <f t="shared" si="159"/>
        <v>0</v>
      </c>
      <c r="J348" s="40">
        <f t="shared" si="170"/>
        <v>0</v>
      </c>
      <c r="K348" s="41"/>
      <c r="L348" s="42"/>
      <c r="M348" s="42"/>
      <c r="N348" s="42"/>
      <c r="O348" s="42"/>
      <c r="P348" s="46"/>
      <c r="Q348" s="23"/>
    </row>
    <row r="349" spans="1:17" hidden="1">
      <c r="A349" s="237">
        <v>49749</v>
      </c>
      <c r="B349" s="25">
        <v>87</v>
      </c>
      <c r="C349" s="35" t="s">
        <v>20</v>
      </c>
      <c r="D349" s="36" t="str">
        <f t="shared" ref="D349:E349" si="172">D348</f>
        <v>'</v>
      </c>
      <c r="E349" s="37">
        <f t="shared" si="172"/>
        <v>49810.75</v>
      </c>
      <c r="F349" s="6">
        <f>IF(MAX(F$9:F348)&gt;=L$5,0,IF(B349&gt;=MONTH($N$5),F348+1,0))</f>
        <v>0</v>
      </c>
      <c r="G349" s="38">
        <f t="shared" si="128"/>
        <v>0</v>
      </c>
      <c r="H349" s="39">
        <f t="shared" si="129"/>
        <v>0</v>
      </c>
      <c r="I349" s="39">
        <f t="shared" si="159"/>
        <v>0</v>
      </c>
      <c r="J349" s="40">
        <f t="shared" si="170"/>
        <v>0</v>
      </c>
      <c r="K349" s="41"/>
      <c r="L349" s="42"/>
      <c r="M349" s="42"/>
      <c r="N349" s="42"/>
      <c r="O349" s="42"/>
      <c r="P349" s="46"/>
      <c r="Q349" s="23"/>
    </row>
    <row r="350" spans="1:17" hidden="1">
      <c r="A350" s="237">
        <v>49780</v>
      </c>
      <c r="B350" s="25">
        <v>88</v>
      </c>
      <c r="C350" s="35" t="s">
        <v>21</v>
      </c>
      <c r="D350" s="36" t="str">
        <f t="shared" ref="D350:E350" si="173">D349</f>
        <v>'</v>
      </c>
      <c r="E350" s="37">
        <f t="shared" si="173"/>
        <v>49810.75</v>
      </c>
      <c r="F350" s="6">
        <f>IF(MAX(F$9:F349)&gt;=L$5,0,IF(B350&gt;=MONTH($N$5),F349+1,0))</f>
        <v>0</v>
      </c>
      <c r="G350" s="38">
        <f t="shared" si="128"/>
        <v>0</v>
      </c>
      <c r="H350" s="39">
        <f t="shared" si="129"/>
        <v>0</v>
      </c>
      <c r="I350" s="39">
        <f t="shared" si="159"/>
        <v>0</v>
      </c>
      <c r="J350" s="40">
        <f t="shared" si="170"/>
        <v>0</v>
      </c>
      <c r="K350" s="41"/>
      <c r="L350" s="42"/>
      <c r="M350" s="42"/>
      <c r="N350" s="42"/>
      <c r="O350" s="42"/>
      <c r="P350" s="46"/>
      <c r="Q350" s="23"/>
    </row>
    <row r="351" spans="1:17" hidden="1">
      <c r="A351" s="237">
        <v>49810</v>
      </c>
      <c r="B351" s="25">
        <v>89</v>
      </c>
      <c r="C351" s="35" t="s">
        <v>22</v>
      </c>
      <c r="D351" s="36" t="str">
        <f t="shared" ref="D351:E351" si="174">D350</f>
        <v>'</v>
      </c>
      <c r="E351" s="37">
        <f t="shared" si="174"/>
        <v>49810.75</v>
      </c>
      <c r="F351" s="6">
        <f>IF(MAX(F$9:F350)&gt;=L$5,0,IF(B351&gt;=MONTH($N$5),F350+1,0))</f>
        <v>0</v>
      </c>
      <c r="G351" s="38">
        <f t="shared" si="128"/>
        <v>0</v>
      </c>
      <c r="H351" s="39">
        <f t="shared" si="129"/>
        <v>0</v>
      </c>
      <c r="I351" s="39">
        <f t="shared" si="159"/>
        <v>0</v>
      </c>
      <c r="J351" s="40">
        <f t="shared" si="170"/>
        <v>0</v>
      </c>
      <c r="K351" s="41"/>
      <c r="L351" s="42"/>
      <c r="M351" s="42"/>
      <c r="N351" s="42"/>
      <c r="O351" s="42"/>
      <c r="P351" s="46"/>
      <c r="Q351" s="23"/>
    </row>
    <row r="352" spans="1:17" hidden="1">
      <c r="A352" s="237">
        <v>49841</v>
      </c>
      <c r="B352" s="25">
        <v>90</v>
      </c>
      <c r="C352" s="35" t="s">
        <v>23</v>
      </c>
      <c r="D352" s="36" t="str">
        <f t="shared" ref="D352:E352" si="175">D351</f>
        <v>'</v>
      </c>
      <c r="E352" s="37">
        <f t="shared" si="175"/>
        <v>49810.75</v>
      </c>
      <c r="F352" s="6">
        <f>IF(MAX(F$9:F351)&gt;=L$5,0,IF(B352&gt;=MONTH($N$5),F351+1,0))</f>
        <v>0</v>
      </c>
      <c r="G352" s="38">
        <f t="shared" si="128"/>
        <v>0</v>
      </c>
      <c r="H352" s="39">
        <f t="shared" si="129"/>
        <v>0</v>
      </c>
      <c r="I352" s="39">
        <f t="shared" si="159"/>
        <v>0</v>
      </c>
      <c r="J352" s="40">
        <f t="shared" si="170"/>
        <v>0</v>
      </c>
      <c r="K352" s="41"/>
      <c r="L352" s="42"/>
      <c r="M352" s="42"/>
      <c r="N352" s="42"/>
      <c r="O352" s="42"/>
      <c r="P352" s="46"/>
      <c r="Q352" s="23"/>
    </row>
    <row r="353" spans="1:17" hidden="1">
      <c r="A353" s="237">
        <v>49871</v>
      </c>
      <c r="B353" s="25">
        <v>91</v>
      </c>
      <c r="C353" s="35" t="s">
        <v>24</v>
      </c>
      <c r="D353" s="36" t="str">
        <f t="shared" ref="D353:E353" si="176">D352</f>
        <v>'</v>
      </c>
      <c r="E353" s="37">
        <f t="shared" si="176"/>
        <v>49810.75</v>
      </c>
      <c r="F353" s="6">
        <f>IF(MAX(F$9:F352)&gt;=L$5,0,IF(B353&gt;=MONTH($N$5),F352+1,0))</f>
        <v>0</v>
      </c>
      <c r="G353" s="38">
        <f t="shared" si="128"/>
        <v>0</v>
      </c>
      <c r="H353" s="39">
        <f t="shared" si="129"/>
        <v>0</v>
      </c>
      <c r="I353" s="39">
        <f t="shared" si="159"/>
        <v>0</v>
      </c>
      <c r="J353" s="40">
        <f t="shared" si="170"/>
        <v>0</v>
      </c>
      <c r="K353" s="41"/>
      <c r="L353" s="42"/>
      <c r="M353" s="42"/>
      <c r="N353" s="42"/>
      <c r="O353" s="42"/>
      <c r="P353" s="46"/>
      <c r="Q353" s="23"/>
    </row>
    <row r="354" spans="1:17" hidden="1">
      <c r="A354" s="237">
        <v>49902</v>
      </c>
      <c r="B354" s="25">
        <v>92</v>
      </c>
      <c r="C354" s="35" t="s">
        <v>25</v>
      </c>
      <c r="D354" s="36" t="str">
        <f t="shared" ref="D354:E354" si="177">D353</f>
        <v>'</v>
      </c>
      <c r="E354" s="37">
        <f t="shared" si="177"/>
        <v>49810.75</v>
      </c>
      <c r="F354" s="6">
        <f>IF(MAX(F$9:F353)&gt;=L$5,0,IF(B354&gt;=MONTH($N$5),F353+1,0))</f>
        <v>0</v>
      </c>
      <c r="G354" s="38">
        <f t="shared" si="128"/>
        <v>0</v>
      </c>
      <c r="H354" s="39">
        <f t="shared" si="129"/>
        <v>0</v>
      </c>
      <c r="I354" s="39">
        <f t="shared" si="159"/>
        <v>0</v>
      </c>
      <c r="J354" s="40">
        <f t="shared" si="170"/>
        <v>0</v>
      </c>
      <c r="K354" s="41"/>
      <c r="L354" s="42"/>
      <c r="M354" s="42"/>
      <c r="N354" s="42"/>
      <c r="O354" s="42"/>
      <c r="P354" s="46"/>
      <c r="Q354" s="23"/>
    </row>
    <row r="355" spans="1:17" hidden="1">
      <c r="A355" s="237">
        <v>49933</v>
      </c>
      <c r="B355" s="25">
        <v>93</v>
      </c>
      <c r="C355" s="35" t="s">
        <v>26</v>
      </c>
      <c r="D355" s="36" t="str">
        <f t="shared" ref="D355:E355" si="178">D354</f>
        <v>'</v>
      </c>
      <c r="E355" s="37">
        <f t="shared" si="178"/>
        <v>49810.75</v>
      </c>
      <c r="F355" s="6">
        <f>IF(MAX(F$9:F354)&gt;=L$5,0,IF(B355&gt;=MONTH($N$5),F354+1,0))</f>
        <v>0</v>
      </c>
      <c r="G355" s="38">
        <f t="shared" si="128"/>
        <v>0</v>
      </c>
      <c r="H355" s="39">
        <f t="shared" si="129"/>
        <v>0</v>
      </c>
      <c r="I355" s="39">
        <f t="shared" si="159"/>
        <v>0</v>
      </c>
      <c r="J355" s="40">
        <f t="shared" si="170"/>
        <v>0</v>
      </c>
      <c r="K355" s="41"/>
      <c r="L355" s="42"/>
      <c r="M355" s="42"/>
      <c r="N355" s="42"/>
      <c r="O355" s="42"/>
      <c r="P355" s="46"/>
      <c r="Q355" s="23"/>
    </row>
    <row r="356" spans="1:17" hidden="1">
      <c r="A356" s="237">
        <v>49963</v>
      </c>
      <c r="B356" s="25">
        <v>94</v>
      </c>
      <c r="C356" s="35" t="s">
        <v>27</v>
      </c>
      <c r="D356" s="36" t="str">
        <f t="shared" ref="D356:E356" si="179">D355</f>
        <v>'</v>
      </c>
      <c r="E356" s="37">
        <f t="shared" si="179"/>
        <v>49810.75</v>
      </c>
      <c r="F356" s="6">
        <f>IF(MAX(F$9:F355)&gt;=L$5,0,IF(B356&gt;=MONTH($N$5),F355+1,0))</f>
        <v>0</v>
      </c>
      <c r="G356" s="38">
        <f t="shared" si="128"/>
        <v>0</v>
      </c>
      <c r="H356" s="39">
        <f t="shared" si="129"/>
        <v>0</v>
      </c>
      <c r="I356" s="39">
        <f t="shared" si="159"/>
        <v>0</v>
      </c>
      <c r="J356" s="40">
        <f t="shared" si="170"/>
        <v>0</v>
      </c>
      <c r="K356" s="41"/>
      <c r="L356" s="42"/>
      <c r="M356" s="42"/>
      <c r="N356" s="42"/>
      <c r="O356" s="42"/>
      <c r="P356" s="46"/>
      <c r="Q356" s="23"/>
    </row>
    <row r="357" spans="1:17" hidden="1">
      <c r="A357" s="237">
        <v>49994</v>
      </c>
      <c r="B357" s="25">
        <v>95</v>
      </c>
      <c r="C357" s="35" t="s">
        <v>28</v>
      </c>
      <c r="D357" s="36" t="str">
        <f t="shared" ref="D357:E357" si="180">D356</f>
        <v>'</v>
      </c>
      <c r="E357" s="37">
        <f t="shared" si="180"/>
        <v>49810.75</v>
      </c>
      <c r="F357" s="6">
        <f>IF(MAX(F$9:F356)&gt;=L$5,0,IF(B357&gt;=MONTH($N$5),F356+1,0))</f>
        <v>0</v>
      </c>
      <c r="G357" s="38">
        <f t="shared" si="128"/>
        <v>0</v>
      </c>
      <c r="H357" s="39">
        <f t="shared" si="129"/>
        <v>0</v>
      </c>
      <c r="I357" s="39">
        <f t="shared" si="159"/>
        <v>0</v>
      </c>
      <c r="J357" s="40">
        <f t="shared" si="170"/>
        <v>0</v>
      </c>
      <c r="K357" s="41"/>
      <c r="L357" s="42"/>
      <c r="M357" s="42"/>
      <c r="N357" s="42"/>
      <c r="O357" s="42"/>
      <c r="P357" s="46"/>
      <c r="Q357" s="23"/>
    </row>
    <row r="358" spans="1:17" hidden="1">
      <c r="A358" s="237">
        <v>50024</v>
      </c>
      <c r="B358" s="25">
        <v>96</v>
      </c>
      <c r="C358" s="35" t="s">
        <v>29</v>
      </c>
      <c r="D358" s="36" t="str">
        <f t="shared" ref="D358:E358" si="181">D357</f>
        <v>'</v>
      </c>
      <c r="E358" s="37">
        <f t="shared" si="181"/>
        <v>49810.75</v>
      </c>
      <c r="F358" s="6">
        <f>IF(MAX(F$9:F357)&gt;=L$5,0,IF(B358&gt;=MONTH($N$5),F357+1,0))</f>
        <v>0</v>
      </c>
      <c r="G358" s="45">
        <f t="shared" si="128"/>
        <v>0</v>
      </c>
      <c r="H358" s="42">
        <f t="shared" si="129"/>
        <v>0</v>
      </c>
      <c r="I358" s="42">
        <f t="shared" si="159"/>
        <v>0</v>
      </c>
      <c r="J358" s="46">
        <f t="shared" si="170"/>
        <v>0</v>
      </c>
      <c r="K358" s="41">
        <f>SUM(H347:H358)</f>
        <v>0</v>
      </c>
      <c r="L358" s="42">
        <f>SUM(I347:I358)</f>
        <v>0</v>
      </c>
      <c r="M358" s="42">
        <f>SUM(G347:G358)</f>
        <v>0</v>
      </c>
      <c r="N358" s="42">
        <f>K358+N346</f>
        <v>275630.18999999994</v>
      </c>
      <c r="O358" s="42">
        <f>L358+O346</f>
        <v>169268.65393525464</v>
      </c>
      <c r="P358" s="46">
        <f>M358+P346</f>
        <v>444898.84393525455</v>
      </c>
      <c r="Q358" s="23"/>
    </row>
    <row r="359" spans="1:17" hidden="1">
      <c r="A359" s="237">
        <v>50055</v>
      </c>
      <c r="B359" s="25">
        <v>97</v>
      </c>
      <c r="C359" s="26" t="s">
        <v>17</v>
      </c>
      <c r="D359" s="47" t="str">
        <f>D347</f>
        <v>'</v>
      </c>
      <c r="E359" s="27">
        <f>E347+365.25</f>
        <v>50176</v>
      </c>
      <c r="F359" s="90">
        <f>IF(MAX(F$9:F358)&gt;=L$5,0,IF(B359&gt;=MONTH($N$5),F358+1,0))</f>
        <v>0</v>
      </c>
      <c r="G359" s="28">
        <f t="shared" si="128"/>
        <v>0</v>
      </c>
      <c r="H359" s="29">
        <f t="shared" si="129"/>
        <v>0</v>
      </c>
      <c r="I359" s="29">
        <f t="shared" si="159"/>
        <v>0</v>
      </c>
      <c r="J359" s="30">
        <f t="shared" si="170"/>
        <v>0</v>
      </c>
      <c r="K359" s="31"/>
      <c r="L359" s="32"/>
      <c r="M359" s="32"/>
      <c r="N359" s="32"/>
      <c r="O359" s="32"/>
      <c r="P359" s="48"/>
      <c r="Q359" s="23"/>
    </row>
    <row r="360" spans="1:17" hidden="1">
      <c r="A360" s="237">
        <v>50086</v>
      </c>
      <c r="B360" s="25">
        <v>98</v>
      </c>
      <c r="C360" s="35" t="s">
        <v>19</v>
      </c>
      <c r="D360" s="36" t="str">
        <f t="shared" ref="D360:E360" si="182">D359</f>
        <v>'</v>
      </c>
      <c r="E360" s="37">
        <f t="shared" si="182"/>
        <v>50176</v>
      </c>
      <c r="F360" s="6">
        <f>IF(MAX(F$9:F359)&gt;=L$5,0,IF(B360&gt;=MONTH($N$5),F359+1,0))</f>
        <v>0</v>
      </c>
      <c r="G360" s="38">
        <f t="shared" si="128"/>
        <v>0</v>
      </c>
      <c r="H360" s="39">
        <f t="shared" si="129"/>
        <v>0</v>
      </c>
      <c r="I360" s="39">
        <f t="shared" si="159"/>
        <v>0</v>
      </c>
      <c r="J360" s="40">
        <f t="shared" si="170"/>
        <v>0</v>
      </c>
      <c r="K360" s="41"/>
      <c r="L360" s="42"/>
      <c r="M360" s="42"/>
      <c r="N360" s="42"/>
      <c r="O360" s="42"/>
      <c r="P360" s="46"/>
      <c r="Q360" s="23"/>
    </row>
    <row r="361" spans="1:17" hidden="1">
      <c r="A361" s="237">
        <v>50114</v>
      </c>
      <c r="B361" s="25">
        <v>99</v>
      </c>
      <c r="C361" s="35" t="s">
        <v>20</v>
      </c>
      <c r="D361" s="36" t="str">
        <f t="shared" ref="D361:E361" si="183">D360</f>
        <v>'</v>
      </c>
      <c r="E361" s="37">
        <f t="shared" si="183"/>
        <v>50176</v>
      </c>
      <c r="F361" s="6">
        <f>IF(MAX(F$9:F360)&gt;=L$5,0,IF(B361&gt;=MONTH($N$5),F360+1,0))</f>
        <v>0</v>
      </c>
      <c r="G361" s="38">
        <f t="shared" si="128"/>
        <v>0</v>
      </c>
      <c r="H361" s="39">
        <f t="shared" si="129"/>
        <v>0</v>
      </c>
      <c r="I361" s="39">
        <f t="shared" si="159"/>
        <v>0</v>
      </c>
      <c r="J361" s="40">
        <f t="shared" si="170"/>
        <v>0</v>
      </c>
      <c r="K361" s="41"/>
      <c r="L361" s="42"/>
      <c r="M361" s="42"/>
      <c r="N361" s="42"/>
      <c r="O361" s="42"/>
      <c r="P361" s="46"/>
      <c r="Q361" s="23"/>
    </row>
    <row r="362" spans="1:17" hidden="1">
      <c r="A362" s="237">
        <v>50145</v>
      </c>
      <c r="B362" s="25">
        <v>100</v>
      </c>
      <c r="C362" s="35" t="s">
        <v>21</v>
      </c>
      <c r="D362" s="36" t="str">
        <f t="shared" ref="D362:E362" si="184">D361</f>
        <v>'</v>
      </c>
      <c r="E362" s="37">
        <f t="shared" si="184"/>
        <v>50176</v>
      </c>
      <c r="F362" s="6">
        <f>IF(MAX(F$9:F361)&gt;=L$5,0,IF(B362&gt;=MONTH($N$5),F361+1,0))</f>
        <v>0</v>
      </c>
      <c r="G362" s="38">
        <f t="shared" si="128"/>
        <v>0</v>
      </c>
      <c r="H362" s="39">
        <f t="shared" si="129"/>
        <v>0</v>
      </c>
      <c r="I362" s="39">
        <f t="shared" si="159"/>
        <v>0</v>
      </c>
      <c r="J362" s="40">
        <f t="shared" si="170"/>
        <v>0</v>
      </c>
      <c r="K362" s="41"/>
      <c r="L362" s="42"/>
      <c r="M362" s="42"/>
      <c r="N362" s="42"/>
      <c r="O362" s="42"/>
      <c r="P362" s="46"/>
      <c r="Q362" s="23"/>
    </row>
    <row r="363" spans="1:17" hidden="1">
      <c r="A363" s="237">
        <v>50175</v>
      </c>
      <c r="B363" s="25">
        <v>101</v>
      </c>
      <c r="C363" s="35" t="s">
        <v>22</v>
      </c>
      <c r="D363" s="36" t="str">
        <f t="shared" ref="D363:E363" si="185">D362</f>
        <v>'</v>
      </c>
      <c r="E363" s="37">
        <f t="shared" si="185"/>
        <v>50176</v>
      </c>
      <c r="F363" s="6">
        <f>IF(MAX(F$9:F362)&gt;=L$5,0,IF(B363&gt;=MONTH($N$5),F362+1,0))</f>
        <v>0</v>
      </c>
      <c r="G363" s="38">
        <f t="shared" si="128"/>
        <v>0</v>
      </c>
      <c r="H363" s="39">
        <f t="shared" si="129"/>
        <v>0</v>
      </c>
      <c r="I363" s="39">
        <f t="shared" si="159"/>
        <v>0</v>
      </c>
      <c r="J363" s="40">
        <f t="shared" si="170"/>
        <v>0</v>
      </c>
      <c r="K363" s="41"/>
      <c r="L363" s="42"/>
      <c r="M363" s="42"/>
      <c r="N363" s="42"/>
      <c r="O363" s="42"/>
      <c r="P363" s="46"/>
      <c r="Q363" s="23"/>
    </row>
    <row r="364" spans="1:17" hidden="1">
      <c r="A364" s="237">
        <v>50206</v>
      </c>
      <c r="B364" s="25">
        <v>102</v>
      </c>
      <c r="C364" s="35" t="s">
        <v>23</v>
      </c>
      <c r="D364" s="36" t="str">
        <f t="shared" ref="D364:E364" si="186">D363</f>
        <v>'</v>
      </c>
      <c r="E364" s="37">
        <f t="shared" si="186"/>
        <v>50176</v>
      </c>
      <c r="F364" s="6">
        <f>IF(MAX(F$9:F363)&gt;=L$5,0,IF(B364&gt;=MONTH($N$5),F363+1,0))</f>
        <v>0</v>
      </c>
      <c r="G364" s="38">
        <f t="shared" si="128"/>
        <v>0</v>
      </c>
      <c r="H364" s="39">
        <f t="shared" si="129"/>
        <v>0</v>
      </c>
      <c r="I364" s="39">
        <f t="shared" si="159"/>
        <v>0</v>
      </c>
      <c r="J364" s="40">
        <f t="shared" si="170"/>
        <v>0</v>
      </c>
      <c r="K364" s="41"/>
      <c r="L364" s="42"/>
      <c r="M364" s="42"/>
      <c r="N364" s="42"/>
      <c r="O364" s="42"/>
      <c r="P364" s="46"/>
      <c r="Q364" s="23"/>
    </row>
    <row r="365" spans="1:17" hidden="1">
      <c r="A365" s="237">
        <v>50236</v>
      </c>
      <c r="B365" s="25">
        <v>103</v>
      </c>
      <c r="C365" s="35" t="s">
        <v>24</v>
      </c>
      <c r="D365" s="36" t="str">
        <f t="shared" ref="D365:E365" si="187">D364</f>
        <v>'</v>
      </c>
      <c r="E365" s="37">
        <f t="shared" si="187"/>
        <v>50176</v>
      </c>
      <c r="F365" s="6">
        <f>IF(MAX(F$9:F364)&gt;=L$5,0,IF(B365&gt;=MONTH($N$5),F364+1,0))</f>
        <v>0</v>
      </c>
      <c r="G365" s="38">
        <f t="shared" si="128"/>
        <v>0</v>
      </c>
      <c r="H365" s="39">
        <f t="shared" si="129"/>
        <v>0</v>
      </c>
      <c r="I365" s="39">
        <f t="shared" si="159"/>
        <v>0</v>
      </c>
      <c r="J365" s="40">
        <f t="shared" si="170"/>
        <v>0</v>
      </c>
      <c r="K365" s="41"/>
      <c r="L365" s="42"/>
      <c r="M365" s="42"/>
      <c r="N365" s="42"/>
      <c r="O365" s="42"/>
      <c r="P365" s="46"/>
      <c r="Q365" s="23"/>
    </row>
    <row r="366" spans="1:17" hidden="1">
      <c r="A366" s="237">
        <v>50267</v>
      </c>
      <c r="B366" s="25">
        <v>104</v>
      </c>
      <c r="C366" s="35" t="s">
        <v>25</v>
      </c>
      <c r="D366" s="36" t="str">
        <f t="shared" ref="D366:E366" si="188">D365</f>
        <v>'</v>
      </c>
      <c r="E366" s="37">
        <f t="shared" si="188"/>
        <v>50176</v>
      </c>
      <c r="F366" s="6">
        <f>IF(MAX(F$9:F365)&gt;=L$5,0,IF(B366&gt;=MONTH($N$5),F365+1,0))</f>
        <v>0</v>
      </c>
      <c r="G366" s="38">
        <f t="shared" si="128"/>
        <v>0</v>
      </c>
      <c r="H366" s="39">
        <f t="shared" si="129"/>
        <v>0</v>
      </c>
      <c r="I366" s="39">
        <f t="shared" si="159"/>
        <v>0</v>
      </c>
      <c r="J366" s="40">
        <f t="shared" si="170"/>
        <v>0</v>
      </c>
      <c r="K366" s="41"/>
      <c r="L366" s="42"/>
      <c r="M366" s="42"/>
      <c r="N366" s="42"/>
      <c r="O366" s="42"/>
      <c r="P366" s="46"/>
      <c r="Q366" s="23"/>
    </row>
    <row r="367" spans="1:17" hidden="1">
      <c r="A367" s="237">
        <v>50298</v>
      </c>
      <c r="B367" s="25">
        <v>105</v>
      </c>
      <c r="C367" s="35" t="s">
        <v>26</v>
      </c>
      <c r="D367" s="36" t="str">
        <f t="shared" ref="D367:E367" si="189">D366</f>
        <v>'</v>
      </c>
      <c r="E367" s="37">
        <f t="shared" si="189"/>
        <v>50176</v>
      </c>
      <c r="F367" s="6">
        <f>IF(MAX(F$9:F366)&gt;=L$5,0,IF(B367&gt;=MONTH($N$5),F366+1,0))</f>
        <v>0</v>
      </c>
      <c r="G367" s="38">
        <f t="shared" si="128"/>
        <v>0</v>
      </c>
      <c r="H367" s="39">
        <f t="shared" si="129"/>
        <v>0</v>
      </c>
      <c r="I367" s="39">
        <f t="shared" si="159"/>
        <v>0</v>
      </c>
      <c r="J367" s="40">
        <f t="shared" si="170"/>
        <v>0</v>
      </c>
      <c r="K367" s="41"/>
      <c r="L367" s="42"/>
      <c r="M367" s="42"/>
      <c r="N367" s="42"/>
      <c r="O367" s="42"/>
      <c r="P367" s="46"/>
      <c r="Q367" s="23"/>
    </row>
    <row r="368" spans="1:17" hidden="1">
      <c r="A368" s="237">
        <v>50328</v>
      </c>
      <c r="B368" s="25">
        <v>106</v>
      </c>
      <c r="C368" s="35" t="s">
        <v>27</v>
      </c>
      <c r="D368" s="36" t="str">
        <f t="shared" ref="D368:E368" si="190">D367</f>
        <v>'</v>
      </c>
      <c r="E368" s="37">
        <f t="shared" si="190"/>
        <v>50176</v>
      </c>
      <c r="F368" s="6">
        <f>IF(MAX(F$9:F367)&gt;=L$5,0,IF(B368&gt;=MONTH($N$5),F367+1,0))</f>
        <v>0</v>
      </c>
      <c r="G368" s="38">
        <f t="shared" ref="G368:G431" si="191">IF((J367+H368)&lt;(M$5+H368),J367+H368,M$5)</f>
        <v>0</v>
      </c>
      <c r="H368" s="39">
        <f t="shared" ref="H368:H431" si="192">IF(F368&gt;0,IF(J367&gt;0,ROUND(-IPMT(K$5/12,F368,L$5,J$5,,),2),0),0)</f>
        <v>0</v>
      </c>
      <c r="I368" s="39">
        <f t="shared" si="159"/>
        <v>0</v>
      </c>
      <c r="J368" s="40">
        <f t="shared" si="170"/>
        <v>0</v>
      </c>
      <c r="K368" s="41"/>
      <c r="L368" s="42"/>
      <c r="M368" s="42"/>
      <c r="N368" s="42"/>
      <c r="O368" s="42"/>
      <c r="P368" s="46"/>
      <c r="Q368" s="23"/>
    </row>
    <row r="369" spans="1:17" hidden="1">
      <c r="A369" s="237">
        <v>50359</v>
      </c>
      <c r="B369" s="25">
        <v>107</v>
      </c>
      <c r="C369" s="35" t="s">
        <v>28</v>
      </c>
      <c r="D369" s="36" t="str">
        <f t="shared" ref="D369:E369" si="193">D368</f>
        <v>'</v>
      </c>
      <c r="E369" s="37">
        <f t="shared" si="193"/>
        <v>50176</v>
      </c>
      <c r="F369" s="6">
        <f>IF(MAX(F$9:F368)&gt;=L$5,0,IF(B369&gt;=MONTH($N$5),F368+1,0))</f>
        <v>0</v>
      </c>
      <c r="G369" s="38">
        <f t="shared" si="191"/>
        <v>0</v>
      </c>
      <c r="H369" s="39">
        <f t="shared" si="192"/>
        <v>0</v>
      </c>
      <c r="I369" s="39">
        <f t="shared" si="159"/>
        <v>0</v>
      </c>
      <c r="J369" s="40">
        <f t="shared" si="170"/>
        <v>0</v>
      </c>
      <c r="K369" s="41"/>
      <c r="L369" s="42"/>
      <c r="M369" s="42"/>
      <c r="N369" s="42"/>
      <c r="O369" s="42"/>
      <c r="P369" s="46"/>
      <c r="Q369" s="23"/>
    </row>
    <row r="370" spans="1:17" hidden="1">
      <c r="A370" s="237">
        <v>50389</v>
      </c>
      <c r="B370" s="25">
        <v>108</v>
      </c>
      <c r="C370" s="35" t="s">
        <v>29</v>
      </c>
      <c r="D370" s="36" t="str">
        <f t="shared" ref="D370:E370" si="194">D369</f>
        <v>'</v>
      </c>
      <c r="E370" s="37">
        <f t="shared" si="194"/>
        <v>50176</v>
      </c>
      <c r="F370" s="6">
        <f>IF(MAX(F$9:F369)&gt;=L$5,0,IF(B370&gt;=MONTH($N$5),F369+1,0))</f>
        <v>0</v>
      </c>
      <c r="G370" s="45">
        <f t="shared" si="191"/>
        <v>0</v>
      </c>
      <c r="H370" s="42">
        <f t="shared" si="192"/>
        <v>0</v>
      </c>
      <c r="I370" s="42">
        <f t="shared" si="159"/>
        <v>0</v>
      </c>
      <c r="J370" s="46">
        <f t="shared" si="170"/>
        <v>0</v>
      </c>
      <c r="K370" s="41">
        <f>SUM(H359:H370)</f>
        <v>0</v>
      </c>
      <c r="L370" s="42">
        <f>SUM(I359:I370)</f>
        <v>0</v>
      </c>
      <c r="M370" s="42">
        <f>SUM(G359:G370)</f>
        <v>0</v>
      </c>
      <c r="N370" s="42">
        <f>K370+N358</f>
        <v>275630.18999999994</v>
      </c>
      <c r="O370" s="42">
        <f>L370+O358</f>
        <v>169268.65393525464</v>
      </c>
      <c r="P370" s="46">
        <f>M370+P358</f>
        <v>444898.84393525455</v>
      </c>
      <c r="Q370" s="23"/>
    </row>
    <row r="371" spans="1:17" hidden="1">
      <c r="A371" s="237">
        <v>50420</v>
      </c>
      <c r="B371" s="25">
        <v>109</v>
      </c>
      <c r="C371" s="26" t="s">
        <v>17</v>
      </c>
      <c r="D371" s="47" t="str">
        <f>D359</f>
        <v>'</v>
      </c>
      <c r="E371" s="27">
        <f>E359+365.25</f>
        <v>50541.25</v>
      </c>
      <c r="F371" s="90">
        <f>IF(MAX(F$9:F370)&gt;=L$5,0,IF(B371&gt;=MONTH($N$5),F370+1,0))</f>
        <v>0</v>
      </c>
      <c r="G371" s="28">
        <f t="shared" si="191"/>
        <v>0</v>
      </c>
      <c r="H371" s="29">
        <f t="shared" si="192"/>
        <v>0</v>
      </c>
      <c r="I371" s="29">
        <f t="shared" si="159"/>
        <v>0</v>
      </c>
      <c r="J371" s="30">
        <f t="shared" si="170"/>
        <v>0</v>
      </c>
      <c r="K371" s="31"/>
      <c r="L371" s="32"/>
      <c r="M371" s="32"/>
      <c r="N371" s="32"/>
      <c r="O371" s="32"/>
      <c r="P371" s="48"/>
      <c r="Q371" s="23"/>
    </row>
    <row r="372" spans="1:17" hidden="1">
      <c r="A372" s="237">
        <v>50451</v>
      </c>
      <c r="B372" s="25">
        <v>110</v>
      </c>
      <c r="C372" s="35" t="s">
        <v>19</v>
      </c>
      <c r="D372" s="36" t="str">
        <f t="shared" ref="D372:E372" si="195">D371</f>
        <v>'</v>
      </c>
      <c r="E372" s="37">
        <f t="shared" si="195"/>
        <v>50541.25</v>
      </c>
      <c r="F372" s="6">
        <f>IF(MAX(F$9:F371)&gt;=L$5,0,IF(B372&gt;=MONTH($N$5),F371+1,0))</f>
        <v>0</v>
      </c>
      <c r="G372" s="38">
        <f t="shared" si="191"/>
        <v>0</v>
      </c>
      <c r="H372" s="39">
        <f t="shared" si="192"/>
        <v>0</v>
      </c>
      <c r="I372" s="39">
        <f t="shared" si="159"/>
        <v>0</v>
      </c>
      <c r="J372" s="40">
        <f t="shared" si="170"/>
        <v>0</v>
      </c>
      <c r="K372" s="41"/>
      <c r="L372" s="42"/>
      <c r="M372" s="42"/>
      <c r="N372" s="42"/>
      <c r="O372" s="42"/>
      <c r="P372" s="46"/>
      <c r="Q372" s="23"/>
    </row>
    <row r="373" spans="1:17" hidden="1">
      <c r="A373" s="237">
        <v>50479</v>
      </c>
      <c r="B373" s="25">
        <v>111</v>
      </c>
      <c r="C373" s="35" t="s">
        <v>20</v>
      </c>
      <c r="D373" s="36" t="str">
        <f t="shared" ref="D373:E373" si="196">D372</f>
        <v>'</v>
      </c>
      <c r="E373" s="37">
        <f t="shared" si="196"/>
        <v>50541.25</v>
      </c>
      <c r="F373" s="6">
        <f>IF(MAX(F$9:F372)&gt;=L$5,0,IF(B373&gt;=MONTH($N$5),F372+1,0))</f>
        <v>0</v>
      </c>
      <c r="G373" s="38">
        <f t="shared" si="191"/>
        <v>0</v>
      </c>
      <c r="H373" s="39">
        <f t="shared" si="192"/>
        <v>0</v>
      </c>
      <c r="I373" s="39">
        <f t="shared" si="159"/>
        <v>0</v>
      </c>
      <c r="J373" s="40">
        <f t="shared" si="170"/>
        <v>0</v>
      </c>
      <c r="K373" s="41"/>
      <c r="L373" s="42"/>
      <c r="M373" s="42"/>
      <c r="N373" s="42"/>
      <c r="O373" s="42"/>
      <c r="P373" s="46"/>
      <c r="Q373" s="23"/>
    </row>
    <row r="374" spans="1:17" hidden="1">
      <c r="A374" s="237">
        <v>50510</v>
      </c>
      <c r="B374" s="25">
        <v>112</v>
      </c>
      <c r="C374" s="35" t="s">
        <v>21</v>
      </c>
      <c r="D374" s="36" t="str">
        <f t="shared" ref="D374:E374" si="197">D373</f>
        <v>'</v>
      </c>
      <c r="E374" s="37">
        <f t="shared" si="197"/>
        <v>50541.25</v>
      </c>
      <c r="F374" s="6">
        <f>IF(MAX(F$9:F373)&gt;=L$5,0,IF(B374&gt;=MONTH($N$5),F373+1,0))</f>
        <v>0</v>
      </c>
      <c r="G374" s="38">
        <f t="shared" si="191"/>
        <v>0</v>
      </c>
      <c r="H374" s="39">
        <f t="shared" si="192"/>
        <v>0</v>
      </c>
      <c r="I374" s="39">
        <f t="shared" si="159"/>
        <v>0</v>
      </c>
      <c r="J374" s="40">
        <f t="shared" si="170"/>
        <v>0</v>
      </c>
      <c r="K374" s="41"/>
      <c r="L374" s="42"/>
      <c r="M374" s="42"/>
      <c r="N374" s="42"/>
      <c r="O374" s="42"/>
      <c r="P374" s="46"/>
      <c r="Q374" s="23"/>
    </row>
    <row r="375" spans="1:17" hidden="1">
      <c r="A375" s="237">
        <v>50540</v>
      </c>
      <c r="B375" s="25">
        <v>113</v>
      </c>
      <c r="C375" s="35" t="s">
        <v>22</v>
      </c>
      <c r="D375" s="36" t="str">
        <f t="shared" ref="D375:E375" si="198">D374</f>
        <v>'</v>
      </c>
      <c r="E375" s="37">
        <f t="shared" si="198"/>
        <v>50541.25</v>
      </c>
      <c r="F375" s="6">
        <f>IF(MAX(F$9:F374)&gt;=L$5,0,IF(B375&gt;=MONTH($N$5),F374+1,0))</f>
        <v>0</v>
      </c>
      <c r="G375" s="38">
        <f t="shared" si="191"/>
        <v>0</v>
      </c>
      <c r="H375" s="39">
        <f t="shared" si="192"/>
        <v>0</v>
      </c>
      <c r="I375" s="39">
        <f t="shared" si="159"/>
        <v>0</v>
      </c>
      <c r="J375" s="40">
        <f t="shared" si="170"/>
        <v>0</v>
      </c>
      <c r="K375" s="41"/>
      <c r="L375" s="42"/>
      <c r="M375" s="42"/>
      <c r="N375" s="42"/>
      <c r="O375" s="42"/>
      <c r="P375" s="46"/>
      <c r="Q375" s="23"/>
    </row>
    <row r="376" spans="1:17" hidden="1">
      <c r="A376" s="237">
        <v>50571</v>
      </c>
      <c r="B376" s="25">
        <v>114</v>
      </c>
      <c r="C376" s="35" t="s">
        <v>23</v>
      </c>
      <c r="D376" s="36" t="str">
        <f t="shared" ref="D376:E376" si="199">D375</f>
        <v>'</v>
      </c>
      <c r="E376" s="37">
        <f t="shared" si="199"/>
        <v>50541.25</v>
      </c>
      <c r="F376" s="6">
        <f>IF(MAX(F$9:F375)&gt;=L$5,0,IF(B376&gt;=MONTH($N$5),F375+1,0))</f>
        <v>0</v>
      </c>
      <c r="G376" s="38">
        <f t="shared" si="191"/>
        <v>0</v>
      </c>
      <c r="H376" s="39">
        <f t="shared" si="192"/>
        <v>0</v>
      </c>
      <c r="I376" s="39">
        <f t="shared" si="159"/>
        <v>0</v>
      </c>
      <c r="J376" s="40">
        <f t="shared" si="170"/>
        <v>0</v>
      </c>
      <c r="K376" s="41"/>
      <c r="L376" s="42"/>
      <c r="M376" s="42"/>
      <c r="N376" s="42"/>
      <c r="O376" s="42"/>
      <c r="P376" s="46"/>
      <c r="Q376" s="23"/>
    </row>
    <row r="377" spans="1:17" hidden="1">
      <c r="A377" s="237">
        <v>50601</v>
      </c>
      <c r="B377" s="25">
        <v>115</v>
      </c>
      <c r="C377" s="35" t="s">
        <v>24</v>
      </c>
      <c r="D377" s="36" t="str">
        <f t="shared" ref="D377:E377" si="200">D376</f>
        <v>'</v>
      </c>
      <c r="E377" s="37">
        <f t="shared" si="200"/>
        <v>50541.25</v>
      </c>
      <c r="F377" s="6">
        <f>IF(MAX(F$9:F376)&gt;=L$5,0,IF(B377&gt;=MONTH($N$5),F376+1,0))</f>
        <v>0</v>
      </c>
      <c r="G377" s="38">
        <f t="shared" si="191"/>
        <v>0</v>
      </c>
      <c r="H377" s="39">
        <f t="shared" si="192"/>
        <v>0</v>
      </c>
      <c r="I377" s="39">
        <f t="shared" si="159"/>
        <v>0</v>
      </c>
      <c r="J377" s="40">
        <f t="shared" si="170"/>
        <v>0</v>
      </c>
      <c r="K377" s="41"/>
      <c r="L377" s="42"/>
      <c r="M377" s="42"/>
      <c r="N377" s="42"/>
      <c r="O377" s="42"/>
      <c r="P377" s="46"/>
      <c r="Q377" s="23"/>
    </row>
    <row r="378" spans="1:17" hidden="1">
      <c r="A378" s="237">
        <v>50632</v>
      </c>
      <c r="B378" s="25">
        <v>116</v>
      </c>
      <c r="C378" s="35" t="s">
        <v>25</v>
      </c>
      <c r="D378" s="36" t="str">
        <f t="shared" ref="D378:E378" si="201">D377</f>
        <v>'</v>
      </c>
      <c r="E378" s="37">
        <f t="shared" si="201"/>
        <v>50541.25</v>
      </c>
      <c r="F378" s="6">
        <f>IF(MAX(F$9:F377)&gt;=L$5,0,IF(B378&gt;=MONTH($N$5),F377+1,0))</f>
        <v>0</v>
      </c>
      <c r="G378" s="38">
        <f t="shared" si="191"/>
        <v>0</v>
      </c>
      <c r="H378" s="39">
        <f t="shared" si="192"/>
        <v>0</v>
      </c>
      <c r="I378" s="39">
        <f t="shared" si="159"/>
        <v>0</v>
      </c>
      <c r="J378" s="40">
        <f t="shared" si="170"/>
        <v>0</v>
      </c>
      <c r="K378" s="41"/>
      <c r="L378" s="42"/>
      <c r="M378" s="42"/>
      <c r="N378" s="42"/>
      <c r="O378" s="42"/>
      <c r="P378" s="46"/>
      <c r="Q378" s="23"/>
    </row>
    <row r="379" spans="1:17" hidden="1">
      <c r="A379" s="237">
        <v>50663</v>
      </c>
      <c r="B379" s="25">
        <v>117</v>
      </c>
      <c r="C379" s="35" t="s">
        <v>26</v>
      </c>
      <c r="D379" s="36" t="str">
        <f t="shared" ref="D379:E379" si="202">D378</f>
        <v>'</v>
      </c>
      <c r="E379" s="37">
        <f t="shared" si="202"/>
        <v>50541.25</v>
      </c>
      <c r="F379" s="6">
        <f>IF(MAX(F$9:F378)&gt;=L$5,0,IF(B379&gt;=MONTH($N$5),F378+1,0))</f>
        <v>0</v>
      </c>
      <c r="G379" s="38">
        <f t="shared" si="191"/>
        <v>0</v>
      </c>
      <c r="H379" s="39">
        <f t="shared" si="192"/>
        <v>0</v>
      </c>
      <c r="I379" s="39">
        <f t="shared" si="159"/>
        <v>0</v>
      </c>
      <c r="J379" s="40">
        <f t="shared" si="170"/>
        <v>0</v>
      </c>
      <c r="K379" s="41"/>
      <c r="L379" s="42"/>
      <c r="M379" s="42"/>
      <c r="N379" s="42"/>
      <c r="O379" s="42"/>
      <c r="P379" s="46"/>
      <c r="Q379" s="23"/>
    </row>
    <row r="380" spans="1:17" hidden="1">
      <c r="A380" s="237">
        <v>50693</v>
      </c>
      <c r="B380" s="25">
        <v>118</v>
      </c>
      <c r="C380" s="35" t="s">
        <v>27</v>
      </c>
      <c r="D380" s="36" t="str">
        <f t="shared" ref="D380:E380" si="203">D379</f>
        <v>'</v>
      </c>
      <c r="E380" s="37">
        <f t="shared" si="203"/>
        <v>50541.25</v>
      </c>
      <c r="F380" s="6">
        <f>IF(MAX(F$9:F379)&gt;=L$5,0,IF(B380&gt;=MONTH($N$5),F379+1,0))</f>
        <v>0</v>
      </c>
      <c r="G380" s="38">
        <f t="shared" si="191"/>
        <v>0</v>
      </c>
      <c r="H380" s="39">
        <f t="shared" si="192"/>
        <v>0</v>
      </c>
      <c r="I380" s="39">
        <f t="shared" si="159"/>
        <v>0</v>
      </c>
      <c r="J380" s="40">
        <f t="shared" si="170"/>
        <v>0</v>
      </c>
      <c r="K380" s="41"/>
      <c r="L380" s="42"/>
      <c r="M380" s="42"/>
      <c r="N380" s="42"/>
      <c r="O380" s="42"/>
      <c r="P380" s="46"/>
      <c r="Q380" s="23"/>
    </row>
    <row r="381" spans="1:17" hidden="1">
      <c r="A381" s="237">
        <v>50724</v>
      </c>
      <c r="B381" s="25">
        <v>119</v>
      </c>
      <c r="C381" s="35" t="s">
        <v>28</v>
      </c>
      <c r="D381" s="36" t="str">
        <f t="shared" ref="D381:E381" si="204">D380</f>
        <v>'</v>
      </c>
      <c r="E381" s="37">
        <f t="shared" si="204"/>
        <v>50541.25</v>
      </c>
      <c r="F381" s="6">
        <f>IF(MAX(F$9:F380)&gt;=L$5,0,IF(B381&gt;=MONTH($N$5),F380+1,0))</f>
        <v>0</v>
      </c>
      <c r="G381" s="38">
        <f t="shared" si="191"/>
        <v>0</v>
      </c>
      <c r="H381" s="39">
        <f t="shared" si="192"/>
        <v>0</v>
      </c>
      <c r="I381" s="39">
        <f t="shared" si="159"/>
        <v>0</v>
      </c>
      <c r="J381" s="40">
        <f t="shared" si="170"/>
        <v>0</v>
      </c>
      <c r="K381" s="41"/>
      <c r="L381" s="42"/>
      <c r="M381" s="42"/>
      <c r="N381" s="42"/>
      <c r="O381" s="42"/>
      <c r="P381" s="46"/>
      <c r="Q381" s="23"/>
    </row>
    <row r="382" spans="1:17" hidden="1">
      <c r="A382" s="237">
        <v>50754</v>
      </c>
      <c r="B382" s="25">
        <v>120</v>
      </c>
      <c r="C382" s="35" t="s">
        <v>29</v>
      </c>
      <c r="D382" s="36" t="str">
        <f t="shared" ref="D382:E382" si="205">D381</f>
        <v>'</v>
      </c>
      <c r="E382" s="37">
        <f t="shared" si="205"/>
        <v>50541.25</v>
      </c>
      <c r="F382" s="6">
        <f>IF(MAX(F$9:F381)&gt;=L$5,0,IF(B382&gt;=MONTH($N$5),F381+1,0))</f>
        <v>0</v>
      </c>
      <c r="G382" s="45">
        <f t="shared" si="191"/>
        <v>0</v>
      </c>
      <c r="H382" s="42">
        <f t="shared" si="192"/>
        <v>0</v>
      </c>
      <c r="I382" s="42">
        <f t="shared" si="159"/>
        <v>0</v>
      </c>
      <c r="J382" s="46">
        <f t="shared" si="170"/>
        <v>0</v>
      </c>
      <c r="K382" s="41">
        <f>SUM(H371:H382)</f>
        <v>0</v>
      </c>
      <c r="L382" s="42">
        <f>SUM(I371:I382)</f>
        <v>0</v>
      </c>
      <c r="M382" s="42">
        <f>SUM(G371:G382)</f>
        <v>0</v>
      </c>
      <c r="N382" s="42">
        <f>K382+N370</f>
        <v>275630.18999999994</v>
      </c>
      <c r="O382" s="42">
        <f>L382+O370</f>
        <v>169268.65393525464</v>
      </c>
      <c r="P382" s="46">
        <f>M382+P370</f>
        <v>444898.84393525455</v>
      </c>
      <c r="Q382" s="23"/>
    </row>
    <row r="383" spans="1:17" hidden="1">
      <c r="A383" s="237">
        <v>50785</v>
      </c>
      <c r="B383" s="25">
        <v>49</v>
      </c>
      <c r="C383" s="26" t="s">
        <v>17</v>
      </c>
      <c r="D383" s="47" t="str">
        <f>D371</f>
        <v>'</v>
      </c>
      <c r="E383" s="27">
        <f>E371+365.25</f>
        <v>50906.5</v>
      </c>
      <c r="F383" s="90">
        <f>IF(MAX(F$9:F382)&gt;=L$5,0,IF(B383&gt;=MONTH($N$5),F382+1,0))</f>
        <v>0</v>
      </c>
      <c r="G383" s="28">
        <f t="shared" si="191"/>
        <v>0</v>
      </c>
      <c r="H383" s="29">
        <f t="shared" si="192"/>
        <v>0</v>
      </c>
      <c r="I383" s="29">
        <f t="shared" si="159"/>
        <v>0</v>
      </c>
      <c r="J383" s="30">
        <f t="shared" si="170"/>
        <v>0</v>
      </c>
      <c r="K383" s="31"/>
      <c r="L383" s="32"/>
      <c r="M383" s="32"/>
      <c r="N383" s="32"/>
      <c r="O383" s="32"/>
      <c r="P383" s="48"/>
      <c r="Q383" s="23"/>
    </row>
    <row r="384" spans="1:17" hidden="1">
      <c r="A384" s="237">
        <v>50816</v>
      </c>
      <c r="B384" s="25">
        <v>62</v>
      </c>
      <c r="C384" s="35" t="s">
        <v>19</v>
      </c>
      <c r="D384" s="36" t="str">
        <f t="shared" ref="D384:E384" si="206">D383</f>
        <v>'</v>
      </c>
      <c r="E384" s="37">
        <f t="shared" si="206"/>
        <v>50906.5</v>
      </c>
      <c r="F384" s="6">
        <f>IF(MAX(F$9:F383)&gt;=L$5,0,IF(B384&gt;=MONTH($N$5),F383+1,0))</f>
        <v>0</v>
      </c>
      <c r="G384" s="38">
        <f t="shared" si="191"/>
        <v>0</v>
      </c>
      <c r="H384" s="39">
        <f t="shared" si="192"/>
        <v>0</v>
      </c>
      <c r="I384" s="39">
        <f t="shared" si="159"/>
        <v>0</v>
      </c>
      <c r="J384" s="40">
        <f t="shared" si="170"/>
        <v>0</v>
      </c>
      <c r="K384" s="41"/>
      <c r="L384" s="42"/>
      <c r="M384" s="42"/>
      <c r="N384" s="42"/>
      <c r="O384" s="42"/>
      <c r="P384" s="46"/>
      <c r="Q384" s="23"/>
    </row>
    <row r="385" spans="1:17" hidden="1">
      <c r="A385" s="237">
        <v>50844</v>
      </c>
      <c r="B385" s="25">
        <v>63</v>
      </c>
      <c r="C385" s="35" t="s">
        <v>20</v>
      </c>
      <c r="D385" s="36" t="str">
        <f t="shared" ref="D385:E385" si="207">D384</f>
        <v>'</v>
      </c>
      <c r="E385" s="37">
        <f t="shared" si="207"/>
        <v>50906.5</v>
      </c>
      <c r="F385" s="6">
        <f>IF(MAX(F$9:F384)&gt;=L$5,0,IF(B385&gt;=MONTH($N$5),F384+1,0))</f>
        <v>0</v>
      </c>
      <c r="G385" s="38">
        <f t="shared" si="191"/>
        <v>0</v>
      </c>
      <c r="H385" s="39">
        <f t="shared" si="192"/>
        <v>0</v>
      </c>
      <c r="I385" s="39">
        <f t="shared" si="159"/>
        <v>0</v>
      </c>
      <c r="J385" s="40">
        <f t="shared" si="170"/>
        <v>0</v>
      </c>
      <c r="K385" s="41"/>
      <c r="L385" s="42"/>
      <c r="M385" s="42"/>
      <c r="N385" s="42"/>
      <c r="O385" s="42"/>
      <c r="P385" s="46"/>
      <c r="Q385" s="23"/>
    </row>
    <row r="386" spans="1:17" hidden="1">
      <c r="A386" s="237">
        <v>50875</v>
      </c>
      <c r="B386" s="25">
        <v>64</v>
      </c>
      <c r="C386" s="35" t="s">
        <v>21</v>
      </c>
      <c r="D386" s="36" t="str">
        <f t="shared" ref="D386:E386" si="208">D385</f>
        <v>'</v>
      </c>
      <c r="E386" s="37">
        <f t="shared" si="208"/>
        <v>50906.5</v>
      </c>
      <c r="F386" s="6">
        <f>IF(MAX(F$9:F385)&gt;=L$5,0,IF(B386&gt;=MONTH($N$5),F385+1,0))</f>
        <v>0</v>
      </c>
      <c r="G386" s="38">
        <f t="shared" si="191"/>
        <v>0</v>
      </c>
      <c r="H386" s="39">
        <f t="shared" si="192"/>
        <v>0</v>
      </c>
      <c r="I386" s="39">
        <f t="shared" si="159"/>
        <v>0</v>
      </c>
      <c r="J386" s="40">
        <f t="shared" si="170"/>
        <v>0</v>
      </c>
      <c r="K386" s="41"/>
      <c r="L386" s="42"/>
      <c r="M386" s="42"/>
      <c r="N386" s="42"/>
      <c r="O386" s="42"/>
      <c r="P386" s="46"/>
      <c r="Q386" s="23"/>
    </row>
    <row r="387" spans="1:17" hidden="1">
      <c r="A387" s="237">
        <v>50905</v>
      </c>
      <c r="B387" s="25">
        <v>65</v>
      </c>
      <c r="C387" s="35" t="s">
        <v>22</v>
      </c>
      <c r="D387" s="36" t="str">
        <f t="shared" ref="D387:E387" si="209">D386</f>
        <v>'</v>
      </c>
      <c r="E387" s="37">
        <f t="shared" si="209"/>
        <v>50906.5</v>
      </c>
      <c r="F387" s="6">
        <f>IF(MAX(F$9:F386)&gt;=L$5,0,IF(B387&gt;=MONTH($N$5),F386+1,0))</f>
        <v>0</v>
      </c>
      <c r="G387" s="38">
        <f t="shared" si="191"/>
        <v>0</v>
      </c>
      <c r="H387" s="39">
        <f t="shared" si="192"/>
        <v>0</v>
      </c>
      <c r="I387" s="39">
        <f t="shared" si="159"/>
        <v>0</v>
      </c>
      <c r="J387" s="40">
        <f t="shared" si="170"/>
        <v>0</v>
      </c>
      <c r="K387" s="41"/>
      <c r="L387" s="42"/>
      <c r="M387" s="42"/>
      <c r="N387" s="42"/>
      <c r="O387" s="42"/>
      <c r="P387" s="46"/>
      <c r="Q387" s="23"/>
    </row>
    <row r="388" spans="1:17" hidden="1">
      <c r="A388" s="237">
        <v>50936</v>
      </c>
      <c r="B388" s="25">
        <v>66</v>
      </c>
      <c r="C388" s="35" t="s">
        <v>23</v>
      </c>
      <c r="D388" s="36" t="str">
        <f t="shared" ref="D388:E388" si="210">D387</f>
        <v>'</v>
      </c>
      <c r="E388" s="37">
        <f t="shared" si="210"/>
        <v>50906.5</v>
      </c>
      <c r="F388" s="6">
        <f>IF(MAX(F$9:F387)&gt;=L$5,0,IF(B388&gt;=MONTH($N$5),F387+1,0))</f>
        <v>0</v>
      </c>
      <c r="G388" s="38">
        <f t="shared" si="191"/>
        <v>0</v>
      </c>
      <c r="H388" s="39">
        <f t="shared" si="192"/>
        <v>0</v>
      </c>
      <c r="I388" s="39">
        <f t="shared" si="159"/>
        <v>0</v>
      </c>
      <c r="J388" s="40">
        <f t="shared" si="170"/>
        <v>0</v>
      </c>
      <c r="K388" s="41"/>
      <c r="L388" s="42"/>
      <c r="M388" s="42"/>
      <c r="N388" s="42"/>
      <c r="O388" s="42"/>
      <c r="P388" s="46"/>
      <c r="Q388" s="23"/>
    </row>
    <row r="389" spans="1:17" hidden="1">
      <c r="A389" s="237">
        <v>50966</v>
      </c>
      <c r="B389" s="25">
        <v>67</v>
      </c>
      <c r="C389" s="35" t="s">
        <v>24</v>
      </c>
      <c r="D389" s="36" t="str">
        <f t="shared" ref="D389:E389" si="211">D388</f>
        <v>'</v>
      </c>
      <c r="E389" s="37">
        <f t="shared" si="211"/>
        <v>50906.5</v>
      </c>
      <c r="F389" s="6">
        <f>IF(MAX(F$9:F388)&gt;=L$5,0,IF(B389&gt;=MONTH($N$5),F388+1,0))</f>
        <v>0</v>
      </c>
      <c r="G389" s="38">
        <f t="shared" si="191"/>
        <v>0</v>
      </c>
      <c r="H389" s="39">
        <f t="shared" si="192"/>
        <v>0</v>
      </c>
      <c r="I389" s="39">
        <f t="shared" si="159"/>
        <v>0</v>
      </c>
      <c r="J389" s="40">
        <f t="shared" si="170"/>
        <v>0</v>
      </c>
      <c r="K389" s="41"/>
      <c r="L389" s="42"/>
      <c r="M389" s="42"/>
      <c r="N389" s="42"/>
      <c r="O389" s="42"/>
      <c r="P389" s="46"/>
      <c r="Q389" s="23"/>
    </row>
    <row r="390" spans="1:17" hidden="1">
      <c r="A390" s="237">
        <v>50997</v>
      </c>
      <c r="B390" s="25">
        <v>68</v>
      </c>
      <c r="C390" s="35" t="s">
        <v>25</v>
      </c>
      <c r="D390" s="36" t="str">
        <f t="shared" ref="D390:E390" si="212">D389</f>
        <v>'</v>
      </c>
      <c r="E390" s="37">
        <f t="shared" si="212"/>
        <v>50906.5</v>
      </c>
      <c r="F390" s="6">
        <f>IF(MAX(F$9:F389)&gt;=L$5,0,IF(B390&gt;=MONTH($N$5),F389+1,0))</f>
        <v>0</v>
      </c>
      <c r="G390" s="38">
        <f t="shared" si="191"/>
        <v>0</v>
      </c>
      <c r="H390" s="39">
        <f t="shared" si="192"/>
        <v>0</v>
      </c>
      <c r="I390" s="39">
        <f t="shared" si="159"/>
        <v>0</v>
      </c>
      <c r="J390" s="40">
        <f t="shared" si="170"/>
        <v>0</v>
      </c>
      <c r="K390" s="41"/>
      <c r="L390" s="42"/>
      <c r="M390" s="42"/>
      <c r="N390" s="42"/>
      <c r="O390" s="42"/>
      <c r="P390" s="46"/>
      <c r="Q390" s="23"/>
    </row>
    <row r="391" spans="1:17" hidden="1">
      <c r="A391" s="237">
        <v>51028</v>
      </c>
      <c r="B391" s="25">
        <v>69</v>
      </c>
      <c r="C391" s="35" t="s">
        <v>26</v>
      </c>
      <c r="D391" s="36" t="str">
        <f t="shared" ref="D391:E391" si="213">D390</f>
        <v>'</v>
      </c>
      <c r="E391" s="37">
        <f t="shared" si="213"/>
        <v>50906.5</v>
      </c>
      <c r="F391" s="6">
        <f>IF(MAX(F$9:F390)&gt;=L$5,0,IF(B391&gt;=MONTH($N$5),F390+1,0))</f>
        <v>0</v>
      </c>
      <c r="G391" s="38">
        <f t="shared" si="191"/>
        <v>0</v>
      </c>
      <c r="H391" s="39">
        <f t="shared" si="192"/>
        <v>0</v>
      </c>
      <c r="I391" s="39">
        <f t="shared" si="159"/>
        <v>0</v>
      </c>
      <c r="J391" s="40">
        <f t="shared" si="170"/>
        <v>0</v>
      </c>
      <c r="K391" s="41"/>
      <c r="L391" s="42"/>
      <c r="M391" s="42"/>
      <c r="N391" s="42"/>
      <c r="O391" s="42"/>
      <c r="P391" s="46"/>
      <c r="Q391" s="23"/>
    </row>
    <row r="392" spans="1:17" hidden="1">
      <c r="A392" s="237">
        <v>51058</v>
      </c>
      <c r="B392" s="25">
        <v>70</v>
      </c>
      <c r="C392" s="35" t="s">
        <v>27</v>
      </c>
      <c r="D392" s="36" t="str">
        <f t="shared" ref="D392:E392" si="214">D391</f>
        <v>'</v>
      </c>
      <c r="E392" s="37">
        <f t="shared" si="214"/>
        <v>50906.5</v>
      </c>
      <c r="F392" s="6">
        <f>IF(MAX(F$9:F391)&gt;=L$5,0,IF(B392&gt;=MONTH($N$5),F391+1,0))</f>
        <v>0</v>
      </c>
      <c r="G392" s="38">
        <f t="shared" si="191"/>
        <v>0</v>
      </c>
      <c r="H392" s="39">
        <f t="shared" si="192"/>
        <v>0</v>
      </c>
      <c r="I392" s="39">
        <f t="shared" si="159"/>
        <v>0</v>
      </c>
      <c r="J392" s="40">
        <f t="shared" si="170"/>
        <v>0</v>
      </c>
      <c r="K392" s="41"/>
      <c r="L392" s="42"/>
      <c r="M392" s="42"/>
      <c r="N392" s="42"/>
      <c r="O392" s="42"/>
      <c r="P392" s="46"/>
      <c r="Q392" s="23"/>
    </row>
    <row r="393" spans="1:17" hidden="1">
      <c r="A393" s="237">
        <v>51089</v>
      </c>
      <c r="B393" s="25">
        <v>71</v>
      </c>
      <c r="C393" s="35" t="s">
        <v>28</v>
      </c>
      <c r="D393" s="36" t="str">
        <f t="shared" ref="D393:E393" si="215">D392</f>
        <v>'</v>
      </c>
      <c r="E393" s="37">
        <f t="shared" si="215"/>
        <v>50906.5</v>
      </c>
      <c r="F393" s="6">
        <f>IF(MAX(F$9:F392)&gt;=L$5,0,IF(B393&gt;=MONTH($N$5),F392+1,0))</f>
        <v>0</v>
      </c>
      <c r="G393" s="38">
        <f t="shared" si="191"/>
        <v>0</v>
      </c>
      <c r="H393" s="39">
        <f t="shared" si="192"/>
        <v>0</v>
      </c>
      <c r="I393" s="39">
        <f t="shared" si="159"/>
        <v>0</v>
      </c>
      <c r="J393" s="40">
        <f t="shared" si="170"/>
        <v>0</v>
      </c>
      <c r="K393" s="41"/>
      <c r="L393" s="42"/>
      <c r="M393" s="42"/>
      <c r="N393" s="42"/>
      <c r="O393" s="42"/>
      <c r="P393" s="46"/>
      <c r="Q393" s="23"/>
    </row>
    <row r="394" spans="1:17" hidden="1">
      <c r="A394" s="237">
        <v>51119</v>
      </c>
      <c r="B394" s="25">
        <v>72</v>
      </c>
      <c r="C394" s="35" t="s">
        <v>29</v>
      </c>
      <c r="D394" s="36" t="str">
        <f t="shared" ref="D394:E394" si="216">D393</f>
        <v>'</v>
      </c>
      <c r="E394" s="37">
        <f t="shared" si="216"/>
        <v>50906.5</v>
      </c>
      <c r="F394" s="6">
        <f>IF(MAX(F$9:F393)&gt;=L$5,0,IF(B394&gt;=MONTH($N$5),F393+1,0))</f>
        <v>0</v>
      </c>
      <c r="G394" s="45">
        <f t="shared" si="191"/>
        <v>0</v>
      </c>
      <c r="H394" s="42">
        <f t="shared" si="192"/>
        <v>0</v>
      </c>
      <c r="I394" s="42">
        <f t="shared" si="159"/>
        <v>0</v>
      </c>
      <c r="J394" s="46">
        <f t="shared" si="170"/>
        <v>0</v>
      </c>
      <c r="K394" s="41">
        <f>SUM(H383:H394)</f>
        <v>0</v>
      </c>
      <c r="L394" s="42">
        <f>SUM(I383:I394)</f>
        <v>0</v>
      </c>
      <c r="M394" s="42">
        <f>SUM(G383:G394)</f>
        <v>0</v>
      </c>
      <c r="N394" s="42">
        <f>K394+N310</f>
        <v>197367.59</v>
      </c>
      <c r="O394" s="42">
        <f>L394+O310</f>
        <v>84763.384202844405</v>
      </c>
      <c r="P394" s="46">
        <f>M394+P310</f>
        <v>282130.97420284437</v>
      </c>
      <c r="Q394" s="23"/>
    </row>
    <row r="395" spans="1:17" hidden="1">
      <c r="A395" s="237">
        <v>51150</v>
      </c>
      <c r="B395" s="25">
        <v>73</v>
      </c>
      <c r="C395" s="26" t="s">
        <v>17</v>
      </c>
      <c r="D395" s="47" t="str">
        <f>D383</f>
        <v>'</v>
      </c>
      <c r="E395" s="27">
        <f>E383+365.25</f>
        <v>51271.75</v>
      </c>
      <c r="F395" s="90">
        <f>IF(MAX(F$9:F394)&gt;=L$5,0,IF(B395&gt;=MONTH($N$5),F394+1,0))</f>
        <v>0</v>
      </c>
      <c r="G395" s="28">
        <f t="shared" si="191"/>
        <v>0</v>
      </c>
      <c r="H395" s="29">
        <f t="shared" si="192"/>
        <v>0</v>
      </c>
      <c r="I395" s="29">
        <f t="shared" si="159"/>
        <v>0</v>
      </c>
      <c r="J395" s="30">
        <f t="shared" si="170"/>
        <v>0</v>
      </c>
      <c r="K395" s="31"/>
      <c r="L395" s="32"/>
      <c r="M395" s="32"/>
      <c r="N395" s="32"/>
      <c r="O395" s="32"/>
      <c r="P395" s="48"/>
      <c r="Q395" s="23"/>
    </row>
    <row r="396" spans="1:17" hidden="1">
      <c r="A396" s="237">
        <v>51181</v>
      </c>
      <c r="B396" s="25">
        <v>74</v>
      </c>
      <c r="C396" s="35" t="s">
        <v>19</v>
      </c>
      <c r="D396" s="36" t="str">
        <f t="shared" ref="D396:E396" si="217">D395</f>
        <v>'</v>
      </c>
      <c r="E396" s="37">
        <f t="shared" si="217"/>
        <v>51271.75</v>
      </c>
      <c r="F396" s="6">
        <f>IF(MAX(F$9:F395)&gt;=L$5,0,IF(B396&gt;=MONTH($N$5),F395+1,0))</f>
        <v>0</v>
      </c>
      <c r="G396" s="38">
        <f t="shared" si="191"/>
        <v>0</v>
      </c>
      <c r="H396" s="39">
        <f t="shared" si="192"/>
        <v>0</v>
      </c>
      <c r="I396" s="39">
        <f t="shared" si="159"/>
        <v>0</v>
      </c>
      <c r="J396" s="40">
        <f t="shared" si="170"/>
        <v>0</v>
      </c>
      <c r="K396" s="41"/>
      <c r="L396" s="42"/>
      <c r="M396" s="42"/>
      <c r="N396" s="42"/>
      <c r="O396" s="42"/>
      <c r="P396" s="46"/>
      <c r="Q396" s="23"/>
    </row>
    <row r="397" spans="1:17" hidden="1">
      <c r="A397" s="237">
        <v>51210</v>
      </c>
      <c r="B397" s="25">
        <v>75</v>
      </c>
      <c r="C397" s="35" t="s">
        <v>20</v>
      </c>
      <c r="D397" s="36" t="str">
        <f t="shared" ref="D397:E397" si="218">D396</f>
        <v>'</v>
      </c>
      <c r="E397" s="37">
        <f t="shared" si="218"/>
        <v>51271.75</v>
      </c>
      <c r="F397" s="6">
        <f>IF(MAX(F$9:F396)&gt;=L$5,0,IF(B397&gt;=MONTH($N$5),F396+1,0))</f>
        <v>0</v>
      </c>
      <c r="G397" s="38">
        <f t="shared" si="191"/>
        <v>0</v>
      </c>
      <c r="H397" s="39">
        <f t="shared" si="192"/>
        <v>0</v>
      </c>
      <c r="I397" s="39">
        <f t="shared" si="159"/>
        <v>0</v>
      </c>
      <c r="J397" s="40">
        <f t="shared" si="170"/>
        <v>0</v>
      </c>
      <c r="K397" s="41"/>
      <c r="L397" s="42"/>
      <c r="M397" s="42"/>
      <c r="N397" s="42"/>
      <c r="O397" s="42"/>
      <c r="P397" s="46"/>
      <c r="Q397" s="23"/>
    </row>
    <row r="398" spans="1:17" hidden="1">
      <c r="A398" s="237">
        <v>51241</v>
      </c>
      <c r="B398" s="25">
        <v>76</v>
      </c>
      <c r="C398" s="35" t="s">
        <v>21</v>
      </c>
      <c r="D398" s="36" t="str">
        <f t="shared" ref="D398:E398" si="219">D397</f>
        <v>'</v>
      </c>
      <c r="E398" s="37">
        <f t="shared" si="219"/>
        <v>51271.75</v>
      </c>
      <c r="F398" s="6">
        <f>IF(MAX(F$9:F397)&gt;=L$5,0,IF(B398&gt;=MONTH($N$5),F397+1,0))</f>
        <v>0</v>
      </c>
      <c r="G398" s="38">
        <f t="shared" si="191"/>
        <v>0</v>
      </c>
      <c r="H398" s="39">
        <f t="shared" si="192"/>
        <v>0</v>
      </c>
      <c r="I398" s="39">
        <f t="shared" si="159"/>
        <v>0</v>
      </c>
      <c r="J398" s="40">
        <f t="shared" si="170"/>
        <v>0</v>
      </c>
      <c r="K398" s="41"/>
      <c r="L398" s="42"/>
      <c r="M398" s="42"/>
      <c r="N398" s="42"/>
      <c r="O398" s="42"/>
      <c r="P398" s="46"/>
      <c r="Q398" s="23"/>
    </row>
    <row r="399" spans="1:17" hidden="1">
      <c r="A399" s="237">
        <v>51271</v>
      </c>
      <c r="B399" s="25">
        <v>77</v>
      </c>
      <c r="C399" s="35" t="s">
        <v>22</v>
      </c>
      <c r="D399" s="36" t="str">
        <f t="shared" ref="D399:E399" si="220">D398</f>
        <v>'</v>
      </c>
      <c r="E399" s="37">
        <f t="shared" si="220"/>
        <v>51271.75</v>
      </c>
      <c r="F399" s="6">
        <f>IF(MAX(F$9:F398)&gt;=L$5,0,IF(B399&gt;=MONTH($N$5),F398+1,0))</f>
        <v>0</v>
      </c>
      <c r="G399" s="38">
        <f t="shared" si="191"/>
        <v>0</v>
      </c>
      <c r="H399" s="39">
        <f t="shared" si="192"/>
        <v>0</v>
      </c>
      <c r="I399" s="39">
        <f t="shared" si="159"/>
        <v>0</v>
      </c>
      <c r="J399" s="40">
        <f t="shared" si="170"/>
        <v>0</v>
      </c>
      <c r="K399" s="41"/>
      <c r="L399" s="42"/>
      <c r="M399" s="42"/>
      <c r="N399" s="42"/>
      <c r="O399" s="42"/>
      <c r="P399" s="46"/>
      <c r="Q399" s="23"/>
    </row>
    <row r="400" spans="1:17" hidden="1">
      <c r="A400" s="237">
        <v>51302</v>
      </c>
      <c r="B400" s="25">
        <v>78</v>
      </c>
      <c r="C400" s="35" t="s">
        <v>23</v>
      </c>
      <c r="D400" s="36" t="str">
        <f t="shared" ref="D400:E400" si="221">D399</f>
        <v>'</v>
      </c>
      <c r="E400" s="37">
        <f t="shared" si="221"/>
        <v>51271.75</v>
      </c>
      <c r="F400" s="6">
        <f>IF(MAX(F$9:F399)&gt;=L$5,0,IF(B400&gt;=MONTH($N$5),F399+1,0))</f>
        <v>0</v>
      </c>
      <c r="G400" s="38">
        <f t="shared" si="191"/>
        <v>0</v>
      </c>
      <c r="H400" s="39">
        <f t="shared" si="192"/>
        <v>0</v>
      </c>
      <c r="I400" s="39">
        <f t="shared" ref="I400:I442" si="222">G400-H400</f>
        <v>0</v>
      </c>
      <c r="J400" s="40">
        <f t="shared" si="170"/>
        <v>0</v>
      </c>
      <c r="K400" s="41"/>
      <c r="L400" s="42"/>
      <c r="M400" s="42"/>
      <c r="N400" s="42"/>
      <c r="O400" s="42"/>
      <c r="P400" s="46"/>
      <c r="Q400" s="23"/>
    </row>
    <row r="401" spans="1:17" hidden="1">
      <c r="A401" s="237">
        <v>51332</v>
      </c>
      <c r="B401" s="25">
        <v>79</v>
      </c>
      <c r="C401" s="35" t="s">
        <v>24</v>
      </c>
      <c r="D401" s="36" t="str">
        <f t="shared" ref="D401:E401" si="223">D400</f>
        <v>'</v>
      </c>
      <c r="E401" s="37">
        <f t="shared" si="223"/>
        <v>51271.75</v>
      </c>
      <c r="F401" s="6">
        <f>IF(MAX(F$9:F400)&gt;=L$5,0,IF(B401&gt;=MONTH($N$5),F400+1,0))</f>
        <v>0</v>
      </c>
      <c r="G401" s="38">
        <f t="shared" si="191"/>
        <v>0</v>
      </c>
      <c r="H401" s="39">
        <f t="shared" si="192"/>
        <v>0</v>
      </c>
      <c r="I401" s="39">
        <f t="shared" si="222"/>
        <v>0</v>
      </c>
      <c r="J401" s="40">
        <f t="shared" si="170"/>
        <v>0</v>
      </c>
      <c r="K401" s="41"/>
      <c r="L401" s="42"/>
      <c r="M401" s="42"/>
      <c r="N401" s="42"/>
      <c r="O401" s="42"/>
      <c r="P401" s="46"/>
      <c r="Q401" s="23"/>
    </row>
    <row r="402" spans="1:17" hidden="1">
      <c r="A402" s="237">
        <v>51363</v>
      </c>
      <c r="B402" s="25">
        <v>80</v>
      </c>
      <c r="C402" s="35" t="s">
        <v>25</v>
      </c>
      <c r="D402" s="36" t="str">
        <f t="shared" ref="D402:E402" si="224">D401</f>
        <v>'</v>
      </c>
      <c r="E402" s="37">
        <f t="shared" si="224"/>
        <v>51271.75</v>
      </c>
      <c r="F402" s="6">
        <f>IF(MAX(F$9:F401)&gt;=L$5,0,IF(B402&gt;=MONTH($N$5),F401+1,0))</f>
        <v>0</v>
      </c>
      <c r="G402" s="38">
        <f t="shared" si="191"/>
        <v>0</v>
      </c>
      <c r="H402" s="39">
        <f t="shared" si="192"/>
        <v>0</v>
      </c>
      <c r="I402" s="39">
        <f t="shared" si="222"/>
        <v>0</v>
      </c>
      <c r="J402" s="40">
        <f t="shared" si="170"/>
        <v>0</v>
      </c>
      <c r="K402" s="41"/>
      <c r="L402" s="42"/>
      <c r="M402" s="42"/>
      <c r="N402" s="42"/>
      <c r="O402" s="42"/>
      <c r="P402" s="46"/>
      <c r="Q402" s="23"/>
    </row>
    <row r="403" spans="1:17" hidden="1">
      <c r="A403" s="237">
        <v>51394</v>
      </c>
      <c r="B403" s="25">
        <v>81</v>
      </c>
      <c r="C403" s="35" t="s">
        <v>26</v>
      </c>
      <c r="D403" s="36" t="str">
        <f t="shared" ref="D403:E403" si="225">D402</f>
        <v>'</v>
      </c>
      <c r="E403" s="37">
        <f t="shared" si="225"/>
        <v>51271.75</v>
      </c>
      <c r="F403" s="6">
        <f>IF(MAX(F$9:F402)&gt;=L$5,0,IF(B403&gt;=MONTH($N$5),F402+1,0))</f>
        <v>0</v>
      </c>
      <c r="G403" s="38">
        <f t="shared" si="191"/>
        <v>0</v>
      </c>
      <c r="H403" s="39">
        <f t="shared" si="192"/>
        <v>0</v>
      </c>
      <c r="I403" s="39">
        <f t="shared" si="222"/>
        <v>0</v>
      </c>
      <c r="J403" s="40">
        <f t="shared" si="170"/>
        <v>0</v>
      </c>
      <c r="K403" s="41"/>
      <c r="L403" s="42"/>
      <c r="M403" s="42"/>
      <c r="N403" s="42"/>
      <c r="O403" s="42"/>
      <c r="P403" s="46"/>
      <c r="Q403" s="23"/>
    </row>
    <row r="404" spans="1:17" hidden="1">
      <c r="A404" s="237">
        <v>51424</v>
      </c>
      <c r="B404" s="25">
        <v>82</v>
      </c>
      <c r="C404" s="35" t="s">
        <v>27</v>
      </c>
      <c r="D404" s="36" t="str">
        <f t="shared" ref="D404:E404" si="226">D403</f>
        <v>'</v>
      </c>
      <c r="E404" s="37">
        <f t="shared" si="226"/>
        <v>51271.75</v>
      </c>
      <c r="F404" s="6">
        <f>IF(MAX(F$9:F403)&gt;=L$5,0,IF(B404&gt;=MONTH($N$5),F403+1,0))</f>
        <v>0</v>
      </c>
      <c r="G404" s="38">
        <f t="shared" si="191"/>
        <v>0</v>
      </c>
      <c r="H404" s="39">
        <f t="shared" si="192"/>
        <v>0</v>
      </c>
      <c r="I404" s="39">
        <f t="shared" si="222"/>
        <v>0</v>
      </c>
      <c r="J404" s="40">
        <f t="shared" si="170"/>
        <v>0</v>
      </c>
      <c r="K404" s="41"/>
      <c r="L404" s="42"/>
      <c r="M404" s="42"/>
      <c r="N404" s="42"/>
      <c r="O404" s="42"/>
      <c r="P404" s="46"/>
      <c r="Q404" s="23"/>
    </row>
    <row r="405" spans="1:17" hidden="1">
      <c r="A405" s="237">
        <v>51455</v>
      </c>
      <c r="B405" s="25">
        <v>83</v>
      </c>
      <c r="C405" s="35" t="s">
        <v>28</v>
      </c>
      <c r="D405" s="36" t="str">
        <f t="shared" ref="D405:E405" si="227">D404</f>
        <v>'</v>
      </c>
      <c r="E405" s="37">
        <f t="shared" si="227"/>
        <v>51271.75</v>
      </c>
      <c r="F405" s="6">
        <f>IF(MAX(F$9:F404)&gt;=L$5,0,IF(B405&gt;=MONTH($N$5),F404+1,0))</f>
        <v>0</v>
      </c>
      <c r="G405" s="38">
        <f t="shared" si="191"/>
        <v>0</v>
      </c>
      <c r="H405" s="39">
        <f t="shared" si="192"/>
        <v>0</v>
      </c>
      <c r="I405" s="39">
        <f t="shared" si="222"/>
        <v>0</v>
      </c>
      <c r="J405" s="40">
        <f t="shared" si="170"/>
        <v>0</v>
      </c>
      <c r="K405" s="41"/>
      <c r="L405" s="42"/>
      <c r="M405" s="42"/>
      <c r="N405" s="42"/>
      <c r="O405" s="42"/>
      <c r="P405" s="46"/>
      <c r="Q405" s="23"/>
    </row>
    <row r="406" spans="1:17" hidden="1">
      <c r="A406" s="237">
        <v>51485</v>
      </c>
      <c r="B406" s="25">
        <v>84</v>
      </c>
      <c r="C406" s="35" t="s">
        <v>29</v>
      </c>
      <c r="D406" s="36" t="str">
        <f t="shared" ref="D406:E406" si="228">D405</f>
        <v>'</v>
      </c>
      <c r="E406" s="37">
        <f t="shared" si="228"/>
        <v>51271.75</v>
      </c>
      <c r="F406" s="6">
        <f>IF(MAX(F$9:F405)&gt;=L$5,0,IF(B406&gt;=MONTH($N$5),F405+1,0))</f>
        <v>0</v>
      </c>
      <c r="G406" s="45">
        <f t="shared" si="191"/>
        <v>0</v>
      </c>
      <c r="H406" s="42">
        <f t="shared" si="192"/>
        <v>0</v>
      </c>
      <c r="I406" s="42">
        <f t="shared" si="222"/>
        <v>0</v>
      </c>
      <c r="J406" s="46">
        <f t="shared" si="170"/>
        <v>0</v>
      </c>
      <c r="K406" s="41">
        <f>SUM(H395:H406)</f>
        <v>0</v>
      </c>
      <c r="L406" s="42">
        <f>SUM(I395:I406)</f>
        <v>0</v>
      </c>
      <c r="M406" s="42">
        <f>SUM(G395:G406)</f>
        <v>0</v>
      </c>
      <c r="N406" s="42">
        <f>K406+N394</f>
        <v>197367.59</v>
      </c>
      <c r="O406" s="42">
        <f>L406+O394</f>
        <v>84763.384202844405</v>
      </c>
      <c r="P406" s="46">
        <f>M406+P394</f>
        <v>282130.97420284437</v>
      </c>
      <c r="Q406" s="23"/>
    </row>
    <row r="407" spans="1:17" hidden="1">
      <c r="A407" s="237">
        <v>51516</v>
      </c>
      <c r="B407" s="25">
        <v>85</v>
      </c>
      <c r="C407" s="26" t="s">
        <v>17</v>
      </c>
      <c r="D407" s="47" t="str">
        <f>D395</f>
        <v>'</v>
      </c>
      <c r="E407" s="27">
        <f>E395+365.25</f>
        <v>51637</v>
      </c>
      <c r="F407" s="90">
        <f>IF(MAX(F$9:F406)&gt;=L$5,0,IF(B407&gt;=MONTH($N$5),F406+1,0))</f>
        <v>0</v>
      </c>
      <c r="G407" s="28">
        <f t="shared" si="191"/>
        <v>0</v>
      </c>
      <c r="H407" s="29">
        <f t="shared" si="192"/>
        <v>0</v>
      </c>
      <c r="I407" s="29">
        <f t="shared" si="222"/>
        <v>0</v>
      </c>
      <c r="J407" s="30">
        <f t="shared" si="170"/>
        <v>0</v>
      </c>
      <c r="K407" s="31"/>
      <c r="L407" s="32"/>
      <c r="M407" s="32"/>
      <c r="N407" s="32"/>
      <c r="O407" s="32"/>
      <c r="P407" s="48"/>
      <c r="Q407" s="23"/>
    </row>
    <row r="408" spans="1:17" hidden="1">
      <c r="A408" s="237">
        <v>51547</v>
      </c>
      <c r="B408" s="25">
        <v>86</v>
      </c>
      <c r="C408" s="35" t="s">
        <v>19</v>
      </c>
      <c r="D408" s="36" t="str">
        <f t="shared" ref="D408:E408" si="229">D407</f>
        <v>'</v>
      </c>
      <c r="E408" s="37">
        <f t="shared" si="229"/>
        <v>51637</v>
      </c>
      <c r="F408" s="6">
        <f>IF(MAX(F$9:F407)&gt;=L$5,0,IF(B408&gt;=MONTH($N$5),F407+1,0))</f>
        <v>0</v>
      </c>
      <c r="G408" s="38">
        <f t="shared" si="191"/>
        <v>0</v>
      </c>
      <c r="H408" s="39">
        <f t="shared" si="192"/>
        <v>0</v>
      </c>
      <c r="I408" s="39">
        <f t="shared" si="222"/>
        <v>0</v>
      </c>
      <c r="J408" s="40">
        <f t="shared" si="170"/>
        <v>0</v>
      </c>
      <c r="K408" s="41"/>
      <c r="L408" s="42"/>
      <c r="M408" s="42"/>
      <c r="N408" s="42"/>
      <c r="O408" s="42"/>
      <c r="P408" s="46"/>
      <c r="Q408" s="23"/>
    </row>
    <row r="409" spans="1:17" hidden="1">
      <c r="A409" s="237">
        <v>51575</v>
      </c>
      <c r="B409" s="25">
        <v>87</v>
      </c>
      <c r="C409" s="35" t="s">
        <v>20</v>
      </c>
      <c r="D409" s="36" t="str">
        <f t="shared" ref="D409:E409" si="230">D408</f>
        <v>'</v>
      </c>
      <c r="E409" s="37">
        <f t="shared" si="230"/>
        <v>51637</v>
      </c>
      <c r="F409" s="6">
        <f>IF(MAX(F$9:F408)&gt;=L$5,0,IF(B409&gt;=MONTH($N$5),F408+1,0))</f>
        <v>0</v>
      </c>
      <c r="G409" s="38">
        <f t="shared" si="191"/>
        <v>0</v>
      </c>
      <c r="H409" s="39">
        <f t="shared" si="192"/>
        <v>0</v>
      </c>
      <c r="I409" s="39">
        <f t="shared" si="222"/>
        <v>0</v>
      </c>
      <c r="J409" s="40">
        <f t="shared" si="170"/>
        <v>0</v>
      </c>
      <c r="K409" s="41"/>
      <c r="L409" s="42"/>
      <c r="M409" s="42"/>
      <c r="N409" s="42"/>
      <c r="O409" s="42"/>
      <c r="P409" s="46"/>
      <c r="Q409" s="23"/>
    </row>
    <row r="410" spans="1:17" hidden="1">
      <c r="A410" s="237">
        <v>51606</v>
      </c>
      <c r="B410" s="25">
        <v>88</v>
      </c>
      <c r="C410" s="35" t="s">
        <v>21</v>
      </c>
      <c r="D410" s="36" t="str">
        <f t="shared" ref="D410:E410" si="231">D409</f>
        <v>'</v>
      </c>
      <c r="E410" s="37">
        <f t="shared" si="231"/>
        <v>51637</v>
      </c>
      <c r="F410" s="6">
        <f>IF(MAX(F$9:F409)&gt;=L$5,0,IF(B410&gt;=MONTH($N$5),F409+1,0))</f>
        <v>0</v>
      </c>
      <c r="G410" s="38">
        <f t="shared" si="191"/>
        <v>0</v>
      </c>
      <c r="H410" s="39">
        <f t="shared" si="192"/>
        <v>0</v>
      </c>
      <c r="I410" s="39">
        <f t="shared" si="222"/>
        <v>0</v>
      </c>
      <c r="J410" s="40">
        <f t="shared" si="170"/>
        <v>0</v>
      </c>
      <c r="K410" s="41"/>
      <c r="L410" s="42"/>
      <c r="M410" s="42"/>
      <c r="N410" s="42"/>
      <c r="O410" s="42"/>
      <c r="P410" s="46"/>
      <c r="Q410" s="23"/>
    </row>
    <row r="411" spans="1:17" hidden="1">
      <c r="A411" s="237">
        <v>51636</v>
      </c>
      <c r="B411" s="25">
        <v>89</v>
      </c>
      <c r="C411" s="35" t="s">
        <v>22</v>
      </c>
      <c r="D411" s="36" t="str">
        <f t="shared" ref="D411:E411" si="232">D410</f>
        <v>'</v>
      </c>
      <c r="E411" s="37">
        <f t="shared" si="232"/>
        <v>51637</v>
      </c>
      <c r="F411" s="6">
        <f>IF(MAX(F$9:F410)&gt;=L$5,0,IF(B411&gt;=MONTH($N$5),F410+1,0))</f>
        <v>0</v>
      </c>
      <c r="G411" s="38">
        <f t="shared" si="191"/>
        <v>0</v>
      </c>
      <c r="H411" s="39">
        <f t="shared" si="192"/>
        <v>0</v>
      </c>
      <c r="I411" s="39">
        <f t="shared" si="222"/>
        <v>0</v>
      </c>
      <c r="J411" s="40">
        <f t="shared" ref="J411:J442" si="233">J410-I411</f>
        <v>0</v>
      </c>
      <c r="K411" s="41"/>
      <c r="L411" s="42"/>
      <c r="M411" s="42"/>
      <c r="N411" s="42"/>
      <c r="O411" s="42"/>
      <c r="P411" s="46"/>
      <c r="Q411" s="23"/>
    </row>
    <row r="412" spans="1:17" hidden="1">
      <c r="A412" s="237">
        <v>51667</v>
      </c>
      <c r="B412" s="25">
        <v>90</v>
      </c>
      <c r="C412" s="35" t="s">
        <v>23</v>
      </c>
      <c r="D412" s="36" t="str">
        <f t="shared" ref="D412:E412" si="234">D411</f>
        <v>'</v>
      </c>
      <c r="E412" s="37">
        <f t="shared" si="234"/>
        <v>51637</v>
      </c>
      <c r="F412" s="6">
        <f>IF(MAX(F$9:F411)&gt;=L$5,0,IF(B412&gt;=MONTH($N$5),F411+1,0))</f>
        <v>0</v>
      </c>
      <c r="G412" s="38">
        <f t="shared" si="191"/>
        <v>0</v>
      </c>
      <c r="H412" s="39">
        <f t="shared" si="192"/>
        <v>0</v>
      </c>
      <c r="I412" s="39">
        <f t="shared" si="222"/>
        <v>0</v>
      </c>
      <c r="J412" s="40">
        <f t="shared" si="233"/>
        <v>0</v>
      </c>
      <c r="K412" s="41"/>
      <c r="L412" s="42"/>
      <c r="M412" s="42"/>
      <c r="N412" s="42"/>
      <c r="O412" s="42"/>
      <c r="P412" s="46"/>
      <c r="Q412" s="23"/>
    </row>
    <row r="413" spans="1:17" hidden="1">
      <c r="A413" s="237">
        <v>51697</v>
      </c>
      <c r="B413" s="25">
        <v>91</v>
      </c>
      <c r="C413" s="35" t="s">
        <v>24</v>
      </c>
      <c r="D413" s="36" t="str">
        <f t="shared" ref="D413:E413" si="235">D412</f>
        <v>'</v>
      </c>
      <c r="E413" s="37">
        <f t="shared" si="235"/>
        <v>51637</v>
      </c>
      <c r="F413" s="6">
        <f>IF(MAX(F$9:F412)&gt;=L$5,0,IF(B413&gt;=MONTH($N$5),F412+1,0))</f>
        <v>0</v>
      </c>
      <c r="G413" s="38">
        <f t="shared" si="191"/>
        <v>0</v>
      </c>
      <c r="H413" s="39">
        <f t="shared" si="192"/>
        <v>0</v>
      </c>
      <c r="I413" s="39">
        <f t="shared" si="222"/>
        <v>0</v>
      </c>
      <c r="J413" s="40">
        <f t="shared" si="233"/>
        <v>0</v>
      </c>
      <c r="K413" s="41"/>
      <c r="L413" s="42"/>
      <c r="M413" s="42"/>
      <c r="N413" s="42"/>
      <c r="O413" s="42"/>
      <c r="P413" s="46"/>
      <c r="Q413" s="23"/>
    </row>
    <row r="414" spans="1:17" hidden="1">
      <c r="A414" s="237">
        <v>51728</v>
      </c>
      <c r="B414" s="25">
        <v>92</v>
      </c>
      <c r="C414" s="35" t="s">
        <v>25</v>
      </c>
      <c r="D414" s="36" t="str">
        <f t="shared" ref="D414:E414" si="236">D413</f>
        <v>'</v>
      </c>
      <c r="E414" s="37">
        <f t="shared" si="236"/>
        <v>51637</v>
      </c>
      <c r="F414" s="6">
        <f>IF(MAX(F$9:F413)&gt;=L$5,0,IF(B414&gt;=MONTH($N$5),F413+1,0))</f>
        <v>0</v>
      </c>
      <c r="G414" s="38">
        <f t="shared" si="191"/>
        <v>0</v>
      </c>
      <c r="H414" s="39">
        <f t="shared" si="192"/>
        <v>0</v>
      </c>
      <c r="I414" s="39">
        <f t="shared" si="222"/>
        <v>0</v>
      </c>
      <c r="J414" s="40">
        <f t="shared" si="233"/>
        <v>0</v>
      </c>
      <c r="K414" s="41"/>
      <c r="L414" s="42"/>
      <c r="M414" s="42"/>
      <c r="N414" s="42"/>
      <c r="O414" s="42"/>
      <c r="P414" s="46"/>
      <c r="Q414" s="23"/>
    </row>
    <row r="415" spans="1:17" hidden="1">
      <c r="A415" s="237">
        <v>51759</v>
      </c>
      <c r="B415" s="25">
        <v>93</v>
      </c>
      <c r="C415" s="35" t="s">
        <v>26</v>
      </c>
      <c r="D415" s="36" t="str">
        <f t="shared" ref="D415:E415" si="237">D414</f>
        <v>'</v>
      </c>
      <c r="E415" s="37">
        <f t="shared" si="237"/>
        <v>51637</v>
      </c>
      <c r="F415" s="6">
        <f>IF(MAX(F$9:F414)&gt;=L$5,0,IF(B415&gt;=MONTH($N$5),F414+1,0))</f>
        <v>0</v>
      </c>
      <c r="G415" s="38">
        <f t="shared" si="191"/>
        <v>0</v>
      </c>
      <c r="H415" s="39">
        <f t="shared" si="192"/>
        <v>0</v>
      </c>
      <c r="I415" s="39">
        <f t="shared" si="222"/>
        <v>0</v>
      </c>
      <c r="J415" s="40">
        <f t="shared" si="233"/>
        <v>0</v>
      </c>
      <c r="K415" s="41"/>
      <c r="L415" s="42"/>
      <c r="M415" s="42"/>
      <c r="N415" s="42"/>
      <c r="O415" s="42"/>
      <c r="P415" s="46"/>
      <c r="Q415" s="23"/>
    </row>
    <row r="416" spans="1:17" hidden="1">
      <c r="A416" s="237">
        <v>51789</v>
      </c>
      <c r="B416" s="25">
        <v>94</v>
      </c>
      <c r="C416" s="35" t="s">
        <v>27</v>
      </c>
      <c r="D416" s="36" t="str">
        <f t="shared" ref="D416:E416" si="238">D415</f>
        <v>'</v>
      </c>
      <c r="E416" s="37">
        <f t="shared" si="238"/>
        <v>51637</v>
      </c>
      <c r="F416" s="6">
        <f>IF(MAX(F$9:F415)&gt;=L$5,0,IF(B416&gt;=MONTH($N$5),F415+1,0))</f>
        <v>0</v>
      </c>
      <c r="G416" s="38">
        <f t="shared" si="191"/>
        <v>0</v>
      </c>
      <c r="H416" s="39">
        <f t="shared" si="192"/>
        <v>0</v>
      </c>
      <c r="I416" s="39">
        <f t="shared" si="222"/>
        <v>0</v>
      </c>
      <c r="J416" s="40">
        <f t="shared" si="233"/>
        <v>0</v>
      </c>
      <c r="K416" s="41"/>
      <c r="L416" s="42"/>
      <c r="M416" s="42"/>
      <c r="N416" s="42"/>
      <c r="O416" s="42"/>
      <c r="P416" s="46"/>
      <c r="Q416" s="23"/>
    </row>
    <row r="417" spans="1:17" hidden="1">
      <c r="A417" s="237">
        <v>51820</v>
      </c>
      <c r="B417" s="25">
        <v>95</v>
      </c>
      <c r="C417" s="35" t="s">
        <v>28</v>
      </c>
      <c r="D417" s="36" t="str">
        <f t="shared" ref="D417:E417" si="239">D416</f>
        <v>'</v>
      </c>
      <c r="E417" s="37">
        <f t="shared" si="239"/>
        <v>51637</v>
      </c>
      <c r="F417" s="6">
        <f>IF(MAX(F$9:F416)&gt;=L$5,0,IF(B417&gt;=MONTH($N$5),F416+1,0))</f>
        <v>0</v>
      </c>
      <c r="G417" s="38">
        <f t="shared" si="191"/>
        <v>0</v>
      </c>
      <c r="H417" s="39">
        <f t="shared" si="192"/>
        <v>0</v>
      </c>
      <c r="I417" s="39">
        <f t="shared" si="222"/>
        <v>0</v>
      </c>
      <c r="J417" s="40">
        <f t="shared" si="233"/>
        <v>0</v>
      </c>
      <c r="K417" s="41"/>
      <c r="L417" s="42"/>
      <c r="M417" s="42"/>
      <c r="N417" s="42"/>
      <c r="O417" s="42"/>
      <c r="P417" s="46"/>
      <c r="Q417" s="23"/>
    </row>
    <row r="418" spans="1:17" hidden="1">
      <c r="A418" s="237">
        <v>51850</v>
      </c>
      <c r="B418" s="25">
        <v>96</v>
      </c>
      <c r="C418" s="35" t="s">
        <v>29</v>
      </c>
      <c r="D418" s="36" t="str">
        <f t="shared" ref="D418:E418" si="240">D417</f>
        <v>'</v>
      </c>
      <c r="E418" s="37">
        <f t="shared" si="240"/>
        <v>51637</v>
      </c>
      <c r="F418" s="6">
        <f>IF(MAX(F$9:F417)&gt;=L$5,0,IF(B418&gt;=MONTH($N$5),F417+1,0))</f>
        <v>0</v>
      </c>
      <c r="G418" s="45">
        <f t="shared" si="191"/>
        <v>0</v>
      </c>
      <c r="H418" s="42">
        <f t="shared" si="192"/>
        <v>0</v>
      </c>
      <c r="I418" s="42">
        <f t="shared" si="222"/>
        <v>0</v>
      </c>
      <c r="J418" s="46">
        <f t="shared" si="233"/>
        <v>0</v>
      </c>
      <c r="K418" s="41">
        <f>SUM(H407:H418)</f>
        <v>0</v>
      </c>
      <c r="L418" s="42">
        <f>SUM(I407:I418)</f>
        <v>0</v>
      </c>
      <c r="M418" s="42">
        <f>SUM(G407:G418)</f>
        <v>0</v>
      </c>
      <c r="N418" s="42">
        <f>K418+N406</f>
        <v>197367.59</v>
      </c>
      <c r="O418" s="42">
        <f>L418+O406</f>
        <v>84763.384202844405</v>
      </c>
      <c r="P418" s="46">
        <f>M418+P406</f>
        <v>282130.97420284437</v>
      </c>
      <c r="Q418" s="23"/>
    </row>
    <row r="419" spans="1:17" hidden="1">
      <c r="A419" s="237">
        <v>51881</v>
      </c>
      <c r="B419" s="25">
        <v>97</v>
      </c>
      <c r="C419" s="26" t="s">
        <v>17</v>
      </c>
      <c r="D419" s="47" t="str">
        <f>D407</f>
        <v>'</v>
      </c>
      <c r="E419" s="27">
        <f>E407+365.25</f>
        <v>52002.25</v>
      </c>
      <c r="F419" s="90">
        <f>IF(MAX(F$9:F418)&gt;=L$5,0,IF(B419&gt;=MONTH($N$5),F418+1,0))</f>
        <v>0</v>
      </c>
      <c r="G419" s="28">
        <f t="shared" si="191"/>
        <v>0</v>
      </c>
      <c r="H419" s="29">
        <f t="shared" si="192"/>
        <v>0</v>
      </c>
      <c r="I419" s="29">
        <f t="shared" si="222"/>
        <v>0</v>
      </c>
      <c r="J419" s="30">
        <f t="shared" si="233"/>
        <v>0</v>
      </c>
      <c r="K419" s="31"/>
      <c r="L419" s="32"/>
      <c r="M419" s="32"/>
      <c r="N419" s="32"/>
      <c r="O419" s="32"/>
      <c r="P419" s="48"/>
      <c r="Q419" s="23"/>
    </row>
    <row r="420" spans="1:17" hidden="1">
      <c r="A420" s="237">
        <v>51912</v>
      </c>
      <c r="B420" s="25">
        <v>98</v>
      </c>
      <c r="C420" s="35" t="s">
        <v>19</v>
      </c>
      <c r="D420" s="36" t="str">
        <f t="shared" ref="D420:E420" si="241">D419</f>
        <v>'</v>
      </c>
      <c r="E420" s="37">
        <f t="shared" si="241"/>
        <v>52002.25</v>
      </c>
      <c r="F420" s="6">
        <f>IF(MAX(F$9:F419)&gt;=L$5,0,IF(B420&gt;=MONTH($N$5),F419+1,0))</f>
        <v>0</v>
      </c>
      <c r="G420" s="38">
        <f t="shared" si="191"/>
        <v>0</v>
      </c>
      <c r="H420" s="39">
        <f t="shared" si="192"/>
        <v>0</v>
      </c>
      <c r="I420" s="39">
        <f t="shared" si="222"/>
        <v>0</v>
      </c>
      <c r="J420" s="40">
        <f t="shared" si="233"/>
        <v>0</v>
      </c>
      <c r="K420" s="41"/>
      <c r="L420" s="42"/>
      <c r="M420" s="42"/>
      <c r="N420" s="42"/>
      <c r="O420" s="42"/>
      <c r="P420" s="46"/>
      <c r="Q420" s="23"/>
    </row>
    <row r="421" spans="1:17" hidden="1">
      <c r="A421" s="237">
        <v>51940</v>
      </c>
      <c r="B421" s="25">
        <v>99</v>
      </c>
      <c r="C421" s="35" t="s">
        <v>20</v>
      </c>
      <c r="D421" s="36" t="str">
        <f t="shared" ref="D421:E421" si="242">D420</f>
        <v>'</v>
      </c>
      <c r="E421" s="37">
        <f t="shared" si="242"/>
        <v>52002.25</v>
      </c>
      <c r="F421" s="6">
        <f>IF(MAX(F$9:F420)&gt;=L$5,0,IF(B421&gt;=MONTH($N$5),F420+1,0))</f>
        <v>0</v>
      </c>
      <c r="G421" s="38">
        <f t="shared" si="191"/>
        <v>0</v>
      </c>
      <c r="H421" s="39">
        <f t="shared" si="192"/>
        <v>0</v>
      </c>
      <c r="I421" s="39">
        <f t="shared" si="222"/>
        <v>0</v>
      </c>
      <c r="J421" s="40">
        <f t="shared" si="233"/>
        <v>0</v>
      </c>
      <c r="K421" s="41"/>
      <c r="L421" s="42"/>
      <c r="M421" s="42"/>
      <c r="N421" s="42"/>
      <c r="O421" s="42"/>
      <c r="P421" s="46"/>
      <c r="Q421" s="23"/>
    </row>
    <row r="422" spans="1:17" hidden="1">
      <c r="A422" s="237">
        <v>51971</v>
      </c>
      <c r="B422" s="25">
        <v>100</v>
      </c>
      <c r="C422" s="35" t="s">
        <v>21</v>
      </c>
      <c r="D422" s="36" t="str">
        <f t="shared" ref="D422:E422" si="243">D421</f>
        <v>'</v>
      </c>
      <c r="E422" s="37">
        <f t="shared" si="243"/>
        <v>52002.25</v>
      </c>
      <c r="F422" s="6">
        <f>IF(MAX(F$9:F421)&gt;=L$5,0,IF(B422&gt;=MONTH($N$5),F421+1,0))</f>
        <v>0</v>
      </c>
      <c r="G422" s="38">
        <f t="shared" si="191"/>
        <v>0</v>
      </c>
      <c r="H422" s="39">
        <f t="shared" si="192"/>
        <v>0</v>
      </c>
      <c r="I422" s="39">
        <f t="shared" si="222"/>
        <v>0</v>
      </c>
      <c r="J422" s="40">
        <f t="shared" si="233"/>
        <v>0</v>
      </c>
      <c r="K422" s="41"/>
      <c r="L422" s="42"/>
      <c r="M422" s="42"/>
      <c r="N422" s="42"/>
      <c r="O422" s="42"/>
      <c r="P422" s="46"/>
      <c r="Q422" s="23"/>
    </row>
    <row r="423" spans="1:17" hidden="1">
      <c r="A423" s="237">
        <v>52001</v>
      </c>
      <c r="B423" s="25">
        <v>101</v>
      </c>
      <c r="C423" s="35" t="s">
        <v>22</v>
      </c>
      <c r="D423" s="36" t="str">
        <f t="shared" ref="D423:E423" si="244">D422</f>
        <v>'</v>
      </c>
      <c r="E423" s="37">
        <f t="shared" si="244"/>
        <v>52002.25</v>
      </c>
      <c r="F423" s="6">
        <f>IF(MAX(F$9:F422)&gt;=L$5,0,IF(B423&gt;=MONTH($N$5),F422+1,0))</f>
        <v>0</v>
      </c>
      <c r="G423" s="38">
        <f t="shared" si="191"/>
        <v>0</v>
      </c>
      <c r="H423" s="39">
        <f t="shared" si="192"/>
        <v>0</v>
      </c>
      <c r="I423" s="39">
        <f t="shared" si="222"/>
        <v>0</v>
      </c>
      <c r="J423" s="40">
        <f t="shared" si="233"/>
        <v>0</v>
      </c>
      <c r="K423" s="41"/>
      <c r="L423" s="42"/>
      <c r="M423" s="42"/>
      <c r="N423" s="42"/>
      <c r="O423" s="42"/>
      <c r="P423" s="46"/>
      <c r="Q423" s="23"/>
    </row>
    <row r="424" spans="1:17" hidden="1">
      <c r="A424" s="237">
        <v>52032</v>
      </c>
      <c r="B424" s="25">
        <v>102</v>
      </c>
      <c r="C424" s="35" t="s">
        <v>23</v>
      </c>
      <c r="D424" s="36" t="str">
        <f t="shared" ref="D424:E424" si="245">D423</f>
        <v>'</v>
      </c>
      <c r="E424" s="37">
        <f t="shared" si="245"/>
        <v>52002.25</v>
      </c>
      <c r="F424" s="6">
        <f>IF(MAX(F$9:F423)&gt;=L$5,0,IF(B424&gt;=MONTH($N$5),F423+1,0))</f>
        <v>0</v>
      </c>
      <c r="G424" s="38">
        <f t="shared" si="191"/>
        <v>0</v>
      </c>
      <c r="H424" s="39">
        <f t="shared" si="192"/>
        <v>0</v>
      </c>
      <c r="I424" s="39">
        <f t="shared" si="222"/>
        <v>0</v>
      </c>
      <c r="J424" s="40">
        <f t="shared" si="233"/>
        <v>0</v>
      </c>
      <c r="K424" s="41"/>
      <c r="L424" s="42"/>
      <c r="M424" s="42"/>
      <c r="N424" s="42"/>
      <c r="O424" s="42"/>
      <c r="P424" s="46"/>
      <c r="Q424" s="23"/>
    </row>
    <row r="425" spans="1:17" hidden="1">
      <c r="A425" s="237">
        <v>52062</v>
      </c>
      <c r="B425" s="25">
        <v>103</v>
      </c>
      <c r="C425" s="35" t="s">
        <v>24</v>
      </c>
      <c r="D425" s="36" t="str">
        <f t="shared" ref="D425:E425" si="246">D424</f>
        <v>'</v>
      </c>
      <c r="E425" s="37">
        <f t="shared" si="246"/>
        <v>52002.25</v>
      </c>
      <c r="F425" s="6">
        <f>IF(MAX(F$9:F424)&gt;=L$5,0,IF(B425&gt;=MONTH($N$5),F424+1,0))</f>
        <v>0</v>
      </c>
      <c r="G425" s="38">
        <f t="shared" si="191"/>
        <v>0</v>
      </c>
      <c r="H425" s="39">
        <f t="shared" si="192"/>
        <v>0</v>
      </c>
      <c r="I425" s="39">
        <f t="shared" si="222"/>
        <v>0</v>
      </c>
      <c r="J425" s="40">
        <f t="shared" si="233"/>
        <v>0</v>
      </c>
      <c r="K425" s="41"/>
      <c r="L425" s="42"/>
      <c r="M425" s="42"/>
      <c r="N425" s="42"/>
      <c r="O425" s="42"/>
      <c r="P425" s="46"/>
      <c r="Q425" s="23"/>
    </row>
    <row r="426" spans="1:17" hidden="1">
      <c r="A426" s="237">
        <v>52093</v>
      </c>
      <c r="B426" s="25">
        <v>104</v>
      </c>
      <c r="C426" s="35" t="s">
        <v>25</v>
      </c>
      <c r="D426" s="36" t="str">
        <f t="shared" ref="D426:E426" si="247">D425</f>
        <v>'</v>
      </c>
      <c r="E426" s="37">
        <f t="shared" si="247"/>
        <v>52002.25</v>
      </c>
      <c r="F426" s="6">
        <f>IF(MAX(F$9:F425)&gt;=L$5,0,IF(B426&gt;=MONTH($N$5),F425+1,0))</f>
        <v>0</v>
      </c>
      <c r="G426" s="38">
        <f t="shared" si="191"/>
        <v>0</v>
      </c>
      <c r="H426" s="39">
        <f t="shared" si="192"/>
        <v>0</v>
      </c>
      <c r="I426" s="39">
        <f t="shared" si="222"/>
        <v>0</v>
      </c>
      <c r="J426" s="40">
        <f t="shared" si="233"/>
        <v>0</v>
      </c>
      <c r="K426" s="41"/>
      <c r="L426" s="42"/>
      <c r="M426" s="42"/>
      <c r="N426" s="42"/>
      <c r="O426" s="42"/>
      <c r="P426" s="46"/>
      <c r="Q426" s="23"/>
    </row>
    <row r="427" spans="1:17" hidden="1">
      <c r="A427" s="237">
        <v>52124</v>
      </c>
      <c r="B427" s="25">
        <v>105</v>
      </c>
      <c r="C427" s="35" t="s">
        <v>26</v>
      </c>
      <c r="D427" s="36" t="str">
        <f t="shared" ref="D427:E427" si="248">D426</f>
        <v>'</v>
      </c>
      <c r="E427" s="37">
        <f t="shared" si="248"/>
        <v>52002.25</v>
      </c>
      <c r="F427" s="6">
        <f>IF(MAX(F$9:F426)&gt;=L$5,0,IF(B427&gt;=MONTH($N$5),F426+1,0))</f>
        <v>0</v>
      </c>
      <c r="G427" s="38">
        <f t="shared" si="191"/>
        <v>0</v>
      </c>
      <c r="H427" s="39">
        <f t="shared" si="192"/>
        <v>0</v>
      </c>
      <c r="I427" s="39">
        <f t="shared" si="222"/>
        <v>0</v>
      </c>
      <c r="J427" s="40">
        <f t="shared" si="233"/>
        <v>0</v>
      </c>
      <c r="K427" s="41"/>
      <c r="L427" s="42"/>
      <c r="M427" s="42"/>
      <c r="N427" s="42"/>
      <c r="O427" s="42"/>
      <c r="P427" s="46"/>
      <c r="Q427" s="23"/>
    </row>
    <row r="428" spans="1:17" hidden="1">
      <c r="A428" s="237">
        <v>52154</v>
      </c>
      <c r="B428" s="25">
        <v>106</v>
      </c>
      <c r="C428" s="35" t="s">
        <v>27</v>
      </c>
      <c r="D428" s="36" t="str">
        <f t="shared" ref="D428:E428" si="249">D427</f>
        <v>'</v>
      </c>
      <c r="E428" s="37">
        <f t="shared" si="249"/>
        <v>52002.25</v>
      </c>
      <c r="F428" s="6">
        <f>IF(MAX(F$9:F427)&gt;=L$5,0,IF(B428&gt;=MONTH($N$5),F427+1,0))</f>
        <v>0</v>
      </c>
      <c r="G428" s="38">
        <f t="shared" si="191"/>
        <v>0</v>
      </c>
      <c r="H428" s="39">
        <f t="shared" si="192"/>
        <v>0</v>
      </c>
      <c r="I428" s="39">
        <f t="shared" si="222"/>
        <v>0</v>
      </c>
      <c r="J428" s="40">
        <f t="shared" si="233"/>
        <v>0</v>
      </c>
      <c r="K428" s="41"/>
      <c r="L428" s="42"/>
      <c r="M428" s="42"/>
      <c r="N428" s="42"/>
      <c r="O428" s="42"/>
      <c r="P428" s="46"/>
      <c r="Q428" s="23"/>
    </row>
    <row r="429" spans="1:17" hidden="1">
      <c r="A429" s="237">
        <v>52185</v>
      </c>
      <c r="B429" s="25">
        <v>107</v>
      </c>
      <c r="C429" s="35" t="s">
        <v>28</v>
      </c>
      <c r="D429" s="36" t="str">
        <f t="shared" ref="D429:E429" si="250">D428</f>
        <v>'</v>
      </c>
      <c r="E429" s="37">
        <f t="shared" si="250"/>
        <v>52002.25</v>
      </c>
      <c r="F429" s="6">
        <f>IF(MAX(F$9:F428)&gt;=L$5,0,IF(B429&gt;=MONTH($N$5),F428+1,0))</f>
        <v>0</v>
      </c>
      <c r="G429" s="38">
        <f t="shared" si="191"/>
        <v>0</v>
      </c>
      <c r="H429" s="39">
        <f t="shared" si="192"/>
        <v>0</v>
      </c>
      <c r="I429" s="39">
        <f t="shared" si="222"/>
        <v>0</v>
      </c>
      <c r="J429" s="40">
        <f t="shared" si="233"/>
        <v>0</v>
      </c>
      <c r="K429" s="41"/>
      <c r="L429" s="42"/>
      <c r="M429" s="42"/>
      <c r="N429" s="42"/>
      <c r="O429" s="42"/>
      <c r="P429" s="46"/>
      <c r="Q429" s="23"/>
    </row>
    <row r="430" spans="1:17" hidden="1">
      <c r="A430" s="237">
        <v>52215</v>
      </c>
      <c r="B430" s="25">
        <v>108</v>
      </c>
      <c r="C430" s="35" t="s">
        <v>29</v>
      </c>
      <c r="D430" s="36" t="str">
        <f t="shared" ref="D430:E430" si="251">D429</f>
        <v>'</v>
      </c>
      <c r="E430" s="37">
        <f t="shared" si="251"/>
        <v>52002.25</v>
      </c>
      <c r="F430" s="6">
        <f>IF(MAX(F$9:F429)&gt;=L$5,0,IF(B430&gt;=MONTH($N$5),F429+1,0))</f>
        <v>0</v>
      </c>
      <c r="G430" s="45">
        <f t="shared" si="191"/>
        <v>0</v>
      </c>
      <c r="H430" s="42">
        <f t="shared" si="192"/>
        <v>0</v>
      </c>
      <c r="I430" s="42">
        <f t="shared" si="222"/>
        <v>0</v>
      </c>
      <c r="J430" s="46">
        <f t="shared" si="233"/>
        <v>0</v>
      </c>
      <c r="K430" s="41">
        <f>SUM(H419:H430)</f>
        <v>0</v>
      </c>
      <c r="L430" s="42">
        <f>SUM(I419:I430)</f>
        <v>0</v>
      </c>
      <c r="M430" s="42">
        <f>SUM(G419:G430)</f>
        <v>0</v>
      </c>
      <c r="N430" s="42">
        <f>K430+N418</f>
        <v>197367.59</v>
      </c>
      <c r="O430" s="42">
        <f>L430+O418</f>
        <v>84763.384202844405</v>
      </c>
      <c r="P430" s="46">
        <f>M430+P418</f>
        <v>282130.97420284437</v>
      </c>
      <c r="Q430" s="23"/>
    </row>
    <row r="431" spans="1:17" hidden="1">
      <c r="A431" s="237">
        <v>52246</v>
      </c>
      <c r="B431" s="25">
        <v>109</v>
      </c>
      <c r="C431" s="26" t="s">
        <v>17</v>
      </c>
      <c r="D431" s="47" t="str">
        <f>D419</f>
        <v>'</v>
      </c>
      <c r="E431" s="27">
        <f>E419+365.25</f>
        <v>52367.5</v>
      </c>
      <c r="F431" s="90">
        <f>IF(MAX(F$9:F430)&gt;=L$5,0,IF(B431&gt;=MONTH($N$5),F430+1,0))</f>
        <v>0</v>
      </c>
      <c r="G431" s="28">
        <f t="shared" si="191"/>
        <v>0</v>
      </c>
      <c r="H431" s="29">
        <f t="shared" si="192"/>
        <v>0</v>
      </c>
      <c r="I431" s="29">
        <f t="shared" si="222"/>
        <v>0</v>
      </c>
      <c r="J431" s="30">
        <f t="shared" si="233"/>
        <v>0</v>
      </c>
      <c r="K431" s="31"/>
      <c r="L431" s="32"/>
      <c r="M431" s="32"/>
      <c r="N431" s="32"/>
      <c r="O431" s="32"/>
      <c r="P431" s="48"/>
      <c r="Q431" s="23"/>
    </row>
    <row r="432" spans="1:17" hidden="1">
      <c r="A432" s="237">
        <v>52277</v>
      </c>
      <c r="B432" s="25">
        <v>110</v>
      </c>
      <c r="C432" s="35" t="s">
        <v>19</v>
      </c>
      <c r="D432" s="36" t="str">
        <f t="shared" ref="D432:E432" si="252">D431</f>
        <v>'</v>
      </c>
      <c r="E432" s="37">
        <f t="shared" si="252"/>
        <v>52367.5</v>
      </c>
      <c r="F432" s="6">
        <f>IF(MAX(F$9:F431)&gt;=L$5,0,IF(B432&gt;=MONTH($N$5),F431+1,0))</f>
        <v>0</v>
      </c>
      <c r="G432" s="38">
        <f t="shared" ref="G432:G443" si="253">IF((J431+H432)&lt;(M$5+H432),J431+H432,M$5)</f>
        <v>0</v>
      </c>
      <c r="H432" s="39">
        <f t="shared" ref="H432:H443" si="254">IF(F432&gt;0,IF(J431&gt;0,ROUND(-IPMT(K$5/12,F432,L$5,J$5,,),2),0),0)</f>
        <v>0</v>
      </c>
      <c r="I432" s="39">
        <f t="shared" si="222"/>
        <v>0</v>
      </c>
      <c r="J432" s="40">
        <f t="shared" si="233"/>
        <v>0</v>
      </c>
      <c r="K432" s="41"/>
      <c r="L432" s="42"/>
      <c r="M432" s="42"/>
      <c r="N432" s="42"/>
      <c r="O432" s="42"/>
      <c r="P432" s="46"/>
      <c r="Q432" s="23"/>
    </row>
    <row r="433" spans="1:17" hidden="1">
      <c r="A433" s="237">
        <v>52305</v>
      </c>
      <c r="B433" s="25">
        <v>111</v>
      </c>
      <c r="C433" s="35" t="s">
        <v>20</v>
      </c>
      <c r="D433" s="36" t="str">
        <f t="shared" ref="D433:E433" si="255">D432</f>
        <v>'</v>
      </c>
      <c r="E433" s="37">
        <f t="shared" si="255"/>
        <v>52367.5</v>
      </c>
      <c r="F433" s="6">
        <f>IF(MAX(F$9:F432)&gt;=L$5,0,IF(B433&gt;=MONTH($N$5),F432+1,0))</f>
        <v>0</v>
      </c>
      <c r="G433" s="38">
        <f t="shared" si="253"/>
        <v>0</v>
      </c>
      <c r="H433" s="39">
        <f t="shared" si="254"/>
        <v>0</v>
      </c>
      <c r="I433" s="39">
        <f t="shared" si="222"/>
        <v>0</v>
      </c>
      <c r="J433" s="40">
        <f t="shared" si="233"/>
        <v>0</v>
      </c>
      <c r="K433" s="41"/>
      <c r="L433" s="42"/>
      <c r="M433" s="42"/>
      <c r="N433" s="42"/>
      <c r="O433" s="42"/>
      <c r="P433" s="46"/>
      <c r="Q433" s="23"/>
    </row>
    <row r="434" spans="1:17" hidden="1">
      <c r="A434" s="237">
        <v>52336</v>
      </c>
      <c r="B434" s="25">
        <v>112</v>
      </c>
      <c r="C434" s="35" t="s">
        <v>21</v>
      </c>
      <c r="D434" s="36" t="str">
        <f t="shared" ref="D434:E434" si="256">D433</f>
        <v>'</v>
      </c>
      <c r="E434" s="37">
        <f t="shared" si="256"/>
        <v>52367.5</v>
      </c>
      <c r="F434" s="6">
        <f>IF(MAX(F$9:F433)&gt;=L$5,0,IF(B434&gt;=MONTH($N$5),F433+1,0))</f>
        <v>0</v>
      </c>
      <c r="G434" s="38">
        <f t="shared" si="253"/>
        <v>0</v>
      </c>
      <c r="H434" s="39">
        <f t="shared" si="254"/>
        <v>0</v>
      </c>
      <c r="I434" s="39">
        <f t="shared" si="222"/>
        <v>0</v>
      </c>
      <c r="J434" s="40">
        <f t="shared" si="233"/>
        <v>0</v>
      </c>
      <c r="K434" s="41"/>
      <c r="L434" s="42"/>
      <c r="M434" s="42"/>
      <c r="N434" s="42"/>
      <c r="O434" s="42"/>
      <c r="P434" s="46"/>
      <c r="Q434" s="23"/>
    </row>
    <row r="435" spans="1:17" hidden="1">
      <c r="A435" s="237">
        <v>52366</v>
      </c>
      <c r="B435" s="25">
        <v>113</v>
      </c>
      <c r="C435" s="35" t="s">
        <v>22</v>
      </c>
      <c r="D435" s="36" t="str">
        <f t="shared" ref="D435:E435" si="257">D434</f>
        <v>'</v>
      </c>
      <c r="E435" s="37">
        <f t="shared" si="257"/>
        <v>52367.5</v>
      </c>
      <c r="F435" s="6">
        <f>IF(MAX(F$9:F434)&gt;=L$5,0,IF(B435&gt;=MONTH($N$5),F434+1,0))</f>
        <v>0</v>
      </c>
      <c r="G435" s="38">
        <f t="shared" si="253"/>
        <v>0</v>
      </c>
      <c r="H435" s="39">
        <f t="shared" si="254"/>
        <v>0</v>
      </c>
      <c r="I435" s="39">
        <f t="shared" si="222"/>
        <v>0</v>
      </c>
      <c r="J435" s="40">
        <f t="shared" si="233"/>
        <v>0</v>
      </c>
      <c r="K435" s="41"/>
      <c r="L435" s="42"/>
      <c r="M435" s="42"/>
      <c r="N435" s="42"/>
      <c r="O435" s="42"/>
      <c r="P435" s="46"/>
      <c r="Q435" s="23"/>
    </row>
    <row r="436" spans="1:17" hidden="1">
      <c r="A436" s="237">
        <v>52397</v>
      </c>
      <c r="B436" s="25">
        <v>114</v>
      </c>
      <c r="C436" s="35" t="s">
        <v>23</v>
      </c>
      <c r="D436" s="36" t="str">
        <f t="shared" ref="D436:E436" si="258">D435</f>
        <v>'</v>
      </c>
      <c r="E436" s="37">
        <f t="shared" si="258"/>
        <v>52367.5</v>
      </c>
      <c r="F436" s="6">
        <f>IF(MAX(F$9:F435)&gt;=L$5,0,IF(B436&gt;=MONTH($N$5),F435+1,0))</f>
        <v>0</v>
      </c>
      <c r="G436" s="38">
        <f t="shared" si="253"/>
        <v>0</v>
      </c>
      <c r="H436" s="39">
        <f t="shared" si="254"/>
        <v>0</v>
      </c>
      <c r="I436" s="39">
        <f t="shared" si="222"/>
        <v>0</v>
      </c>
      <c r="J436" s="40">
        <f t="shared" si="233"/>
        <v>0</v>
      </c>
      <c r="K436" s="41"/>
      <c r="L436" s="42"/>
      <c r="M436" s="42"/>
      <c r="N436" s="42"/>
      <c r="O436" s="42"/>
      <c r="P436" s="46"/>
      <c r="Q436" s="23"/>
    </row>
    <row r="437" spans="1:17" hidden="1">
      <c r="A437" s="237">
        <v>52427</v>
      </c>
      <c r="B437" s="25">
        <v>115</v>
      </c>
      <c r="C437" s="35" t="s">
        <v>24</v>
      </c>
      <c r="D437" s="36" t="str">
        <f t="shared" ref="D437:E437" si="259">D436</f>
        <v>'</v>
      </c>
      <c r="E437" s="37">
        <f t="shared" si="259"/>
        <v>52367.5</v>
      </c>
      <c r="F437" s="6">
        <f>IF(MAX(F$9:F436)&gt;=L$5,0,IF(B437&gt;=MONTH($N$5),F436+1,0))</f>
        <v>0</v>
      </c>
      <c r="G437" s="38">
        <f t="shared" si="253"/>
        <v>0</v>
      </c>
      <c r="H437" s="39">
        <f t="shared" si="254"/>
        <v>0</v>
      </c>
      <c r="I437" s="39">
        <f t="shared" si="222"/>
        <v>0</v>
      </c>
      <c r="J437" s="40">
        <f t="shared" si="233"/>
        <v>0</v>
      </c>
      <c r="K437" s="41"/>
      <c r="L437" s="42"/>
      <c r="M437" s="42"/>
      <c r="N437" s="42"/>
      <c r="O437" s="42"/>
      <c r="P437" s="46"/>
      <c r="Q437" s="23"/>
    </row>
    <row r="438" spans="1:17" hidden="1">
      <c r="A438" s="237">
        <v>52458</v>
      </c>
      <c r="B438" s="25">
        <v>116</v>
      </c>
      <c r="C438" s="35" t="s">
        <v>25</v>
      </c>
      <c r="D438" s="36" t="str">
        <f t="shared" ref="D438:E438" si="260">D437</f>
        <v>'</v>
      </c>
      <c r="E438" s="37">
        <f t="shared" si="260"/>
        <v>52367.5</v>
      </c>
      <c r="F438" s="6">
        <f>IF(MAX(F$9:F437)&gt;=L$5,0,IF(B438&gt;=MONTH($N$5),F437+1,0))</f>
        <v>0</v>
      </c>
      <c r="G438" s="38">
        <f t="shared" si="253"/>
        <v>0</v>
      </c>
      <c r="H438" s="39">
        <f t="shared" si="254"/>
        <v>0</v>
      </c>
      <c r="I438" s="39">
        <f t="shared" si="222"/>
        <v>0</v>
      </c>
      <c r="J438" s="40">
        <f t="shared" si="233"/>
        <v>0</v>
      </c>
      <c r="K438" s="41"/>
      <c r="L438" s="42"/>
      <c r="M438" s="42"/>
      <c r="N438" s="42"/>
      <c r="O438" s="42"/>
      <c r="P438" s="46"/>
      <c r="Q438" s="23"/>
    </row>
    <row r="439" spans="1:17" hidden="1">
      <c r="A439" s="237">
        <v>52489</v>
      </c>
      <c r="B439" s="25">
        <v>117</v>
      </c>
      <c r="C439" s="35" t="s">
        <v>26</v>
      </c>
      <c r="D439" s="36" t="str">
        <f t="shared" ref="D439:E439" si="261">D438</f>
        <v>'</v>
      </c>
      <c r="E439" s="37">
        <f t="shared" si="261"/>
        <v>52367.5</v>
      </c>
      <c r="F439" s="6">
        <f>IF(MAX(F$9:F438)&gt;=L$5,0,IF(B439&gt;=MONTH($N$5),F438+1,0))</f>
        <v>0</v>
      </c>
      <c r="G439" s="38">
        <f t="shared" si="253"/>
        <v>0</v>
      </c>
      <c r="H439" s="39">
        <f t="shared" si="254"/>
        <v>0</v>
      </c>
      <c r="I439" s="39">
        <f t="shared" si="222"/>
        <v>0</v>
      </c>
      <c r="J439" s="40">
        <f t="shared" si="233"/>
        <v>0</v>
      </c>
      <c r="K439" s="41"/>
      <c r="L439" s="42"/>
      <c r="M439" s="42"/>
      <c r="N439" s="42"/>
      <c r="O439" s="42"/>
      <c r="P439" s="46"/>
      <c r="Q439" s="23"/>
    </row>
    <row r="440" spans="1:17" hidden="1">
      <c r="A440" s="237">
        <v>52519</v>
      </c>
      <c r="B440" s="25">
        <v>118</v>
      </c>
      <c r="C440" s="35" t="s">
        <v>27</v>
      </c>
      <c r="D440" s="36" t="str">
        <f t="shared" ref="D440:E440" si="262">D439</f>
        <v>'</v>
      </c>
      <c r="E440" s="37">
        <f t="shared" si="262"/>
        <v>52367.5</v>
      </c>
      <c r="F440" s="6">
        <f>IF(MAX(F$9:F439)&gt;=L$5,0,IF(B440&gt;=MONTH($N$5),F439+1,0))</f>
        <v>0</v>
      </c>
      <c r="G440" s="38">
        <f t="shared" si="253"/>
        <v>0</v>
      </c>
      <c r="H440" s="39">
        <f t="shared" si="254"/>
        <v>0</v>
      </c>
      <c r="I440" s="39">
        <f t="shared" si="222"/>
        <v>0</v>
      </c>
      <c r="J440" s="40">
        <f t="shared" si="233"/>
        <v>0</v>
      </c>
      <c r="K440" s="41"/>
      <c r="L440" s="42"/>
      <c r="M440" s="42"/>
      <c r="N440" s="42"/>
      <c r="O440" s="42"/>
      <c r="P440" s="46"/>
      <c r="Q440" s="23"/>
    </row>
    <row r="441" spans="1:17" hidden="1">
      <c r="A441" s="237">
        <v>52550</v>
      </c>
      <c r="B441" s="25">
        <v>119</v>
      </c>
      <c r="C441" s="35" t="s">
        <v>28</v>
      </c>
      <c r="D441" s="36" t="str">
        <f t="shared" ref="D441:E441" si="263">D440</f>
        <v>'</v>
      </c>
      <c r="E441" s="37">
        <f t="shared" si="263"/>
        <v>52367.5</v>
      </c>
      <c r="F441" s="6">
        <f>IF(MAX(F$9:F440)&gt;=L$5,0,IF(B441&gt;=MONTH($N$5),F440+1,0))</f>
        <v>0</v>
      </c>
      <c r="G441" s="38">
        <f t="shared" si="253"/>
        <v>0</v>
      </c>
      <c r="H441" s="39">
        <f t="shared" si="254"/>
        <v>0</v>
      </c>
      <c r="I441" s="39">
        <f t="shared" si="222"/>
        <v>0</v>
      </c>
      <c r="J441" s="40">
        <f t="shared" si="233"/>
        <v>0</v>
      </c>
      <c r="K441" s="41"/>
      <c r="L441" s="42"/>
      <c r="M441" s="42"/>
      <c r="N441" s="42"/>
      <c r="O441" s="42"/>
      <c r="P441" s="46"/>
      <c r="Q441" s="23"/>
    </row>
    <row r="442" spans="1:17" hidden="1">
      <c r="A442" s="237">
        <v>52580</v>
      </c>
      <c r="B442" s="25">
        <v>120</v>
      </c>
      <c r="C442" s="35" t="s">
        <v>29</v>
      </c>
      <c r="D442" s="36" t="str">
        <f t="shared" ref="D442:E442" si="264">D441</f>
        <v>'</v>
      </c>
      <c r="E442" s="37">
        <f t="shared" si="264"/>
        <v>52367.5</v>
      </c>
      <c r="F442" s="6">
        <f>IF(MAX(F$9:F441)&gt;=L$5,0,IF(B442&gt;=MONTH($N$5),F441+1,0))</f>
        <v>0</v>
      </c>
      <c r="G442" s="45">
        <f t="shared" si="253"/>
        <v>0</v>
      </c>
      <c r="H442" s="42">
        <f t="shared" si="254"/>
        <v>0</v>
      </c>
      <c r="I442" s="42">
        <f t="shared" si="222"/>
        <v>0</v>
      </c>
      <c r="J442" s="46">
        <f t="shared" si="233"/>
        <v>0</v>
      </c>
      <c r="K442" s="41">
        <f>SUM(H431:H442)</f>
        <v>0</v>
      </c>
      <c r="L442" s="42">
        <f>SUM(I431:I442)</f>
        <v>0</v>
      </c>
      <c r="M442" s="42">
        <f>SUM(G431:G442)</f>
        <v>0</v>
      </c>
      <c r="N442" s="42">
        <f>K442+N430</f>
        <v>197367.59</v>
      </c>
      <c r="O442" s="42">
        <f>L442+O430</f>
        <v>84763.384202844405</v>
      </c>
      <c r="P442" s="46">
        <f>M442+P430</f>
        <v>282130.97420284437</v>
      </c>
      <c r="Q442" s="23"/>
    </row>
    <row r="443" spans="1:17" hidden="1">
      <c r="A443" s="237">
        <v>52611</v>
      </c>
      <c r="B443" s="25" t="s">
        <v>104</v>
      </c>
      <c r="C443" s="26" t="s">
        <v>17</v>
      </c>
      <c r="D443" s="47" t="str">
        <f>D431</f>
        <v>'</v>
      </c>
      <c r="E443" s="27">
        <f>E431+365.25</f>
        <v>52732.75</v>
      </c>
      <c r="F443" s="90">
        <f>IF(MAX(F$9:F442)&gt;=L$5,0,IF(B443&gt;=MONTH($N$5),F442+1,0))</f>
        <v>0</v>
      </c>
      <c r="G443" s="28">
        <f t="shared" si="253"/>
        <v>0</v>
      </c>
      <c r="H443" s="29">
        <f t="shared" si="254"/>
        <v>0</v>
      </c>
      <c r="I443" s="29">
        <f t="shared" ref="I443:I454" si="265">G443-H443</f>
        <v>0</v>
      </c>
      <c r="J443" s="30">
        <f t="shared" ref="J443:J454" si="266">J442-I443</f>
        <v>0</v>
      </c>
      <c r="K443" s="31"/>
      <c r="L443" s="32"/>
      <c r="M443" s="32"/>
      <c r="N443" s="32"/>
      <c r="O443" s="32"/>
      <c r="P443" s="48"/>
      <c r="Q443" s="23"/>
    </row>
    <row r="444" spans="1:17" hidden="1">
      <c r="A444" s="237">
        <v>52642</v>
      </c>
      <c r="B444" s="25">
        <v>110</v>
      </c>
      <c r="C444" s="35" t="s">
        <v>19</v>
      </c>
      <c r="D444" s="36" t="str">
        <f t="shared" ref="D444:E444" si="267">D443</f>
        <v>'</v>
      </c>
      <c r="E444" s="37">
        <f t="shared" si="267"/>
        <v>52732.75</v>
      </c>
      <c r="F444" s="6">
        <f>IF(MAX(F$9:F443)&gt;=L$5,0,IF(B444&gt;=MONTH($N$5),F443+1,0))</f>
        <v>0</v>
      </c>
      <c r="G444" s="38">
        <f t="shared" ref="G444:G454" si="268">IF((J443+H444)&lt;(M$5+H444),J443+H444,M$5)</f>
        <v>0</v>
      </c>
      <c r="H444" s="39">
        <f t="shared" ref="H444:H454" si="269">IF(F444&gt;0,IF(J443&gt;0,ROUND(-IPMT(K$5/12,F444,L$5,J$5,,),2),0),0)</f>
        <v>0</v>
      </c>
      <c r="I444" s="39">
        <f t="shared" si="265"/>
        <v>0</v>
      </c>
      <c r="J444" s="40">
        <f t="shared" si="266"/>
        <v>0</v>
      </c>
      <c r="K444" s="41"/>
      <c r="L444" s="42"/>
      <c r="M444" s="42"/>
      <c r="N444" s="42"/>
      <c r="O444" s="42"/>
      <c r="P444" s="46"/>
      <c r="Q444" s="23"/>
    </row>
    <row r="445" spans="1:17" hidden="1">
      <c r="A445" s="237">
        <v>52671</v>
      </c>
      <c r="B445" s="25">
        <v>111</v>
      </c>
      <c r="C445" s="35" t="s">
        <v>20</v>
      </c>
      <c r="D445" s="36" t="str">
        <f t="shared" ref="D445:E445" si="270">D444</f>
        <v>'</v>
      </c>
      <c r="E445" s="37">
        <f t="shared" si="270"/>
        <v>52732.75</v>
      </c>
      <c r="F445" s="6">
        <f>IF(MAX(F$9:F444)&gt;=L$5,0,IF(B445&gt;=MONTH($N$5),F444+1,0))</f>
        <v>0</v>
      </c>
      <c r="G445" s="38">
        <f t="shared" si="268"/>
        <v>0</v>
      </c>
      <c r="H445" s="39">
        <f t="shared" si="269"/>
        <v>0</v>
      </c>
      <c r="I445" s="39">
        <f t="shared" si="265"/>
        <v>0</v>
      </c>
      <c r="J445" s="40">
        <f t="shared" si="266"/>
        <v>0</v>
      </c>
      <c r="K445" s="41"/>
      <c r="L445" s="42"/>
      <c r="M445" s="42"/>
      <c r="N445" s="42"/>
      <c r="O445" s="42"/>
      <c r="P445" s="46"/>
      <c r="Q445" s="23"/>
    </row>
    <row r="446" spans="1:17" hidden="1">
      <c r="A446" s="237">
        <v>52702</v>
      </c>
      <c r="B446" s="25">
        <v>112</v>
      </c>
      <c r="C446" s="35" t="s">
        <v>21</v>
      </c>
      <c r="D446" s="36" t="str">
        <f t="shared" ref="D446:E446" si="271">D445</f>
        <v>'</v>
      </c>
      <c r="E446" s="37">
        <f t="shared" si="271"/>
        <v>52732.75</v>
      </c>
      <c r="F446" s="6">
        <f>IF(MAX(F$9:F445)&gt;=L$5,0,IF(B446&gt;=MONTH($N$5),F445+1,0))</f>
        <v>0</v>
      </c>
      <c r="G446" s="38">
        <f t="shared" si="268"/>
        <v>0</v>
      </c>
      <c r="H446" s="39">
        <f t="shared" si="269"/>
        <v>0</v>
      </c>
      <c r="I446" s="39">
        <f t="shared" si="265"/>
        <v>0</v>
      </c>
      <c r="J446" s="40">
        <f t="shared" si="266"/>
        <v>0</v>
      </c>
      <c r="K446" s="41"/>
      <c r="L446" s="42"/>
      <c r="M446" s="42"/>
      <c r="N446" s="42"/>
      <c r="O446" s="42"/>
      <c r="P446" s="46"/>
      <c r="Q446" s="23"/>
    </row>
    <row r="447" spans="1:17" hidden="1">
      <c r="A447" s="237">
        <v>52732</v>
      </c>
      <c r="B447" s="25">
        <v>113</v>
      </c>
      <c r="C447" s="35" t="s">
        <v>22</v>
      </c>
      <c r="D447" s="36" t="str">
        <f t="shared" ref="D447:E447" si="272">D446</f>
        <v>'</v>
      </c>
      <c r="E447" s="37">
        <f t="shared" si="272"/>
        <v>52732.75</v>
      </c>
      <c r="F447" s="6">
        <f>IF(MAX(F$9:F446)&gt;=L$5,0,IF(B447&gt;=MONTH($N$5),F446+1,0))</f>
        <v>0</v>
      </c>
      <c r="G447" s="38">
        <f t="shared" si="268"/>
        <v>0</v>
      </c>
      <c r="H447" s="39">
        <f t="shared" si="269"/>
        <v>0</v>
      </c>
      <c r="I447" s="39">
        <f t="shared" si="265"/>
        <v>0</v>
      </c>
      <c r="J447" s="40">
        <f t="shared" si="266"/>
        <v>0</v>
      </c>
      <c r="K447" s="41"/>
      <c r="L447" s="42"/>
      <c r="M447" s="42"/>
      <c r="N447" s="42"/>
      <c r="O447" s="42"/>
      <c r="P447" s="46"/>
      <c r="Q447" s="23"/>
    </row>
    <row r="448" spans="1:17" hidden="1">
      <c r="A448" s="237">
        <v>52763</v>
      </c>
      <c r="B448" s="25">
        <v>114</v>
      </c>
      <c r="C448" s="35" t="s">
        <v>23</v>
      </c>
      <c r="D448" s="36" t="str">
        <f t="shared" ref="D448:E448" si="273">D447</f>
        <v>'</v>
      </c>
      <c r="E448" s="37">
        <f t="shared" si="273"/>
        <v>52732.75</v>
      </c>
      <c r="F448" s="6">
        <f>IF(MAX(F$9:F447)&gt;=L$5,0,IF(B448&gt;=MONTH($N$5),F447+1,0))</f>
        <v>0</v>
      </c>
      <c r="G448" s="38">
        <f t="shared" si="268"/>
        <v>0</v>
      </c>
      <c r="H448" s="39">
        <f t="shared" si="269"/>
        <v>0</v>
      </c>
      <c r="I448" s="39">
        <f t="shared" si="265"/>
        <v>0</v>
      </c>
      <c r="J448" s="40">
        <f t="shared" si="266"/>
        <v>0</v>
      </c>
      <c r="K448" s="41"/>
      <c r="L448" s="42"/>
      <c r="M448" s="42"/>
      <c r="N448" s="42"/>
      <c r="O448" s="42"/>
      <c r="P448" s="46"/>
      <c r="Q448" s="23"/>
    </row>
    <row r="449" spans="1:17" hidden="1">
      <c r="A449" s="237">
        <v>52793</v>
      </c>
      <c r="B449" s="25">
        <v>115</v>
      </c>
      <c r="C449" s="35" t="s">
        <v>24</v>
      </c>
      <c r="D449" s="36" t="str">
        <f t="shared" ref="D449:E449" si="274">D448</f>
        <v>'</v>
      </c>
      <c r="E449" s="37">
        <f t="shared" si="274"/>
        <v>52732.75</v>
      </c>
      <c r="F449" s="6">
        <f>IF(MAX(F$9:F448)&gt;=L$5,0,IF(B449&gt;=MONTH($N$5),F448+1,0))</f>
        <v>0</v>
      </c>
      <c r="G449" s="38">
        <f t="shared" si="268"/>
        <v>0</v>
      </c>
      <c r="H449" s="39">
        <f t="shared" si="269"/>
        <v>0</v>
      </c>
      <c r="I449" s="39">
        <f t="shared" si="265"/>
        <v>0</v>
      </c>
      <c r="J449" s="40">
        <f t="shared" si="266"/>
        <v>0</v>
      </c>
      <c r="K449" s="41"/>
      <c r="L449" s="42"/>
      <c r="M449" s="42"/>
      <c r="N449" s="42"/>
      <c r="O449" s="42"/>
      <c r="P449" s="46"/>
      <c r="Q449" s="23"/>
    </row>
    <row r="450" spans="1:17" hidden="1">
      <c r="A450" s="237">
        <v>52824</v>
      </c>
      <c r="B450" s="25">
        <v>116</v>
      </c>
      <c r="C450" s="35" t="s">
        <v>25</v>
      </c>
      <c r="D450" s="36" t="str">
        <f t="shared" ref="D450:E450" si="275">D449</f>
        <v>'</v>
      </c>
      <c r="E450" s="37">
        <f t="shared" si="275"/>
        <v>52732.75</v>
      </c>
      <c r="F450" s="6">
        <f>IF(MAX(F$9:F449)&gt;=L$5,0,IF(B450&gt;=MONTH($N$5),F449+1,0))</f>
        <v>0</v>
      </c>
      <c r="G450" s="38">
        <f t="shared" si="268"/>
        <v>0</v>
      </c>
      <c r="H450" s="39">
        <f t="shared" si="269"/>
        <v>0</v>
      </c>
      <c r="I450" s="39">
        <f t="shared" si="265"/>
        <v>0</v>
      </c>
      <c r="J450" s="40">
        <f t="shared" si="266"/>
        <v>0</v>
      </c>
      <c r="K450" s="41"/>
      <c r="L450" s="42"/>
      <c r="M450" s="42"/>
      <c r="N450" s="42"/>
      <c r="O450" s="42"/>
      <c r="P450" s="46"/>
      <c r="Q450" s="23"/>
    </row>
    <row r="451" spans="1:17" hidden="1">
      <c r="A451" s="237">
        <v>52855</v>
      </c>
      <c r="B451" s="25">
        <v>117</v>
      </c>
      <c r="C451" s="35" t="s">
        <v>26</v>
      </c>
      <c r="D451" s="36" t="str">
        <f t="shared" ref="D451:E451" si="276">D450</f>
        <v>'</v>
      </c>
      <c r="E451" s="37">
        <f t="shared" si="276"/>
        <v>52732.75</v>
      </c>
      <c r="F451" s="6">
        <f>IF(MAX(F$9:F450)&gt;=L$5,0,IF(B451&gt;=MONTH($N$5),F450+1,0))</f>
        <v>0</v>
      </c>
      <c r="G451" s="38">
        <f t="shared" si="268"/>
        <v>0</v>
      </c>
      <c r="H451" s="39">
        <f t="shared" si="269"/>
        <v>0</v>
      </c>
      <c r="I451" s="39">
        <f t="shared" si="265"/>
        <v>0</v>
      </c>
      <c r="J451" s="40">
        <f t="shared" si="266"/>
        <v>0</v>
      </c>
      <c r="K451" s="41"/>
      <c r="L451" s="42"/>
      <c r="M451" s="42"/>
      <c r="N451" s="42"/>
      <c r="O451" s="42"/>
      <c r="P451" s="46"/>
      <c r="Q451" s="23"/>
    </row>
    <row r="452" spans="1:17" hidden="1">
      <c r="A452" s="237">
        <v>52885</v>
      </c>
      <c r="B452" s="25">
        <v>118</v>
      </c>
      <c r="C452" s="35" t="s">
        <v>27</v>
      </c>
      <c r="D452" s="36" t="str">
        <f t="shared" ref="D452:E452" si="277">D451</f>
        <v>'</v>
      </c>
      <c r="E452" s="37">
        <f t="shared" si="277"/>
        <v>52732.75</v>
      </c>
      <c r="F452" s="6">
        <f>IF(MAX(F$9:F451)&gt;=L$5,0,IF(B452&gt;=MONTH($N$5),F451+1,0))</f>
        <v>0</v>
      </c>
      <c r="G452" s="38">
        <f t="shared" si="268"/>
        <v>0</v>
      </c>
      <c r="H452" s="39">
        <f t="shared" si="269"/>
        <v>0</v>
      </c>
      <c r="I452" s="39">
        <f t="shared" si="265"/>
        <v>0</v>
      </c>
      <c r="J452" s="40">
        <f t="shared" si="266"/>
        <v>0</v>
      </c>
      <c r="K452" s="41"/>
      <c r="L452" s="42"/>
      <c r="M452" s="42"/>
      <c r="N452" s="42"/>
      <c r="O452" s="42"/>
      <c r="P452" s="46"/>
      <c r="Q452" s="23"/>
    </row>
    <row r="453" spans="1:17" hidden="1">
      <c r="A453" s="237">
        <v>52916</v>
      </c>
      <c r="B453" s="25">
        <v>119</v>
      </c>
      <c r="C453" s="35" t="s">
        <v>28</v>
      </c>
      <c r="D453" s="36" t="str">
        <f t="shared" ref="D453:E453" si="278">D452</f>
        <v>'</v>
      </c>
      <c r="E453" s="37">
        <f t="shared" si="278"/>
        <v>52732.75</v>
      </c>
      <c r="F453" s="6">
        <f>IF(MAX(F$9:F452)&gt;=L$5,0,IF(B453&gt;=MONTH($N$5),F452+1,0))</f>
        <v>0</v>
      </c>
      <c r="G453" s="38">
        <f t="shared" si="268"/>
        <v>0</v>
      </c>
      <c r="H453" s="39">
        <f t="shared" si="269"/>
        <v>0</v>
      </c>
      <c r="I453" s="39">
        <f t="shared" si="265"/>
        <v>0</v>
      </c>
      <c r="J453" s="40">
        <f t="shared" si="266"/>
        <v>0</v>
      </c>
      <c r="K453" s="41"/>
      <c r="L453" s="42"/>
      <c r="M453" s="42"/>
      <c r="N453" s="42"/>
      <c r="O453" s="42"/>
      <c r="P453" s="46"/>
      <c r="Q453" s="23"/>
    </row>
    <row r="454" spans="1:17" ht="9" hidden="1" thickBot="1">
      <c r="A454" s="237">
        <v>52946</v>
      </c>
      <c r="B454" s="25">
        <v>120</v>
      </c>
      <c r="C454" s="35" t="s">
        <v>29</v>
      </c>
      <c r="D454" s="36" t="str">
        <f t="shared" ref="D454:E454" si="279">D453</f>
        <v>'</v>
      </c>
      <c r="E454" s="37">
        <f t="shared" si="279"/>
        <v>52732.75</v>
      </c>
      <c r="F454" s="6">
        <f>IF(MAX(F$9:F453)&gt;=L$5,0,IF(B454&gt;=MONTH($N$5),F453+1,0))</f>
        <v>0</v>
      </c>
      <c r="G454" s="45">
        <f t="shared" si="268"/>
        <v>0</v>
      </c>
      <c r="H454" s="42">
        <f t="shared" si="269"/>
        <v>0</v>
      </c>
      <c r="I454" s="42">
        <f t="shared" si="265"/>
        <v>0</v>
      </c>
      <c r="J454" s="46">
        <f t="shared" si="266"/>
        <v>0</v>
      </c>
      <c r="K454" s="41">
        <f>SUM(H443:H454)</f>
        <v>0</v>
      </c>
      <c r="L454" s="42">
        <f>SUM(I443:I454)</f>
        <v>0</v>
      </c>
      <c r="M454" s="42">
        <f>SUM(G443:G454)</f>
        <v>0</v>
      </c>
      <c r="N454" s="42">
        <f>K454+N442</f>
        <v>197367.59</v>
      </c>
      <c r="O454" s="42">
        <f>L454+O442</f>
        <v>84763.384202844405</v>
      </c>
      <c r="P454" s="46">
        <f>M454+P442</f>
        <v>282130.97420284437</v>
      </c>
      <c r="Q454" s="23"/>
    </row>
    <row r="455" spans="1:17" ht="9.75" thickTop="1" thickBot="1">
      <c r="A455" s="237"/>
      <c r="C455" s="58" t="s">
        <v>30</v>
      </c>
      <c r="D455" s="59"/>
      <c r="E455" s="60"/>
      <c r="F455" s="60"/>
      <c r="G455" s="61">
        <f>SUM(G11:G454)</f>
        <v>651071.36999999965</v>
      </c>
      <c r="H455" s="61">
        <f>SUM(H11:H454)</f>
        <v>379351.36999999994</v>
      </c>
      <c r="I455" s="61">
        <f>SUM(I11:I454)</f>
        <v>271719.99999999977</v>
      </c>
      <c r="J455" s="62">
        <f>J454</f>
        <v>0</v>
      </c>
      <c r="K455" s="63">
        <f>SUM(K11:K454)</f>
        <v>379351.37000000005</v>
      </c>
      <c r="L455" s="64">
        <f>SUM(L11:L454)</f>
        <v>271719.99999999977</v>
      </c>
      <c r="M455" s="64">
        <f t="shared" ref="M455" si="280">SUM(M11:M202)</f>
        <v>510005.99182821863</v>
      </c>
      <c r="N455" s="64">
        <f>N202</f>
        <v>210357.18</v>
      </c>
      <c r="O455" s="64">
        <f>O202</f>
        <v>104327.36814932646</v>
      </c>
      <c r="P455" s="65">
        <f>P202</f>
        <v>314684.54814932641</v>
      </c>
      <c r="Q455" s="23"/>
    </row>
    <row r="456" spans="1:17" ht="9" thickTop="1">
      <c r="C456" s="66"/>
      <c r="D456" s="66"/>
      <c r="E456" s="66"/>
      <c r="F456" s="67"/>
      <c r="G456" s="68"/>
      <c r="H456" s="68"/>
      <c r="I456" s="68"/>
      <c r="J456" s="68"/>
      <c r="K456" s="68"/>
      <c r="L456" s="68"/>
      <c r="M456" s="68"/>
      <c r="N456" s="68"/>
      <c r="O456" s="66"/>
      <c r="P456" s="66"/>
    </row>
    <row r="457" spans="1:17">
      <c r="F457" s="69"/>
      <c r="G457" s="70"/>
      <c r="H457" s="70"/>
      <c r="I457" s="70"/>
      <c r="J457" s="70"/>
      <c r="K457" s="70"/>
      <c r="L457" s="70"/>
      <c r="M457" s="70"/>
      <c r="N457" s="70"/>
    </row>
    <row r="458" spans="1:17">
      <c r="F458" s="69"/>
      <c r="G458" s="70"/>
      <c r="H458" s="70"/>
      <c r="I458" s="70"/>
      <c r="J458" s="70"/>
      <c r="K458" s="70"/>
      <c r="L458" s="70"/>
      <c r="M458" s="70"/>
      <c r="N458" s="70"/>
    </row>
    <row r="459" spans="1:17">
      <c r="F459" s="69"/>
      <c r="G459" s="70"/>
      <c r="H459" s="70"/>
      <c r="I459" s="70"/>
      <c r="J459" s="70"/>
      <c r="K459" s="70"/>
      <c r="L459" s="70"/>
      <c r="M459" s="70"/>
      <c r="N459" s="70"/>
    </row>
    <row r="460" spans="1:17">
      <c r="F460" s="69"/>
      <c r="G460" s="70"/>
      <c r="H460" s="70"/>
      <c r="I460" s="70"/>
      <c r="J460" s="70"/>
      <c r="K460" s="70"/>
      <c r="L460" s="70"/>
      <c r="M460" s="70"/>
      <c r="N460" s="70"/>
    </row>
    <row r="461" spans="1:17">
      <c r="F461" s="69"/>
      <c r="G461" s="70"/>
      <c r="H461" s="70"/>
      <c r="I461" s="70"/>
      <c r="J461" s="70"/>
      <c r="K461" s="70"/>
      <c r="L461" s="70"/>
      <c r="M461" s="70"/>
      <c r="N461" s="70"/>
    </row>
    <row r="462" spans="1:17">
      <c r="F462" s="69"/>
      <c r="G462" s="70"/>
      <c r="H462" s="70"/>
      <c r="I462" s="70"/>
      <c r="J462" s="70"/>
      <c r="K462" s="70"/>
      <c r="L462" s="70"/>
      <c r="M462" s="70"/>
      <c r="N462" s="70"/>
    </row>
    <row r="463" spans="1:17">
      <c r="F463" s="69"/>
      <c r="G463" s="70"/>
      <c r="H463" s="70"/>
      <c r="I463" s="70"/>
      <c r="J463" s="70"/>
      <c r="K463" s="70"/>
      <c r="L463" s="70"/>
      <c r="M463" s="70"/>
      <c r="N463" s="70"/>
    </row>
    <row r="464" spans="1:17">
      <c r="F464" s="69"/>
      <c r="G464" s="70"/>
      <c r="H464" s="70"/>
      <c r="I464" s="70"/>
      <c r="J464" s="70"/>
      <c r="K464" s="70"/>
      <c r="L464" s="70"/>
      <c r="M464" s="70"/>
      <c r="N464" s="70"/>
    </row>
  </sheetData>
  <conditionalFormatting sqref="J23:J454 G11:I454 G83:J85 G203:P454 G109:P111 G135:P137 G120:J122 G115:P117 K11:P454 G133:J133 G128:P128">
    <cfRule type="cellIs" dxfId="26" priority="26" stopIfTrue="1" operator="equal">
      <formula>0</formula>
    </cfRule>
  </conditionalFormatting>
  <conditionalFormatting sqref="C9:E22">
    <cfRule type="expression" dxfId="25" priority="24" stopIfTrue="1">
      <formula>AND(YEAR($E9)=YEAR($I$5),$B9=MONTH($I$5))</formula>
    </cfRule>
    <cfRule type="expression" dxfId="24" priority="25" stopIfTrue="1">
      <formula>AND(YEAR($E9)=YEAR($N$5),$B9=MONTH($N$5))</formula>
    </cfRule>
  </conditionalFormatting>
  <conditionalFormatting sqref="J11:J22">
    <cfRule type="expression" dxfId="23" priority="22" stopIfTrue="1">
      <formula>AND($J$5&gt;0,$J$5&lt;=$J11)</formula>
    </cfRule>
    <cfRule type="cellIs" dxfId="22" priority="23" stopIfTrue="1" operator="equal">
      <formula>0</formula>
    </cfRule>
  </conditionalFormatting>
  <conditionalFormatting sqref="J9:J10">
    <cfRule type="expression" dxfId="21" priority="21" stopIfTrue="1">
      <formula>AND($J$5&gt;0,$J$5&lt;=$J9)</formula>
    </cfRule>
  </conditionalFormatting>
  <conditionalFormatting sqref="F11:F454">
    <cfRule type="cellIs" dxfId="20" priority="19" stopIfTrue="1" operator="equal">
      <formula>0</formula>
    </cfRule>
    <cfRule type="expression" dxfId="19" priority="20" stopIfTrue="1">
      <formula>($G11=$J$5)</formula>
    </cfRule>
  </conditionalFormatting>
  <conditionalFormatting sqref="T16">
    <cfRule type="cellIs" dxfId="18" priority="17" operator="greaterThan">
      <formula>$T$15</formula>
    </cfRule>
  </conditionalFormatting>
  <conditionalFormatting sqref="T16">
    <cfRule type="cellIs" dxfId="17" priority="16" operator="greaterThan">
      <formula>(NOW()&gt;=$T$15)</formula>
    </cfRule>
  </conditionalFormatting>
  <conditionalFormatting sqref="F128">
    <cfRule type="cellIs" dxfId="16" priority="12" stopIfTrue="1" operator="equal">
      <formula>0</formula>
    </cfRule>
    <cfRule type="expression" dxfId="15" priority="13" stopIfTrue="1">
      <formula>($G128=$J$5)</formula>
    </cfRule>
  </conditionalFormatting>
  <conditionalFormatting sqref="F128">
    <cfRule type="cellIs" dxfId="14" priority="9" stopIfTrue="1" operator="equal">
      <formula>0</formula>
    </cfRule>
    <cfRule type="expression" dxfId="13" priority="10" stopIfTrue="1">
      <formula>($G128=$J$5)</formula>
    </cfRule>
  </conditionalFormatting>
  <conditionalFormatting sqref="F133">
    <cfRule type="cellIs" dxfId="12" priority="3" stopIfTrue="1" operator="equal">
      <formula>0</formula>
    </cfRule>
    <cfRule type="expression" dxfId="11" priority="4" stopIfTrue="1">
      <formula>($G133=$J$5)</formula>
    </cfRule>
  </conditionalFormatting>
  <conditionalFormatting sqref="F133">
    <cfRule type="cellIs" dxfId="10" priority="1" stopIfTrue="1" operator="equal">
      <formula>0</formula>
    </cfRule>
    <cfRule type="expression" dxfId="9" priority="2" stopIfTrue="1">
      <formula>($G133=$J$5)</formula>
    </cfRule>
  </conditionalFormatting>
  <pageMargins left="0.7" right="0.7" top="0.75" bottom="0.75" header="0.3" footer="0.3"/>
  <pageSetup scale="99" orientation="portrait" verticalDpi="0" r:id="rId1"/>
  <rowBreaks count="1" manualBreakCount="1">
    <brk id="130" min="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2:X524"/>
  <sheetViews>
    <sheetView topLeftCell="C2" zoomScale="140" zoomScaleNormal="140" zoomScaleSheetLayoutView="140" workbookViewId="0">
      <pane xSplit="4" ySplit="9" topLeftCell="G11" activePane="bottomRight" state="frozen"/>
      <selection pane="topRight"/>
      <selection pane="bottomLeft"/>
      <selection pane="bottomRight"/>
    </sheetView>
  </sheetViews>
  <sheetFormatPr defaultRowHeight="8.25"/>
  <cols>
    <col min="1" max="1" width="10" style="1" customWidth="1"/>
    <col min="2" max="2" width="2.3984375" style="25" customWidth="1"/>
    <col min="3" max="3" width="4.796875" style="1" customWidth="1"/>
    <col min="4" max="4" width="1" style="1" customWidth="1"/>
    <col min="5" max="5" width="4.796875" style="1" customWidth="1"/>
    <col min="6" max="6" width="9.3984375" style="1" customWidth="1"/>
    <col min="7" max="12" width="12.59765625" style="1" customWidth="1"/>
    <col min="13" max="16" width="12.59765625" style="1" hidden="1" customWidth="1"/>
    <col min="17" max="17" width="1.796875" style="1" customWidth="1"/>
    <col min="18" max="20" width="12.59765625" style="1" customWidth="1"/>
    <col min="21" max="21" width="1.796875" style="1" customWidth="1"/>
    <col min="22" max="22" width="12.3984375" style="1" customWidth="1"/>
    <col min="23" max="23" width="1.796875" style="1" customWidth="1"/>
    <col min="24" max="24" width="12.3984375" style="1" customWidth="1"/>
    <col min="25" max="25" width="1.796875" style="1" customWidth="1"/>
    <col min="26" max="16384" width="9.59765625" style="1"/>
  </cols>
  <sheetData>
    <row r="2" spans="1:24">
      <c r="G2" s="94" t="s">
        <v>38</v>
      </c>
      <c r="H2" s="144" t="s">
        <v>39</v>
      </c>
      <c r="I2" s="136" t="s">
        <v>43</v>
      </c>
      <c r="J2" s="149" t="s">
        <v>0</v>
      </c>
      <c r="K2" s="136" t="s">
        <v>44</v>
      </c>
      <c r="L2" s="136" t="s">
        <v>1</v>
      </c>
      <c r="M2" s="136" t="s">
        <v>2</v>
      </c>
      <c r="N2" s="136" t="s">
        <v>43</v>
      </c>
      <c r="O2" s="9"/>
      <c r="P2" s="7" t="s">
        <v>45</v>
      </c>
      <c r="R2" s="158" t="s">
        <v>78</v>
      </c>
      <c r="S2" s="158" t="s">
        <v>81</v>
      </c>
      <c r="T2" s="158" t="s">
        <v>84</v>
      </c>
      <c r="U2" s="24"/>
      <c r="V2" s="24"/>
      <c r="W2" s="24"/>
      <c r="X2" s="24"/>
    </row>
    <row r="3" spans="1:24" ht="8.25" customHeight="1">
      <c r="C3" s="124" t="s">
        <v>68</v>
      </c>
      <c r="D3" s="99"/>
      <c r="E3" s="99"/>
      <c r="F3" s="99"/>
      <c r="G3" s="94" t="s">
        <v>48</v>
      </c>
      <c r="H3" s="144" t="s">
        <v>40</v>
      </c>
      <c r="I3" s="136" t="s">
        <v>50</v>
      </c>
      <c r="J3" s="149" t="s">
        <v>70</v>
      </c>
      <c r="K3" s="136" t="s">
        <v>4</v>
      </c>
      <c r="L3" s="136" t="s">
        <v>5</v>
      </c>
      <c r="M3" s="136" t="s">
        <v>6</v>
      </c>
      <c r="N3" s="136" t="s">
        <v>51</v>
      </c>
      <c r="O3" s="9"/>
      <c r="P3" s="7" t="s">
        <v>46</v>
      </c>
      <c r="R3" s="159" t="s">
        <v>77</v>
      </c>
      <c r="S3" s="159" t="s">
        <v>57</v>
      </c>
      <c r="T3" s="159" t="s">
        <v>58</v>
      </c>
      <c r="U3" s="24"/>
      <c r="V3" s="24"/>
      <c r="W3" s="24"/>
      <c r="X3" s="24"/>
    </row>
    <row r="4" spans="1:24" ht="8.25" customHeight="1">
      <c r="C4" s="123" t="s">
        <v>67</v>
      </c>
      <c r="D4" s="99"/>
      <c r="E4" s="99"/>
      <c r="F4" s="99"/>
      <c r="G4" s="125" t="s">
        <v>69</v>
      </c>
      <c r="H4" s="144" t="s">
        <v>41</v>
      </c>
      <c r="I4" s="136" t="s">
        <v>113</v>
      </c>
      <c r="J4" s="149" t="s">
        <v>7</v>
      </c>
      <c r="K4" s="136" t="s">
        <v>8</v>
      </c>
      <c r="L4" s="136" t="s">
        <v>9</v>
      </c>
      <c r="M4" s="136" t="s">
        <v>10</v>
      </c>
      <c r="N4" s="136" t="s">
        <v>52</v>
      </c>
      <c r="O4" s="9"/>
      <c r="P4" s="8">
        <f ca="1">VALUE(CONCATENATE(YEAR(NOW()),"/",1,"/",1))</f>
        <v>42736</v>
      </c>
      <c r="R4" s="158" t="s">
        <v>79</v>
      </c>
      <c r="S4" s="158" t="s">
        <v>82</v>
      </c>
      <c r="T4" s="158" t="s">
        <v>85</v>
      </c>
      <c r="U4" s="24"/>
      <c r="V4" s="24"/>
      <c r="W4" s="24"/>
      <c r="X4" s="24"/>
    </row>
    <row r="5" spans="1:24" ht="9" customHeight="1" thickBot="1">
      <c r="C5" s="124" t="s">
        <v>30</v>
      </c>
      <c r="D5" s="99"/>
      <c r="E5" s="99"/>
      <c r="F5" s="99"/>
      <c r="H5" s="145"/>
      <c r="I5" s="151">
        <f>MINA('Loan #1'!I5,'Loan #2'!I5,'Loan #3'!I5,'Loan #4'!I5,'Loan #5'!I5,'Loan #6'!I5,'Loan #7'!I5,'Loan #8'!I5,'Loan #9'!I5)</f>
        <v>37787</v>
      </c>
      <c r="J5" s="150">
        <f>SUM('Loan #1'!J5+'Loan #2'!J5+'Loan #3'!J5+'Loan #4'!J5+'Loan #5'!J5+'Loan #6'!J5+'Loan #7'!J5+'Loan #8'!J5+'Loan #9'!J5)</f>
        <v>1707083.4</v>
      </c>
      <c r="K5" s="146">
        <f>MAXA('Loan #1'!K5,'Loan #2'!K5,'Loan #3'!K5,'Loan #4'!K5,'Loan #5'!K5,'Loan #6'!K5,'Loan #7'!K5,'Loan #8'!K5,'Loan #9'!K5)</f>
        <v>0.105</v>
      </c>
      <c r="L5" s="147">
        <f>MAXA('Loan #1'!L5,'Loan #2'!L5,'Loan #3'!L5,'Loan #4'!L5,'Loan #5'!L5,'Loan #6'!L5,'Loan #7'!L5,'Loan #8'!L5,'Loan #9'!L5)</f>
        <v>240</v>
      </c>
      <c r="M5" s="148">
        <f>SUM('Loan #1'!M5+'Loan #2'!M5+'Loan #3'!M5+'Loan #4'!M5+'Loan #5'!M5+'Loan #6'!M5+'Loan #7'!M5+'Loan #8'!M5+'Loan #9'!M5)</f>
        <v>17043.177452603206</v>
      </c>
      <c r="N5" s="143">
        <f>MINA('Loan #1'!N5,'Loan #2'!N5,'Loan #3'!N5)</f>
        <v>37817</v>
      </c>
      <c r="O5" s="139"/>
      <c r="R5" s="159" t="s">
        <v>59</v>
      </c>
      <c r="S5" s="159" t="s">
        <v>60</v>
      </c>
      <c r="T5" s="159" t="s">
        <v>61</v>
      </c>
      <c r="U5" s="24"/>
      <c r="V5" s="24"/>
      <c r="W5" s="24"/>
      <c r="X5" s="24"/>
    </row>
    <row r="6" spans="1:24" ht="9.75" thickTop="1" thickBot="1">
      <c r="G6" s="13" t="s">
        <v>11</v>
      </c>
      <c r="H6" s="14"/>
      <c r="I6" s="14"/>
      <c r="J6" s="14"/>
      <c r="K6" s="14"/>
      <c r="L6" s="15"/>
      <c r="M6" s="15"/>
      <c r="N6" s="15"/>
      <c r="O6" s="15"/>
      <c r="R6" s="158" t="s">
        <v>80</v>
      </c>
      <c r="S6" s="158" t="s">
        <v>83</v>
      </c>
      <c r="T6" s="158" t="s">
        <v>86</v>
      </c>
      <c r="U6" s="24"/>
      <c r="V6" s="24"/>
      <c r="W6" s="24"/>
      <c r="X6" s="24"/>
    </row>
    <row r="7" spans="1:24" ht="9" thickTop="1">
      <c r="C7" s="17" t="s">
        <v>10</v>
      </c>
      <c r="D7" s="18"/>
      <c r="E7" s="19"/>
      <c r="F7" s="20" t="s">
        <v>10</v>
      </c>
      <c r="G7" s="20" t="s">
        <v>10</v>
      </c>
      <c r="H7" s="20" t="s">
        <v>4</v>
      </c>
      <c r="I7" s="20" t="s">
        <v>12</v>
      </c>
      <c r="J7" s="21" t="s">
        <v>42</v>
      </c>
      <c r="K7" s="22" t="s">
        <v>4</v>
      </c>
      <c r="L7" s="20" t="s">
        <v>12</v>
      </c>
      <c r="M7" s="20" t="s">
        <v>10</v>
      </c>
      <c r="N7" s="20" t="s">
        <v>13</v>
      </c>
      <c r="O7" s="20" t="s">
        <v>13</v>
      </c>
      <c r="P7" s="21" t="s">
        <v>13</v>
      </c>
      <c r="Q7" s="23"/>
      <c r="R7" s="159" t="s">
        <v>62</v>
      </c>
      <c r="S7" s="159" t="s">
        <v>63</v>
      </c>
      <c r="T7" s="159" t="s">
        <v>64</v>
      </c>
      <c r="U7" s="24"/>
      <c r="V7" s="24"/>
      <c r="W7" s="24"/>
      <c r="X7" s="24"/>
    </row>
    <row r="8" spans="1:24">
      <c r="C8" s="71" t="s">
        <v>14</v>
      </c>
      <c r="D8" s="72"/>
      <c r="E8" s="73"/>
      <c r="F8" s="53" t="s">
        <v>15</v>
      </c>
      <c r="G8" s="74" t="s">
        <v>7</v>
      </c>
      <c r="H8" s="74" t="s">
        <v>10</v>
      </c>
      <c r="I8" s="74" t="s">
        <v>10</v>
      </c>
      <c r="J8" s="75" t="s">
        <v>12</v>
      </c>
      <c r="K8" s="76" t="s">
        <v>16</v>
      </c>
      <c r="L8" s="74" t="s">
        <v>16</v>
      </c>
      <c r="M8" s="74" t="s">
        <v>16</v>
      </c>
      <c r="N8" s="74" t="s">
        <v>4</v>
      </c>
      <c r="O8" s="53" t="s">
        <v>12</v>
      </c>
      <c r="P8" s="77" t="s">
        <v>10</v>
      </c>
      <c r="Q8" s="23"/>
    </row>
    <row r="9" spans="1:24" hidden="1">
      <c r="A9" s="237">
        <v>37575</v>
      </c>
      <c r="B9" s="25">
        <v>11</v>
      </c>
      <c r="C9" s="26" t="s">
        <v>28</v>
      </c>
      <c r="D9" s="78" t="s">
        <v>18</v>
      </c>
      <c r="E9" s="80">
        <f>E10</f>
        <v>37451.75</v>
      </c>
      <c r="F9" s="92">
        <f>MAXA('Loan #1'!F9,'Loan #2'!F9)</f>
        <v>0</v>
      </c>
      <c r="G9" s="89">
        <f>SUM('Loan #1'!G9+'Loan #2'!G9)</f>
        <v>0</v>
      </c>
      <c r="H9" s="89">
        <f>SUM('Loan #1'!H9+'Loan #2'!H9)</f>
        <v>0</v>
      </c>
      <c r="I9" s="89">
        <f>SUM('Loan #1'!I9+'Loan #2'!I9)</f>
        <v>0</v>
      </c>
      <c r="J9" s="89">
        <f>SUM('Loan #1'!J9+'Loan #2'!J9)</f>
        <v>0</v>
      </c>
      <c r="K9" s="82"/>
      <c r="L9" s="83"/>
      <c r="M9" s="83"/>
      <c r="N9" s="83"/>
      <c r="O9" s="84"/>
      <c r="P9" s="85"/>
      <c r="Q9" s="23"/>
    </row>
    <row r="10" spans="1:24" hidden="1">
      <c r="A10" s="237">
        <v>37605</v>
      </c>
      <c r="B10" s="25">
        <v>12</v>
      </c>
      <c r="C10" s="50" t="s">
        <v>29</v>
      </c>
      <c r="D10" s="51" t="s">
        <v>18</v>
      </c>
      <c r="E10" s="81">
        <f>E11-365.25</f>
        <v>37451.75</v>
      </c>
      <c r="F10" s="92">
        <f>MAXA('Loan #1'!F10,'Loan #2'!F10)</f>
        <v>0</v>
      </c>
      <c r="G10" s="89">
        <f>SUM('Loan #1'!G10+'Loan #2'!G10)</f>
        <v>0</v>
      </c>
      <c r="H10" s="89">
        <f>SUM('Loan #1'!H10+'Loan #2'!H10)</f>
        <v>0</v>
      </c>
      <c r="I10" s="89">
        <f>SUM('Loan #1'!I10+'Loan #2'!I10)</f>
        <v>0</v>
      </c>
      <c r="J10" s="89">
        <f>SUM('Loan #1'!J10+'Loan #2'!J10)</f>
        <v>0</v>
      </c>
      <c r="K10" s="86"/>
      <c r="L10" s="87"/>
      <c r="M10" s="87"/>
      <c r="N10" s="87"/>
      <c r="O10" s="87"/>
      <c r="P10" s="88"/>
      <c r="Q10" s="23"/>
    </row>
    <row r="11" spans="1:24">
      <c r="A11" s="237">
        <v>37636</v>
      </c>
      <c r="B11" s="25">
        <v>1</v>
      </c>
      <c r="C11" s="26" t="s">
        <v>17</v>
      </c>
      <c r="D11" s="78" t="s">
        <v>18</v>
      </c>
      <c r="E11" s="79">
        <f>N5</f>
        <v>37817</v>
      </c>
      <c r="F11" s="101">
        <f>MAXA('Loan #1'!F11,'Loan #2'!F11)</f>
        <v>0</v>
      </c>
      <c r="G11" s="29">
        <f>SUM('Loan #1'!G11+'Loan #2'!G11)</f>
        <v>0</v>
      </c>
      <c r="H11" s="29">
        <f>SUM('Loan #1'!H11+'Loan #2'!H11)</f>
        <v>0</v>
      </c>
      <c r="I11" s="29">
        <f>SUM('Loan #1'!I11+'Loan #2'!I11)</f>
        <v>0</v>
      </c>
      <c r="J11" s="29">
        <f>SUM('Loan #1'!J11+'Loan #2'!J11)</f>
        <v>0</v>
      </c>
      <c r="K11" s="31"/>
      <c r="L11" s="32"/>
      <c r="M11" s="32"/>
      <c r="N11" s="32"/>
      <c r="O11" s="33"/>
      <c r="P11" s="34"/>
      <c r="Q11" s="23"/>
    </row>
    <row r="12" spans="1:24">
      <c r="A12" s="237">
        <v>37667</v>
      </c>
      <c r="B12" s="25">
        <v>2</v>
      </c>
      <c r="C12" s="35" t="s">
        <v>19</v>
      </c>
      <c r="D12" s="36" t="str">
        <f t="shared" ref="D12:E22" si="0">D11</f>
        <v>'</v>
      </c>
      <c r="E12" s="37">
        <f t="shared" si="0"/>
        <v>37817</v>
      </c>
      <c r="F12" s="6">
        <f>MAXA('Loan #1'!F12,'Loan #2'!F12)</f>
        <v>0</v>
      </c>
      <c r="G12" s="38">
        <f>SUM('Loan #1'!G12+'Loan #2'!G12)</f>
        <v>0</v>
      </c>
      <c r="H12" s="39">
        <f>SUM('Loan #1'!H12+'Loan #2'!H12)</f>
        <v>0</v>
      </c>
      <c r="I12" s="39">
        <f>SUM('Loan #1'!I12+'Loan #2'!I12)</f>
        <v>0</v>
      </c>
      <c r="J12" s="39">
        <f>SUM('Loan #1'!J12+'Loan #2'!J12)</f>
        <v>0</v>
      </c>
      <c r="K12" s="41"/>
      <c r="L12" s="42"/>
      <c r="M12" s="42"/>
      <c r="N12" s="42"/>
      <c r="O12" s="43"/>
      <c r="P12" s="44"/>
      <c r="Q12" s="23"/>
    </row>
    <row r="13" spans="1:24">
      <c r="A13" s="237">
        <v>37695</v>
      </c>
      <c r="B13" s="25">
        <v>3</v>
      </c>
      <c r="C13" s="35" t="s">
        <v>20</v>
      </c>
      <c r="D13" s="36" t="str">
        <f t="shared" si="0"/>
        <v>'</v>
      </c>
      <c r="E13" s="37">
        <f t="shared" si="0"/>
        <v>37817</v>
      </c>
      <c r="F13" s="6">
        <f>MAXA('Loan #1'!F13,'Loan #2'!F13)</f>
        <v>0</v>
      </c>
      <c r="G13" s="38">
        <f>SUM('Loan #1'!G13+'Loan #2'!G13)</f>
        <v>0</v>
      </c>
      <c r="H13" s="39">
        <f>SUM('Loan #1'!H13+'Loan #2'!H13)</f>
        <v>0</v>
      </c>
      <c r="I13" s="39">
        <f>SUM('Loan #1'!I13+'Loan #2'!I13)</f>
        <v>0</v>
      </c>
      <c r="J13" s="39">
        <f>SUM('Loan #1'!J13+'Loan #2'!J13)</f>
        <v>0</v>
      </c>
      <c r="K13" s="41"/>
      <c r="L13" s="42"/>
      <c r="M13" s="42"/>
      <c r="N13" s="42"/>
      <c r="O13" s="43"/>
      <c r="P13" s="44"/>
      <c r="Q13" s="23"/>
    </row>
    <row r="14" spans="1:24">
      <c r="A14" s="237">
        <v>37726</v>
      </c>
      <c r="B14" s="25">
        <v>4</v>
      </c>
      <c r="C14" s="35" t="s">
        <v>21</v>
      </c>
      <c r="D14" s="36" t="str">
        <f t="shared" si="0"/>
        <v>'</v>
      </c>
      <c r="E14" s="37">
        <f t="shared" si="0"/>
        <v>37817</v>
      </c>
      <c r="F14" s="6">
        <f>MAXA('Loan #1'!F14,'Loan #2'!F14)</f>
        <v>0</v>
      </c>
      <c r="G14" s="38">
        <f>SUM('Loan #1'!G14+'Loan #2'!G14)</f>
        <v>0</v>
      </c>
      <c r="H14" s="39">
        <f>SUM('Loan #1'!H14+'Loan #2'!H14)</f>
        <v>0</v>
      </c>
      <c r="I14" s="39">
        <f>SUM('Loan #1'!I14+'Loan #2'!I14)</f>
        <v>0</v>
      </c>
      <c r="J14" s="39">
        <f>SUM('Loan #1'!J14+'Loan #2'!J14)</f>
        <v>0</v>
      </c>
      <c r="K14" s="41"/>
      <c r="L14" s="42"/>
      <c r="M14" s="42"/>
      <c r="N14" s="42"/>
      <c r="O14" s="43"/>
      <c r="P14" s="44"/>
      <c r="Q14" s="23"/>
    </row>
    <row r="15" spans="1:24">
      <c r="A15" s="237">
        <v>37756</v>
      </c>
      <c r="B15" s="25">
        <v>5</v>
      </c>
      <c r="C15" s="35" t="s">
        <v>22</v>
      </c>
      <c r="D15" s="36" t="str">
        <f t="shared" si="0"/>
        <v>'</v>
      </c>
      <c r="E15" s="37">
        <f t="shared" si="0"/>
        <v>37817</v>
      </c>
      <c r="F15" s="6">
        <f>MAXA('Loan #1'!F15,'Loan #2'!F15)</f>
        <v>0</v>
      </c>
      <c r="G15" s="38">
        <f>SUM('Loan #1'!G15+'Loan #2'!G15)</f>
        <v>0</v>
      </c>
      <c r="H15" s="39">
        <f>SUM('Loan #1'!H15+'Loan #2'!H15)</f>
        <v>0</v>
      </c>
      <c r="I15" s="39">
        <f>SUM('Loan #1'!I15+'Loan #2'!I15)</f>
        <v>0</v>
      </c>
      <c r="J15" s="39">
        <f>SUM('Loan #1'!J15+'Loan #2'!J15)</f>
        <v>0</v>
      </c>
      <c r="K15" s="41"/>
      <c r="L15" s="42"/>
      <c r="M15" s="42"/>
      <c r="N15" s="42"/>
      <c r="O15" s="43"/>
      <c r="P15" s="44"/>
      <c r="Q15" s="23"/>
    </row>
    <row r="16" spans="1:24">
      <c r="A16" s="237">
        <v>37787</v>
      </c>
      <c r="B16" s="25">
        <v>6</v>
      </c>
      <c r="C16" s="35" t="s">
        <v>23</v>
      </c>
      <c r="D16" s="36" t="str">
        <f t="shared" si="0"/>
        <v>'</v>
      </c>
      <c r="E16" s="37">
        <f t="shared" si="0"/>
        <v>37817</v>
      </c>
      <c r="F16" s="6">
        <f>MAXA('Loan #1'!F16,'Loan #2'!F16)</f>
        <v>0</v>
      </c>
      <c r="G16" s="38">
        <f>SUM('Loan #1'!G16+'Loan #2'!G16)</f>
        <v>0</v>
      </c>
      <c r="H16" s="39">
        <f>SUM('Loan #1'!H16+'Loan #2'!H16)</f>
        <v>0</v>
      </c>
      <c r="I16" s="39">
        <f>SUM('Loan #1'!I16+'Loan #2'!I16)</f>
        <v>0</v>
      </c>
      <c r="J16" s="39">
        <f>SUM('Loan #1'!J16+'Loan #2'!J16)</f>
        <v>33672.54</v>
      </c>
      <c r="K16" s="41"/>
      <c r="L16" s="42"/>
      <c r="M16" s="42"/>
      <c r="N16" s="42"/>
      <c r="O16" s="43"/>
      <c r="P16" s="44"/>
      <c r="Q16" s="23"/>
    </row>
    <row r="17" spans="1:17">
      <c r="A17" s="237">
        <v>37817</v>
      </c>
      <c r="B17" s="25">
        <v>7</v>
      </c>
      <c r="C17" s="35" t="s">
        <v>24</v>
      </c>
      <c r="D17" s="36" t="str">
        <f t="shared" si="0"/>
        <v>'</v>
      </c>
      <c r="E17" s="37">
        <f t="shared" si="0"/>
        <v>37817</v>
      </c>
      <c r="F17" s="6">
        <f>MAXA('Loan #1'!F17,'Loan #2'!F17)</f>
        <v>1</v>
      </c>
      <c r="G17" s="38">
        <f>SUM('Loan #1'!G17+'Loan #2'!G17)</f>
        <v>336.18</v>
      </c>
      <c r="H17" s="39">
        <f>SUM('Loan #1'!H17+'Loan #2'!H17)</f>
        <v>294.63</v>
      </c>
      <c r="I17" s="39">
        <f>SUM('Loan #1'!I17+'Loan #2'!I17)</f>
        <v>41.550000000000011</v>
      </c>
      <c r="J17" s="39">
        <f>SUM('Loan #1'!J17+'Loan #2'!J17)</f>
        <v>99519.85</v>
      </c>
      <c r="K17" s="41"/>
      <c r="L17" s="42"/>
      <c r="M17" s="42"/>
      <c r="N17" s="42"/>
      <c r="O17" s="43"/>
      <c r="P17" s="44"/>
      <c r="Q17" s="23"/>
    </row>
    <row r="18" spans="1:17">
      <c r="A18" s="237">
        <v>37848</v>
      </c>
      <c r="B18" s="25">
        <v>8</v>
      </c>
      <c r="C18" s="35" t="s">
        <v>25</v>
      </c>
      <c r="D18" s="36" t="str">
        <f t="shared" si="0"/>
        <v>'</v>
      </c>
      <c r="E18" s="37">
        <f t="shared" si="0"/>
        <v>37817</v>
      </c>
      <c r="F18" s="6">
        <f>MAXA('Loan #1'!F18,'Loan #2'!F18)</f>
        <v>2</v>
      </c>
      <c r="G18" s="38">
        <f>SUM('Loan #1'!G18+'Loan #2'!G18)</f>
        <v>994.00112599348699</v>
      </c>
      <c r="H18" s="39">
        <f>SUM('Loan #1'!H18+'Loan #2'!H18)</f>
        <v>870.8</v>
      </c>
      <c r="I18" s="39">
        <f>SUM('Loan #1'!I18+'Loan #2'!I18)</f>
        <v>123.2011259934871</v>
      </c>
      <c r="J18" s="39">
        <f>SUM('Loan #1'!J18+'Loan #2'!J18)</f>
        <v>99396.648874006496</v>
      </c>
      <c r="K18" s="41"/>
      <c r="L18" s="42"/>
      <c r="M18" s="42"/>
      <c r="N18" s="42"/>
      <c r="O18" s="43"/>
      <c r="P18" s="44"/>
      <c r="Q18" s="23"/>
    </row>
    <row r="19" spans="1:17">
      <c r="A19" s="237">
        <v>37879</v>
      </c>
      <c r="B19" s="25">
        <v>9</v>
      </c>
      <c r="C19" s="35" t="s">
        <v>26</v>
      </c>
      <c r="D19" s="36" t="str">
        <f t="shared" si="0"/>
        <v>'</v>
      </c>
      <c r="E19" s="37">
        <f t="shared" si="0"/>
        <v>37817</v>
      </c>
      <c r="F19" s="6">
        <f>MAXA('Loan #1'!F19,'Loan #2'!F19)</f>
        <v>3</v>
      </c>
      <c r="G19" s="38">
        <f>SUM('Loan #1'!G19+'Loan #2'!G19)</f>
        <v>994.00112599348699</v>
      </c>
      <c r="H19" s="39">
        <f>SUM('Loan #1'!H19+'Loan #2'!H19)</f>
        <v>869.72</v>
      </c>
      <c r="I19" s="39">
        <f>SUM('Loan #1'!I19+'Loan #2'!I19)</f>
        <v>124.28112599348702</v>
      </c>
      <c r="J19" s="39">
        <f>SUM('Loan #1'!J19+'Loan #2'!J19)</f>
        <v>99272.367748013028</v>
      </c>
      <c r="K19" s="41"/>
      <c r="L19" s="42"/>
      <c r="M19" s="42"/>
      <c r="N19" s="42"/>
      <c r="O19" s="43"/>
      <c r="P19" s="44"/>
      <c r="Q19" s="23"/>
    </row>
    <row r="20" spans="1:17">
      <c r="A20" s="237">
        <v>37909</v>
      </c>
      <c r="B20" s="25">
        <v>10</v>
      </c>
      <c r="C20" s="35" t="s">
        <v>27</v>
      </c>
      <c r="D20" s="36" t="str">
        <f t="shared" si="0"/>
        <v>'</v>
      </c>
      <c r="E20" s="37">
        <f t="shared" si="0"/>
        <v>37817</v>
      </c>
      <c r="F20" s="6">
        <f>MAXA('Loan #1'!F20,'Loan #2'!F20)</f>
        <v>4</v>
      </c>
      <c r="G20" s="38">
        <f>SUM('Loan #1'!G20+'Loan #2'!G20)</f>
        <v>994.00112599348699</v>
      </c>
      <c r="H20" s="39">
        <f>SUM('Loan #1'!H20+'Loan #2'!H20)</f>
        <v>868.63</v>
      </c>
      <c r="I20" s="39">
        <f>SUM('Loan #1'!I20+'Loan #2'!I20)</f>
        <v>125.37112599348706</v>
      </c>
      <c r="J20" s="39">
        <f>SUM('Loan #1'!J20+'Loan #2'!J20)</f>
        <v>99146.996622019535</v>
      </c>
      <c r="K20" s="41"/>
      <c r="L20" s="42"/>
      <c r="M20" s="42"/>
      <c r="N20" s="42"/>
      <c r="O20" s="43"/>
      <c r="P20" s="44"/>
      <c r="Q20" s="23"/>
    </row>
    <row r="21" spans="1:17">
      <c r="A21" s="237">
        <v>37940</v>
      </c>
      <c r="B21" s="25">
        <v>11</v>
      </c>
      <c r="C21" s="35" t="s">
        <v>28</v>
      </c>
      <c r="D21" s="36" t="str">
        <f t="shared" si="0"/>
        <v>'</v>
      </c>
      <c r="E21" s="37">
        <f t="shared" si="0"/>
        <v>37817</v>
      </c>
      <c r="F21" s="6">
        <f>MAXA('Loan #1'!F21,'Loan #2'!F21)</f>
        <v>5</v>
      </c>
      <c r="G21" s="38">
        <f>SUM('Loan #1'!G21+'Loan #2'!G21)</f>
        <v>994.00112599348699</v>
      </c>
      <c r="H21" s="39">
        <f>SUM('Loan #1'!H21+'Loan #2'!H21)</f>
        <v>867.53</v>
      </c>
      <c r="I21" s="39">
        <f>SUM('Loan #1'!I21+'Loan #2'!I21)</f>
        <v>126.47112599348702</v>
      </c>
      <c r="J21" s="39">
        <f>SUM('Loan #1'!J21+'Loan #2'!J21)</f>
        <v>99020.525496026065</v>
      </c>
      <c r="K21" s="41"/>
      <c r="L21" s="42"/>
      <c r="M21" s="42"/>
      <c r="N21" s="42"/>
      <c r="O21" s="43"/>
      <c r="P21" s="44"/>
      <c r="Q21" s="23"/>
    </row>
    <row r="22" spans="1:17">
      <c r="A22" s="237">
        <v>37970</v>
      </c>
      <c r="B22" s="25">
        <v>12</v>
      </c>
      <c r="C22" s="50" t="s">
        <v>29</v>
      </c>
      <c r="D22" s="51" t="str">
        <f t="shared" si="0"/>
        <v>'</v>
      </c>
      <c r="E22" s="52">
        <f t="shared" si="0"/>
        <v>37817</v>
      </c>
      <c r="F22" s="53">
        <f>MAXA('Loan #1'!F22,'Loan #2'!F22)</f>
        <v>6</v>
      </c>
      <c r="G22" s="54">
        <f>SUM('Loan #1'!G22+'Loan #2'!G22)</f>
        <v>994.00112599348699</v>
      </c>
      <c r="H22" s="55">
        <f>SUM('Loan #1'!H22+'Loan #2'!H22)</f>
        <v>866.43000000000006</v>
      </c>
      <c r="I22" s="55">
        <f>SUM('Loan #1'!I22+'Loan #2'!I22)</f>
        <v>127.57112599348704</v>
      </c>
      <c r="J22" s="55">
        <f>SUM('Loan #1'!J22+'Loan #2'!J22)</f>
        <v>98892.954370032574</v>
      </c>
      <c r="K22" s="57">
        <f>SUM(H11:H22)</f>
        <v>4637.74</v>
      </c>
      <c r="L22" s="55">
        <f>SUM(I11:I22)</f>
        <v>668.44562996743525</v>
      </c>
      <c r="M22" s="55">
        <f>SUM(G11:G22)</f>
        <v>5306.1856299674355</v>
      </c>
      <c r="N22" s="127">
        <f>K22</f>
        <v>4637.74</v>
      </c>
      <c r="O22" s="42">
        <f>L22</f>
        <v>668.44562996743525</v>
      </c>
      <c r="P22" s="46">
        <f>M22</f>
        <v>5306.1856299674355</v>
      </c>
      <c r="Q22" s="23"/>
    </row>
    <row r="23" spans="1:17" hidden="1">
      <c r="A23" s="237">
        <v>38001</v>
      </c>
      <c r="B23" s="25">
        <v>13</v>
      </c>
      <c r="C23" s="26" t="s">
        <v>17</v>
      </c>
      <c r="D23" s="47" t="str">
        <f>D11</f>
        <v>'</v>
      </c>
      <c r="E23" s="27">
        <f>E11+366</f>
        <v>38183</v>
      </c>
      <c r="F23" s="90">
        <f>MAXA('Loan #1'!F23,'Loan #2'!F23)</f>
        <v>7</v>
      </c>
      <c r="G23" s="28">
        <f>SUM('Loan #1'!G23+'Loan #2'!G23)</f>
        <v>994.00112599348699</v>
      </c>
      <c r="H23" s="29">
        <f>SUM('Loan #1'!H23+'Loan #2'!H23)</f>
        <v>865.31999999999994</v>
      </c>
      <c r="I23" s="29">
        <f>SUM('Loan #1'!I23+'Loan #2'!I23)</f>
        <v>128.68112599348706</v>
      </c>
      <c r="J23" s="29">
        <f>SUM('Loan #1'!J23+'Loan #2'!J23)</f>
        <v>98764.273244039097</v>
      </c>
      <c r="K23" s="31"/>
      <c r="L23" s="32"/>
      <c r="M23" s="32"/>
      <c r="N23" s="135"/>
      <c r="O23" s="32"/>
      <c r="P23" s="48"/>
      <c r="Q23" s="23"/>
    </row>
    <row r="24" spans="1:17" hidden="1">
      <c r="A24" s="237">
        <v>38032</v>
      </c>
      <c r="B24" s="25">
        <v>14</v>
      </c>
      <c r="C24" s="35" t="s">
        <v>19</v>
      </c>
      <c r="D24" s="36" t="str">
        <f t="shared" ref="D24:E34" si="1">D23</f>
        <v>'</v>
      </c>
      <c r="E24" s="37">
        <f t="shared" si="1"/>
        <v>38183</v>
      </c>
      <c r="F24" s="6">
        <f>MAXA('Loan #1'!F24,'Loan #2'!F24)</f>
        <v>8</v>
      </c>
      <c r="G24" s="38">
        <f>SUM('Loan #1'!G24+'Loan #2'!G24)</f>
        <v>994.00112599348699</v>
      </c>
      <c r="H24" s="39">
        <f>SUM('Loan #1'!H24+'Loan #2'!H24)</f>
        <v>864.18999999999994</v>
      </c>
      <c r="I24" s="39">
        <f>SUM('Loan #1'!I24+'Loan #2'!I24)</f>
        <v>129.81112599348711</v>
      </c>
      <c r="J24" s="39">
        <f>SUM('Loan #1'!J24+'Loan #2'!J24)</f>
        <v>98634.462118045602</v>
      </c>
      <c r="K24" s="41"/>
      <c r="L24" s="42"/>
      <c r="M24" s="42"/>
      <c r="N24" s="42"/>
      <c r="O24" s="42"/>
      <c r="P24" s="46"/>
      <c r="Q24" s="23"/>
    </row>
    <row r="25" spans="1:17" hidden="1">
      <c r="A25" s="237">
        <v>38061</v>
      </c>
      <c r="B25" s="25">
        <v>15</v>
      </c>
      <c r="C25" s="35" t="s">
        <v>20</v>
      </c>
      <c r="D25" s="36" t="str">
        <f t="shared" si="1"/>
        <v>'</v>
      </c>
      <c r="E25" s="37">
        <f t="shared" si="1"/>
        <v>38183</v>
      </c>
      <c r="F25" s="6">
        <f>MAXA('Loan #1'!F25,'Loan #2'!F25)</f>
        <v>9</v>
      </c>
      <c r="G25" s="38">
        <f>SUM('Loan #1'!G25+'Loan #2'!G25)</f>
        <v>994.00112599348699</v>
      </c>
      <c r="H25" s="39">
        <f>SUM('Loan #1'!H25+'Loan #2'!H25)</f>
        <v>863.06</v>
      </c>
      <c r="I25" s="39">
        <f>SUM('Loan #1'!I25+'Loan #2'!I25)</f>
        <v>130.94112599348711</v>
      </c>
      <c r="J25" s="39">
        <f>SUM('Loan #1'!J25+'Loan #2'!J25)</f>
        <v>98503.520992052116</v>
      </c>
      <c r="K25" s="41"/>
      <c r="L25" s="42"/>
      <c r="M25" s="42"/>
      <c r="N25" s="42"/>
      <c r="O25" s="42"/>
      <c r="P25" s="46"/>
      <c r="Q25" s="23"/>
    </row>
    <row r="26" spans="1:17" hidden="1">
      <c r="A26" s="237">
        <v>38092</v>
      </c>
      <c r="B26" s="25">
        <v>16</v>
      </c>
      <c r="C26" s="35" t="s">
        <v>21</v>
      </c>
      <c r="D26" s="36" t="str">
        <f t="shared" si="1"/>
        <v>'</v>
      </c>
      <c r="E26" s="37">
        <f t="shared" si="1"/>
        <v>38183</v>
      </c>
      <c r="F26" s="6">
        <f>MAXA('Loan #1'!F26,'Loan #2'!F26)</f>
        <v>10</v>
      </c>
      <c r="G26" s="38">
        <f>SUM('Loan #1'!G26+'Loan #2'!G26)</f>
        <v>994.00112599348699</v>
      </c>
      <c r="H26" s="39">
        <f>SUM('Loan #1'!H26+'Loan #2'!H26)</f>
        <v>861.91</v>
      </c>
      <c r="I26" s="39">
        <f>SUM('Loan #1'!I26+'Loan #2'!I26)</f>
        <v>132.09112599348708</v>
      </c>
      <c r="J26" s="39">
        <f>SUM('Loan #1'!J26+'Loan #2'!J26)</f>
        <v>98371.429866058636</v>
      </c>
      <c r="K26" s="41"/>
      <c r="L26" s="42"/>
      <c r="M26" s="42"/>
      <c r="N26" s="42"/>
      <c r="O26" s="42"/>
      <c r="P26" s="46"/>
      <c r="Q26" s="23"/>
    </row>
    <row r="27" spans="1:17" hidden="1">
      <c r="A27" s="237">
        <v>38122</v>
      </c>
      <c r="B27" s="25">
        <v>17</v>
      </c>
      <c r="C27" s="35" t="s">
        <v>22</v>
      </c>
      <c r="D27" s="36" t="str">
        <f t="shared" si="1"/>
        <v>'</v>
      </c>
      <c r="E27" s="37">
        <f t="shared" si="1"/>
        <v>38183</v>
      </c>
      <c r="F27" s="6">
        <f>MAXA('Loan #1'!F27,'Loan #2'!F27)</f>
        <v>11</v>
      </c>
      <c r="G27" s="38">
        <f>SUM('Loan #1'!G27+'Loan #2'!G27)</f>
        <v>994.00112599348699</v>
      </c>
      <c r="H27" s="39">
        <f>SUM('Loan #1'!H27+'Loan #2'!H27)</f>
        <v>860.75</v>
      </c>
      <c r="I27" s="39">
        <f>SUM('Loan #1'!I27+'Loan #2'!I27)</f>
        <v>133.25112599348705</v>
      </c>
      <c r="J27" s="39">
        <f>SUM('Loan #1'!J27+'Loan #2'!J27)</f>
        <v>98238.178740065137</v>
      </c>
      <c r="K27" s="41"/>
      <c r="L27" s="42"/>
      <c r="M27" s="42"/>
      <c r="N27" s="42"/>
      <c r="O27" s="42"/>
      <c r="P27" s="46"/>
      <c r="Q27" s="23"/>
    </row>
    <row r="28" spans="1:17" hidden="1">
      <c r="A28" s="237">
        <v>38153</v>
      </c>
      <c r="B28" s="25">
        <v>18</v>
      </c>
      <c r="C28" s="35" t="s">
        <v>23</v>
      </c>
      <c r="D28" s="36" t="str">
        <f t="shared" si="1"/>
        <v>'</v>
      </c>
      <c r="E28" s="37">
        <f t="shared" si="1"/>
        <v>38183</v>
      </c>
      <c r="F28" s="6">
        <f>MAXA('Loan #1'!F28,'Loan #2'!F28)</f>
        <v>12</v>
      </c>
      <c r="G28" s="38">
        <f>SUM('Loan #1'!G28+'Loan #2'!G28)</f>
        <v>994.00112599348699</v>
      </c>
      <c r="H28" s="39">
        <f>SUM('Loan #1'!H28+'Loan #2'!H28)</f>
        <v>859.58999999999992</v>
      </c>
      <c r="I28" s="39">
        <f>SUM('Loan #1'!I28+'Loan #2'!I28)</f>
        <v>134.41112599348708</v>
      </c>
      <c r="J28" s="39">
        <f>SUM('Loan #1'!J28+'Loan #2'!J28)</f>
        <v>98103.76761407165</v>
      </c>
      <c r="K28" s="41"/>
      <c r="L28" s="42"/>
      <c r="M28" s="42"/>
      <c r="N28" s="42"/>
      <c r="O28" s="42"/>
      <c r="P28" s="46"/>
      <c r="Q28" s="23"/>
    </row>
    <row r="29" spans="1:17" hidden="1">
      <c r="A29" s="237">
        <v>38183</v>
      </c>
      <c r="B29" s="25">
        <v>19</v>
      </c>
      <c r="C29" s="35" t="s">
        <v>24</v>
      </c>
      <c r="D29" s="36" t="str">
        <f t="shared" si="1"/>
        <v>'</v>
      </c>
      <c r="E29" s="37">
        <f t="shared" si="1"/>
        <v>38183</v>
      </c>
      <c r="F29" s="6">
        <f>MAXA('Loan #1'!F29,'Loan #2'!F29)</f>
        <v>13</v>
      </c>
      <c r="G29" s="38">
        <f>SUM('Loan #1'!G29+'Loan #2'!G29)</f>
        <v>994.00112599348699</v>
      </c>
      <c r="H29" s="39">
        <f>SUM('Loan #1'!H29+'Loan #2'!H29)</f>
        <v>858.41000000000008</v>
      </c>
      <c r="I29" s="39">
        <f>SUM('Loan #1'!I29+'Loan #2'!I29)</f>
        <v>135.59112599348703</v>
      </c>
      <c r="J29" s="39">
        <f>SUM('Loan #1'!J29+'Loan #2'!J29)</f>
        <v>97968.17648807817</v>
      </c>
      <c r="K29" s="41"/>
      <c r="L29" s="42"/>
      <c r="M29" s="42"/>
      <c r="N29" s="42"/>
      <c r="O29" s="42"/>
      <c r="P29" s="46"/>
      <c r="Q29" s="23"/>
    </row>
    <row r="30" spans="1:17" hidden="1">
      <c r="A30" s="237">
        <v>38214</v>
      </c>
      <c r="B30" s="25">
        <v>20</v>
      </c>
      <c r="C30" s="35" t="s">
        <v>25</v>
      </c>
      <c r="D30" s="36" t="str">
        <f t="shared" si="1"/>
        <v>'</v>
      </c>
      <c r="E30" s="37">
        <f t="shared" si="1"/>
        <v>38183</v>
      </c>
      <c r="F30" s="6">
        <f>MAXA('Loan #1'!F30,'Loan #2'!F30)</f>
        <v>14</v>
      </c>
      <c r="G30" s="38">
        <f>SUM('Loan #1'!G30+'Loan #2'!G30)</f>
        <v>994.00112599348699</v>
      </c>
      <c r="H30" s="39">
        <f>SUM('Loan #1'!H30+'Loan #2'!H30)</f>
        <v>857.22</v>
      </c>
      <c r="I30" s="39">
        <f>SUM('Loan #1'!I30+'Loan #2'!I30)</f>
        <v>136.78112599348702</v>
      </c>
      <c r="J30" s="39">
        <f>SUM('Loan #1'!J30+'Loan #2'!J30)</f>
        <v>97831.395362084673</v>
      </c>
      <c r="K30" s="41"/>
      <c r="L30" s="42"/>
      <c r="M30" s="42"/>
      <c r="N30" s="42"/>
      <c r="O30" s="42"/>
      <c r="P30" s="46"/>
      <c r="Q30" s="23"/>
    </row>
    <row r="31" spans="1:17" hidden="1">
      <c r="A31" s="237">
        <v>38245</v>
      </c>
      <c r="B31" s="25">
        <v>21</v>
      </c>
      <c r="C31" s="35" t="s">
        <v>26</v>
      </c>
      <c r="D31" s="36" t="str">
        <f t="shared" si="1"/>
        <v>'</v>
      </c>
      <c r="E31" s="37">
        <f t="shared" si="1"/>
        <v>38183</v>
      </c>
      <c r="F31" s="6">
        <f>MAXA('Loan #1'!F31,'Loan #2'!F31)</f>
        <v>15</v>
      </c>
      <c r="G31" s="38">
        <f>SUM('Loan #1'!G31+'Loan #2'!G31)</f>
        <v>994.00112599348699</v>
      </c>
      <c r="H31" s="39">
        <f>SUM('Loan #1'!H31+'Loan #2'!H31)</f>
        <v>856.03</v>
      </c>
      <c r="I31" s="39">
        <f>SUM('Loan #1'!I31+'Loan #2'!I31)</f>
        <v>137.97112599348708</v>
      </c>
      <c r="J31" s="39">
        <f>SUM('Loan #1'!J31+'Loan #2'!J31)</f>
        <v>97693.424236091203</v>
      </c>
      <c r="K31" s="41"/>
      <c r="L31" s="42"/>
      <c r="M31" s="42"/>
      <c r="N31" s="42"/>
      <c r="O31" s="42"/>
      <c r="P31" s="46"/>
      <c r="Q31" s="23"/>
    </row>
    <row r="32" spans="1:17" hidden="1">
      <c r="A32" s="237">
        <v>38275</v>
      </c>
      <c r="B32" s="25">
        <v>22</v>
      </c>
      <c r="C32" s="35" t="s">
        <v>27</v>
      </c>
      <c r="D32" s="36" t="str">
        <f t="shared" si="1"/>
        <v>'</v>
      </c>
      <c r="E32" s="37">
        <f t="shared" si="1"/>
        <v>38183</v>
      </c>
      <c r="F32" s="6">
        <f>MAXA('Loan #1'!F32,'Loan #2'!F32)</f>
        <v>16</v>
      </c>
      <c r="G32" s="38">
        <f>SUM('Loan #1'!G32+'Loan #2'!G32)</f>
        <v>994.00112599348699</v>
      </c>
      <c r="H32" s="39">
        <f>SUM('Loan #1'!H32+'Loan #2'!H32)</f>
        <v>854.81</v>
      </c>
      <c r="I32" s="39">
        <f>SUM('Loan #1'!I32+'Loan #2'!I32)</f>
        <v>139.19112599348705</v>
      </c>
      <c r="J32" s="39">
        <f>SUM('Loan #1'!J32+'Loan #2'!J32)</f>
        <v>97554.233110097703</v>
      </c>
      <c r="K32" s="41"/>
      <c r="L32" s="42"/>
      <c r="M32" s="42"/>
      <c r="N32" s="42"/>
      <c r="O32" s="42"/>
      <c r="P32" s="46"/>
      <c r="Q32" s="23"/>
    </row>
    <row r="33" spans="1:17" hidden="1">
      <c r="A33" s="237">
        <v>38306</v>
      </c>
      <c r="B33" s="25">
        <v>23</v>
      </c>
      <c r="C33" s="35" t="s">
        <v>28</v>
      </c>
      <c r="D33" s="36" t="str">
        <f t="shared" si="1"/>
        <v>'</v>
      </c>
      <c r="E33" s="37">
        <f t="shared" si="1"/>
        <v>38183</v>
      </c>
      <c r="F33" s="6">
        <f>MAXA('Loan #1'!F33,'Loan #2'!F33,'Loan #3'!F9,'Loan #4'!F9)</f>
        <v>17</v>
      </c>
      <c r="G33" s="38">
        <f>SUM('Loan #1'!G33+'Loan #2'!G33+'Loan #3'!G9+'Loan #4'!G9)</f>
        <v>994.00112599348699</v>
      </c>
      <c r="H33" s="39">
        <f>SUM('Loan #1'!H33+'Loan #2'!H33+'Loan #3'!H9+'Loan #4'!H9)</f>
        <v>853.59999999999991</v>
      </c>
      <c r="I33" s="39">
        <f>SUM('Loan #1'!I33+'Loan #2'!I33+'Loan #3'!I9+'Loan #4'!I9)</f>
        <v>140.40112599348708</v>
      </c>
      <c r="J33" s="39">
        <f>SUM('Loan #1'!J33+'Loan #2'!J33+'Loan #3'!J9+'Loan #4'!J9)</f>
        <v>97413.83198410421</v>
      </c>
      <c r="K33" s="41"/>
      <c r="L33" s="42"/>
      <c r="M33" s="42"/>
      <c r="N33" s="42"/>
      <c r="O33" s="42"/>
      <c r="P33" s="46"/>
      <c r="Q33" s="23"/>
    </row>
    <row r="34" spans="1:17" hidden="1">
      <c r="A34" s="237">
        <v>38336</v>
      </c>
      <c r="B34" s="25">
        <v>24</v>
      </c>
      <c r="C34" s="35" t="s">
        <v>29</v>
      </c>
      <c r="D34" s="36" t="str">
        <f t="shared" si="1"/>
        <v>'</v>
      </c>
      <c r="E34" s="37">
        <f t="shared" si="1"/>
        <v>38183</v>
      </c>
      <c r="F34" s="53">
        <f>MAXA('Loan #1'!F34,'Loan #2'!F34,'Loan #3'!F10,'Loan #4'!F10)</f>
        <v>18</v>
      </c>
      <c r="G34" s="45">
        <f>SUM('Loan #1'!G34+'Loan #2'!G34+'Loan #3'!G10+'Loan #4'!G10)</f>
        <v>994.00112599348699</v>
      </c>
      <c r="H34" s="42">
        <f>SUM('Loan #1'!H34+'Loan #2'!H34+'Loan #3'!H10+'Loan #4'!H10)</f>
        <v>852.37</v>
      </c>
      <c r="I34" s="42">
        <f>SUM('Loan #1'!I34+'Loan #2'!I34+'Loan #3'!I10+'Loan #4'!I10)</f>
        <v>141.63112599348705</v>
      </c>
      <c r="J34" s="42">
        <f>SUM('Loan #1'!J34+'Loan #2'!J34+'Loan #3'!J10+'Loan #4'!J10)</f>
        <v>97272.200858110737</v>
      </c>
      <c r="K34" s="41">
        <f>SUM(H23:H34)</f>
        <v>10307.26</v>
      </c>
      <c r="L34" s="42">
        <f>SUM(I23:I34)</f>
        <v>1620.7535119218448</v>
      </c>
      <c r="M34" s="42">
        <f>SUM(G23:G34)</f>
        <v>11928.013511921845</v>
      </c>
      <c r="N34" s="42">
        <f>K34+N22</f>
        <v>14945</v>
      </c>
      <c r="O34" s="42">
        <f>L34+O22</f>
        <v>2289.1991418892803</v>
      </c>
      <c r="P34" s="46">
        <f>M34+P22</f>
        <v>17234.199141889279</v>
      </c>
      <c r="Q34" s="23"/>
    </row>
    <row r="35" spans="1:17" hidden="1">
      <c r="A35" s="237">
        <v>38367</v>
      </c>
      <c r="B35" s="25">
        <v>25</v>
      </c>
      <c r="C35" s="26" t="s">
        <v>17</v>
      </c>
      <c r="D35" s="47" t="str">
        <f>D23</f>
        <v>'</v>
      </c>
      <c r="E35" s="27">
        <f>E23+366</f>
        <v>38549</v>
      </c>
      <c r="F35" s="90">
        <f>MAXA('Loan #1'!F35,'Loan #2'!F35,'Loan #3'!F11,'Loan #4'!F11)</f>
        <v>19</v>
      </c>
      <c r="G35" s="28">
        <f>SUM('Loan #1'!G35+'Loan #2'!G35+'Loan #3'!G11+'Loan #4'!G11)</f>
        <v>994.00112599348699</v>
      </c>
      <c r="H35" s="29">
        <f>SUM('Loan #1'!H35+'Loan #2'!H35+'Loan #3'!H11+'Loan #4'!H11)</f>
        <v>851.12999999999988</v>
      </c>
      <c r="I35" s="29">
        <f>SUM('Loan #1'!I35+'Loan #2'!I35+'Loan #3'!I11+'Loan #4'!I11)</f>
        <v>142.87112599348711</v>
      </c>
      <c r="J35" s="29">
        <f>SUM('Loan #1'!J35+'Loan #2'!J35+'Loan #3'!J11+'Loan #4'!J11)</f>
        <v>97129.329732117243</v>
      </c>
      <c r="K35" s="31"/>
      <c r="L35" s="32"/>
      <c r="M35" s="32"/>
      <c r="N35" s="32"/>
      <c r="O35" s="32"/>
      <c r="P35" s="48"/>
      <c r="Q35" s="23"/>
    </row>
    <row r="36" spans="1:17" hidden="1">
      <c r="A36" s="237">
        <v>38398</v>
      </c>
      <c r="B36" s="25">
        <v>26</v>
      </c>
      <c r="C36" s="35" t="s">
        <v>19</v>
      </c>
      <c r="D36" s="36" t="str">
        <f t="shared" ref="D36:E46" si="2">D35</f>
        <v>'</v>
      </c>
      <c r="E36" s="37">
        <f t="shared" si="2"/>
        <v>38549</v>
      </c>
      <c r="F36" s="6">
        <f>MAXA('Loan #1'!F36,'Loan #2'!F36,'Loan #3'!F12,'Loan #4'!F12)</f>
        <v>20</v>
      </c>
      <c r="G36" s="38">
        <f>SUM('Loan #1'!G36+'Loan #2'!G36+'Loan #3'!G12+'Loan #4'!G12)</f>
        <v>994.00112599348699</v>
      </c>
      <c r="H36" s="39">
        <f>SUM('Loan #1'!H36+'Loan #2'!H36+'Loan #3'!H12+'Loan #4'!H12)</f>
        <v>849.8900000000001</v>
      </c>
      <c r="I36" s="39">
        <f>SUM('Loan #1'!I36+'Loan #2'!I36+'Loan #3'!I12+'Loan #4'!I12)</f>
        <v>144.11112599348701</v>
      </c>
      <c r="J36" s="39">
        <f>SUM('Loan #1'!J36+'Loan #2'!J36+'Loan #3'!J12+'Loan #4'!J12)</f>
        <v>312804.21860612376</v>
      </c>
      <c r="K36" s="41"/>
      <c r="L36" s="42"/>
      <c r="M36" s="42"/>
      <c r="N36" s="42"/>
      <c r="O36" s="42"/>
      <c r="P36" s="46"/>
      <c r="Q36" s="23"/>
    </row>
    <row r="37" spans="1:17" hidden="1">
      <c r="A37" s="237">
        <v>38426</v>
      </c>
      <c r="B37" s="25">
        <v>27</v>
      </c>
      <c r="C37" s="35" t="s">
        <v>20</v>
      </c>
      <c r="D37" s="36" t="str">
        <f t="shared" si="2"/>
        <v>'</v>
      </c>
      <c r="E37" s="37">
        <f t="shared" si="2"/>
        <v>38549</v>
      </c>
      <c r="F37" s="6">
        <f>MAXA('Loan #1'!F37,'Loan #2'!F37,'Loan #3'!F13,'Loan #4'!F13)</f>
        <v>21</v>
      </c>
      <c r="G37" s="38">
        <f>SUM('Loan #1'!G37+'Loan #2'!G37+'Loan #3'!G13+'Loan #4'!G13)</f>
        <v>3148.6946142521756</v>
      </c>
      <c r="H37" s="39">
        <f>SUM('Loan #1'!H37+'Loan #2'!H37+'Loan #3'!H13+'Loan #4'!H13)</f>
        <v>2737.04</v>
      </c>
      <c r="I37" s="39">
        <f>SUM('Loan #1'!I37+'Loan #2'!I37+'Loan #3'!I13+'Loan #4'!I13)</f>
        <v>411.65461425217535</v>
      </c>
      <c r="J37" s="39">
        <f>SUM('Loan #1'!J37+'Loan #2'!J37+'Loan #3'!J13+'Loan #4'!J13)</f>
        <v>382860.5639918716</v>
      </c>
      <c r="K37" s="41"/>
      <c r="L37" s="42"/>
      <c r="M37" s="42"/>
      <c r="N37" s="42"/>
      <c r="O37" s="42"/>
      <c r="P37" s="46"/>
      <c r="Q37" s="23"/>
    </row>
    <row r="38" spans="1:17" hidden="1">
      <c r="A38" s="237">
        <v>38457</v>
      </c>
      <c r="B38" s="25">
        <v>28</v>
      </c>
      <c r="C38" s="35" t="s">
        <v>21</v>
      </c>
      <c r="D38" s="36" t="str">
        <f t="shared" si="2"/>
        <v>'</v>
      </c>
      <c r="E38" s="37">
        <f t="shared" si="2"/>
        <v>38549</v>
      </c>
      <c r="F38" s="6">
        <f>MAXA('Loan #1'!F38,'Loan #2'!F38,'Loan #3'!F14,'Loan #4'!F14)</f>
        <v>22</v>
      </c>
      <c r="G38" s="38">
        <f>SUM('Loan #1'!G38+'Loan #2'!G38+'Loan #3'!G14+'Loan #4'!G14)</f>
        <v>3852.2329530018374</v>
      </c>
      <c r="H38" s="39">
        <f>SUM('Loan #1'!H38+'Loan #2'!H38+'Loan #3'!H14+'Loan #4'!H14)</f>
        <v>3350.0299999999997</v>
      </c>
      <c r="I38" s="39">
        <f>SUM('Loan #1'!I38+'Loan #2'!I38+'Loan #3'!I14+'Loan #4'!I14)</f>
        <v>502.20295300183727</v>
      </c>
      <c r="J38" s="39">
        <f>SUM('Loan #1'!J38+'Loan #2'!J38+'Loan #3'!J14+'Loan #4'!J14)</f>
        <v>382358.36103886971</v>
      </c>
      <c r="K38" s="41"/>
      <c r="L38" s="42"/>
      <c r="M38" s="42"/>
      <c r="N38" s="42"/>
      <c r="O38" s="42"/>
      <c r="P38" s="46"/>
      <c r="Q38" s="23"/>
    </row>
    <row r="39" spans="1:17" hidden="1">
      <c r="A39" s="237">
        <v>38487</v>
      </c>
      <c r="B39" s="25">
        <v>29</v>
      </c>
      <c r="C39" s="35" t="s">
        <v>22</v>
      </c>
      <c r="D39" s="36" t="str">
        <f t="shared" si="2"/>
        <v>'</v>
      </c>
      <c r="E39" s="37">
        <f t="shared" si="2"/>
        <v>38549</v>
      </c>
      <c r="F39" s="6">
        <f>MAXA('Loan #1'!F39,'Loan #2'!F39,'Loan #3'!F15,'Loan #4'!F15)</f>
        <v>23</v>
      </c>
      <c r="G39" s="38">
        <f>SUM('Loan #1'!G39+'Loan #2'!G39+'Loan #3'!G15+'Loan #4'!G15)</f>
        <v>3852.2329530018374</v>
      </c>
      <c r="H39" s="39">
        <f>SUM('Loan #1'!H39+'Loan #2'!H39+'Loan #3'!H15+'Loan #4'!H15)</f>
        <v>3345.64</v>
      </c>
      <c r="I39" s="39">
        <f>SUM('Loan #1'!I39+'Loan #2'!I39+'Loan #3'!I15+'Loan #4'!I15)</f>
        <v>506.59295300183709</v>
      </c>
      <c r="J39" s="39">
        <f>SUM('Loan #1'!J39+'Loan #2'!J39+'Loan #3'!J15+'Loan #4'!J15)</f>
        <v>381851.76808586792</v>
      </c>
      <c r="K39" s="41"/>
      <c r="L39" s="42"/>
      <c r="M39" s="42"/>
      <c r="N39" s="42"/>
      <c r="O39" s="42"/>
      <c r="P39" s="46"/>
      <c r="Q39" s="23"/>
    </row>
    <row r="40" spans="1:17" hidden="1">
      <c r="A40" s="237">
        <v>38518</v>
      </c>
      <c r="B40" s="25">
        <v>30</v>
      </c>
      <c r="C40" s="35" t="s">
        <v>23</v>
      </c>
      <c r="D40" s="36" t="str">
        <f t="shared" si="2"/>
        <v>'</v>
      </c>
      <c r="E40" s="37">
        <f t="shared" si="2"/>
        <v>38549</v>
      </c>
      <c r="F40" s="6">
        <f>MAXA('Loan #1'!F40,'Loan #2'!F40,'Loan #3'!F16,'Loan #4'!F16)</f>
        <v>24</v>
      </c>
      <c r="G40" s="38">
        <f>SUM('Loan #1'!G40+'Loan #2'!G40+'Loan #3'!G16+'Loan #4'!G16)</f>
        <v>3852.2329530018374</v>
      </c>
      <c r="H40" s="39">
        <f>SUM('Loan #1'!H40+'Loan #2'!H40+'Loan #3'!H16+'Loan #4'!H16)</f>
        <v>3341.21</v>
      </c>
      <c r="I40" s="39">
        <f>SUM('Loan #1'!I40+'Loan #2'!I40+'Loan #3'!I16+'Loan #4'!I16)</f>
        <v>511.02295300183721</v>
      </c>
      <c r="J40" s="39">
        <f>SUM('Loan #1'!J40+'Loan #2'!J40+'Loan #3'!J16+'Loan #4'!J16)</f>
        <v>381340.74513286608</v>
      </c>
      <c r="K40" s="41"/>
      <c r="L40" s="42"/>
      <c r="M40" s="42"/>
      <c r="N40" s="42"/>
      <c r="O40" s="42"/>
      <c r="P40" s="46"/>
      <c r="Q40" s="23"/>
    </row>
    <row r="41" spans="1:17" hidden="1">
      <c r="A41" s="237">
        <v>38548</v>
      </c>
      <c r="B41" s="25">
        <v>31</v>
      </c>
      <c r="C41" s="35" t="s">
        <v>24</v>
      </c>
      <c r="D41" s="36" t="str">
        <f t="shared" si="2"/>
        <v>'</v>
      </c>
      <c r="E41" s="37">
        <f t="shared" si="2"/>
        <v>38549</v>
      </c>
      <c r="F41" s="6">
        <f>MAXA('Loan #1'!F41,'Loan #2'!F41,'Loan #3'!F17,'Loan #4'!F17)</f>
        <v>25</v>
      </c>
      <c r="G41" s="38">
        <f>SUM('Loan #1'!G41+'Loan #2'!G41+'Loan #3'!G17+'Loan #4'!G17)</f>
        <v>3852.2329530018374</v>
      </c>
      <c r="H41" s="39">
        <f>SUM('Loan #1'!H41+'Loan #2'!H41+'Loan #3'!H17+'Loan #4'!H17)</f>
        <v>3336.7200000000003</v>
      </c>
      <c r="I41" s="39">
        <f>SUM('Loan #1'!I41+'Loan #2'!I41+'Loan #3'!I17+'Loan #4'!I17)</f>
        <v>515.5129530018371</v>
      </c>
      <c r="J41" s="39">
        <f>SUM('Loan #1'!J41+'Loan #2'!J41+'Loan #3'!J17+'Loan #4'!J17)</f>
        <v>380825.23217986425</v>
      </c>
      <c r="K41" s="41"/>
      <c r="L41" s="42"/>
      <c r="M41" s="42"/>
      <c r="N41" s="42"/>
      <c r="O41" s="42"/>
      <c r="P41" s="46"/>
      <c r="Q41" s="23"/>
    </row>
    <row r="42" spans="1:17" hidden="1">
      <c r="A42" s="237">
        <v>38579</v>
      </c>
      <c r="B42" s="25">
        <v>32</v>
      </c>
      <c r="C42" s="35" t="s">
        <v>25</v>
      </c>
      <c r="D42" s="36" t="str">
        <f t="shared" si="2"/>
        <v>'</v>
      </c>
      <c r="E42" s="37">
        <f t="shared" si="2"/>
        <v>38549</v>
      </c>
      <c r="F42" s="6">
        <f>MAXA('Loan #1'!F42,'Loan #2'!F42,'Loan #3'!F18,'Loan #4'!F18)</f>
        <v>26</v>
      </c>
      <c r="G42" s="38">
        <f>SUM('Loan #1'!G42+'Loan #2'!G42+'Loan #3'!G18+'Loan #4'!G18)</f>
        <v>3852.2329530018374</v>
      </c>
      <c r="H42" s="39">
        <f>SUM('Loan #1'!H42+'Loan #2'!H42+'Loan #3'!H18+'Loan #4'!H18)</f>
        <v>3332.2200000000003</v>
      </c>
      <c r="I42" s="39">
        <f>SUM('Loan #1'!I42+'Loan #2'!I42+'Loan #3'!I18+'Loan #4'!I18)</f>
        <v>520.01295300183733</v>
      </c>
      <c r="J42" s="39">
        <f>SUM('Loan #1'!J42+'Loan #2'!J42+'Loan #3'!J18+'Loan #4'!J18)</f>
        <v>380305.21922686242</v>
      </c>
      <c r="K42" s="41"/>
      <c r="L42" s="42"/>
      <c r="M42" s="42"/>
      <c r="N42" s="42"/>
      <c r="O42" s="42"/>
      <c r="P42" s="46"/>
      <c r="Q42" s="23"/>
    </row>
    <row r="43" spans="1:17" hidden="1">
      <c r="A43" s="237">
        <v>38610</v>
      </c>
      <c r="B43" s="25">
        <v>33</v>
      </c>
      <c r="C43" s="35" t="s">
        <v>26</v>
      </c>
      <c r="D43" s="36" t="str">
        <f t="shared" si="2"/>
        <v>'</v>
      </c>
      <c r="E43" s="37">
        <f t="shared" si="2"/>
        <v>38549</v>
      </c>
      <c r="F43" s="6">
        <f>MAXA('Loan #1'!F43,'Loan #2'!F43,'Loan #3'!F19,'Loan #4'!F19)</f>
        <v>27</v>
      </c>
      <c r="G43" s="38">
        <f>SUM('Loan #1'!G43+'Loan #2'!G43+'Loan #3'!G19+'Loan #4'!G19)</f>
        <v>3852.2329530018374</v>
      </c>
      <c r="H43" s="39">
        <f>SUM('Loan #1'!H43+'Loan #2'!H43+'Loan #3'!H19+'Loan #4'!H19)</f>
        <v>3327.67</v>
      </c>
      <c r="I43" s="39">
        <f>SUM('Loan #1'!I43+'Loan #2'!I43+'Loan #3'!I19+'Loan #4'!I19)</f>
        <v>524.56295300183706</v>
      </c>
      <c r="J43" s="39">
        <f>SUM('Loan #1'!J43+'Loan #2'!J43+'Loan #3'!J19+'Loan #4'!J19)</f>
        <v>379780.65627386054</v>
      </c>
      <c r="K43" s="41"/>
      <c r="L43" s="42"/>
      <c r="M43" s="42"/>
      <c r="N43" s="42"/>
      <c r="O43" s="42"/>
      <c r="P43" s="46"/>
      <c r="Q43" s="23"/>
    </row>
    <row r="44" spans="1:17" hidden="1">
      <c r="A44" s="237">
        <v>38640</v>
      </c>
      <c r="B44" s="25">
        <v>34</v>
      </c>
      <c r="C44" s="35" t="s">
        <v>27</v>
      </c>
      <c r="D44" s="36" t="str">
        <f t="shared" si="2"/>
        <v>'</v>
      </c>
      <c r="E44" s="37">
        <f t="shared" si="2"/>
        <v>38549</v>
      </c>
      <c r="F44" s="6">
        <f>MAXA('Loan #1'!F44,'Loan #2'!F44,'Loan #3'!F20,'Loan #4'!F20)</f>
        <v>28</v>
      </c>
      <c r="G44" s="38">
        <f>SUM('Loan #1'!G44+'Loan #2'!G44+'Loan #3'!G20+'Loan #4'!G20)</f>
        <v>3852.2329530018374</v>
      </c>
      <c r="H44" s="39">
        <f>SUM('Loan #1'!H44+'Loan #2'!H44+'Loan #3'!H20+'Loan #4'!H20)</f>
        <v>3323.08</v>
      </c>
      <c r="I44" s="39">
        <f>SUM('Loan #1'!I44+'Loan #2'!I44+'Loan #3'!I20+'Loan #4'!I20)</f>
        <v>529.1529530018372</v>
      </c>
      <c r="J44" s="39">
        <f>SUM('Loan #1'!J44+'Loan #2'!J44+'Loan #3'!J20+'Loan #4'!J20)</f>
        <v>379251.5033208587</v>
      </c>
      <c r="K44" s="41"/>
      <c r="L44" s="42"/>
      <c r="M44" s="42"/>
      <c r="N44" s="42"/>
      <c r="O44" s="42"/>
      <c r="P44" s="46"/>
      <c r="Q44" s="23"/>
    </row>
    <row r="45" spans="1:17" hidden="1">
      <c r="A45" s="237">
        <v>38671</v>
      </c>
      <c r="B45" s="25">
        <v>35</v>
      </c>
      <c r="C45" s="35" t="s">
        <v>28</v>
      </c>
      <c r="D45" s="36" t="str">
        <f t="shared" si="2"/>
        <v>'</v>
      </c>
      <c r="E45" s="37">
        <f t="shared" si="2"/>
        <v>38549</v>
      </c>
      <c r="F45" s="6">
        <f>MAXA('Loan #1'!F45,'Loan #2'!F45,'Loan #3'!F21,'Loan #4'!F21,'Loan #5'!F9,'Loan #6'!F9)</f>
        <v>29</v>
      </c>
      <c r="G45" s="38">
        <f>SUM('Loan #1'!G45+'Loan #2'!G45+'Loan #3'!G21+'Loan #4'!G21+'Loan #5'!G9+'Loan #6'!G9)</f>
        <v>3852.2329530018374</v>
      </c>
      <c r="H45" s="39">
        <f>SUM('Loan #1'!H45+'Loan #2'!H45+'Loan #3'!H21+'Loan #4'!H21+'Loan #5'!H9+'Loan #6'!H9)</f>
        <v>3318.46</v>
      </c>
      <c r="I45" s="39">
        <f>SUM('Loan #1'!I45+'Loan #2'!I45+'Loan #3'!I21+'Loan #4'!I21+'Loan #5'!I9+'Loan #6'!I9)</f>
        <v>533.7729530018371</v>
      </c>
      <c r="J45" s="39">
        <f>SUM('Loan #1'!J45+'Loan #2'!J45+'Loan #3'!J21+'Loan #4'!J21+'Loan #5'!J9+'Loan #6'!J9)</f>
        <v>378717.73036785692</v>
      </c>
      <c r="K45" s="41"/>
      <c r="L45" s="42"/>
      <c r="M45" s="42"/>
      <c r="N45" s="42"/>
      <c r="O45" s="42"/>
      <c r="P45" s="46"/>
      <c r="Q45" s="23"/>
    </row>
    <row r="46" spans="1:17" hidden="1">
      <c r="A46" s="237">
        <v>38701</v>
      </c>
      <c r="B46" s="25">
        <v>36</v>
      </c>
      <c r="C46" s="35" t="s">
        <v>29</v>
      </c>
      <c r="D46" s="36" t="str">
        <f t="shared" si="2"/>
        <v>'</v>
      </c>
      <c r="E46" s="37">
        <f t="shared" si="2"/>
        <v>38549</v>
      </c>
      <c r="F46" s="6">
        <f>MAXA('Loan #1'!F46,'Loan #2'!F46,'Loan #3'!F22,'Loan #4'!F22,'Loan #5'!F10,'Loan #6'!F10)</f>
        <v>30</v>
      </c>
      <c r="G46" s="45">
        <f>SUM('Loan #1'!G46+'Loan #2'!G46+'Loan #3'!G22+'Loan #4'!G22+'Loan #5'!G10+'Loan #6'!G10)</f>
        <v>3852.2329530018374</v>
      </c>
      <c r="H46" s="42">
        <f>SUM('Loan #1'!H46+'Loan #2'!H46+'Loan #3'!H22+'Loan #4'!H22+'Loan #5'!H10+'Loan #6'!H10)</f>
        <v>3313.78</v>
      </c>
      <c r="I46" s="42">
        <f>SUM('Loan #1'!I46+'Loan #2'!I46+'Loan #3'!I22+'Loan #4'!I22+'Loan #5'!I10+'Loan #6'!I10)</f>
        <v>538.45295300183705</v>
      </c>
      <c r="J46" s="42">
        <f>SUM('Loan #1'!J46+'Loan #2'!J46+'Loan #3'!J22+'Loan #4'!J22+'Loan #5'!J10+'Loan #6'!J10)</f>
        <v>378179.27741485508</v>
      </c>
      <c r="K46" s="41">
        <f>SUM(H35:H46)</f>
        <v>34426.870000000003</v>
      </c>
      <c r="L46" s="42">
        <f>SUM(I35:I46)</f>
        <v>5379.9234432556832</v>
      </c>
      <c r="M46" s="42">
        <f>SUM(G35:G46)</f>
        <v>39806.793443255687</v>
      </c>
      <c r="N46" s="42">
        <f>K46+N34</f>
        <v>49371.87</v>
      </c>
      <c r="O46" s="42">
        <f>L46+O34</f>
        <v>7669.1225851449635</v>
      </c>
      <c r="P46" s="46">
        <f>M46+P34</f>
        <v>57040.992585144966</v>
      </c>
      <c r="Q46" s="23"/>
    </row>
    <row r="47" spans="1:17" hidden="1">
      <c r="A47" s="237">
        <v>38732</v>
      </c>
      <c r="B47" s="25">
        <v>37</v>
      </c>
      <c r="C47" s="26" t="s">
        <v>17</v>
      </c>
      <c r="D47" s="47" t="str">
        <f>D35</f>
        <v>'</v>
      </c>
      <c r="E47" s="27">
        <f>E35+366</f>
        <v>38915</v>
      </c>
      <c r="F47" s="90">
        <f>MAXA('Loan #1'!F47,'Loan #2'!F47,'Loan #3'!F23,'Loan #4'!F23,'Loan #5'!F11,'Loan #6'!F11)</f>
        <v>31</v>
      </c>
      <c r="G47" s="28">
        <f>SUM('Loan #1'!G47+'Loan #2'!G47+'Loan #3'!G23+'Loan #4'!G23+'Loan #5'!G11+'Loan #6'!G11)</f>
        <v>3852.2329530018374</v>
      </c>
      <c r="H47" s="29">
        <f>SUM('Loan #1'!H47+'Loan #2'!H47+'Loan #3'!H23+'Loan #4'!H23+'Loan #5'!H11+'Loan #6'!H11)</f>
        <v>3309.07</v>
      </c>
      <c r="I47" s="29">
        <f>SUM('Loan #1'!I47+'Loan #2'!I47+'Loan #3'!I23+'Loan #4'!I23+'Loan #5'!I11+'Loan #6'!I11)</f>
        <v>543.1629530018372</v>
      </c>
      <c r="J47" s="29">
        <f>SUM('Loan #1'!J47+'Loan #2'!J47+'Loan #3'!J23+'Loan #4'!J23+'Loan #5'!J11+'Loan #6'!J11)</f>
        <v>377636.11446185323</v>
      </c>
      <c r="K47" s="31"/>
      <c r="L47" s="32"/>
      <c r="M47" s="32"/>
      <c r="N47" s="32"/>
      <c r="O47" s="32"/>
      <c r="P47" s="48"/>
      <c r="Q47" s="23"/>
    </row>
    <row r="48" spans="1:17" hidden="1">
      <c r="A48" s="237">
        <v>38763</v>
      </c>
      <c r="B48" s="25">
        <v>38</v>
      </c>
      <c r="C48" s="35" t="s">
        <v>19</v>
      </c>
      <c r="D48" s="36" t="str">
        <f t="shared" ref="D48:E58" si="3">D47</f>
        <v>'</v>
      </c>
      <c r="E48" s="37">
        <f t="shared" si="3"/>
        <v>38915</v>
      </c>
      <c r="F48" s="6">
        <f>MAXA('Loan #1'!F48,'Loan #2'!F48,'Loan #3'!F24,'Loan #4'!F24,'Loan #5'!F12,'Loan #6'!F12)</f>
        <v>32</v>
      </c>
      <c r="G48" s="38">
        <f>SUM('Loan #1'!G48+'Loan #2'!G48+'Loan #3'!G24+'Loan #4'!G24+'Loan #5'!G12+'Loan #6'!G12)</f>
        <v>3852.2329530018374</v>
      </c>
      <c r="H48" s="39">
        <f>SUM('Loan #1'!H48+'Loan #2'!H48+'Loan #3'!H24+'Loan #4'!H24+'Loan #5'!H12+'Loan #6'!H12)</f>
        <v>3304.32</v>
      </c>
      <c r="I48" s="39">
        <f>SUM('Loan #1'!I48+'Loan #2'!I48+'Loan #3'!I24+'Loan #4'!I24+'Loan #5'!I12+'Loan #6'!I12)</f>
        <v>547.9129530018372</v>
      </c>
      <c r="J48" s="39">
        <f>SUM('Loan #1'!J48+'Loan #2'!J48+'Loan #3'!J24+'Loan #4'!J24+'Loan #5'!J12+'Loan #6'!J12)</f>
        <v>377088.20150885137</v>
      </c>
      <c r="K48" s="41"/>
      <c r="L48" s="42"/>
      <c r="M48" s="42"/>
      <c r="N48" s="42"/>
      <c r="O48" s="42"/>
      <c r="P48" s="46"/>
      <c r="Q48" s="23"/>
    </row>
    <row r="49" spans="1:17" hidden="1">
      <c r="A49" s="237">
        <v>38791</v>
      </c>
      <c r="B49" s="25">
        <v>39</v>
      </c>
      <c r="C49" s="35" t="s">
        <v>20</v>
      </c>
      <c r="D49" s="36" t="str">
        <f t="shared" si="3"/>
        <v>'</v>
      </c>
      <c r="E49" s="37">
        <f t="shared" si="3"/>
        <v>38915</v>
      </c>
      <c r="F49" s="6">
        <f>MAXA('Loan #1'!F49,'Loan #2'!F49,'Loan #3'!F25,'Loan #4'!F25,'Loan #5'!F13,'Loan #6'!F13)</f>
        <v>33</v>
      </c>
      <c r="G49" s="38">
        <f>SUM('Loan #1'!G49+'Loan #2'!G49+'Loan #3'!G25+'Loan #4'!G25+'Loan #5'!G13+'Loan #6'!G13)</f>
        <v>3852.2329530018374</v>
      </c>
      <c r="H49" s="39">
        <f>SUM('Loan #1'!H49+'Loan #2'!H49+'Loan #3'!H25+'Loan #4'!H25+'Loan #5'!H13+'Loan #6'!H13)</f>
        <v>3299.52</v>
      </c>
      <c r="I49" s="39">
        <f>SUM('Loan #1'!I49+'Loan #2'!I49+'Loan #3'!I25+'Loan #4'!I25+'Loan #5'!I13+'Loan #6'!I13)</f>
        <v>552.71295300183715</v>
      </c>
      <c r="J49" s="39">
        <f>SUM('Loan #1'!J49+'Loan #2'!J49+'Loan #3'!J25+'Loan #4'!J25+'Loan #5'!J13+'Loan #6'!J13)</f>
        <v>376535.48855584953</v>
      </c>
      <c r="K49" s="41"/>
      <c r="L49" s="42"/>
      <c r="M49" s="42"/>
      <c r="N49" s="42"/>
      <c r="O49" s="42"/>
      <c r="P49" s="46"/>
      <c r="Q49" s="23"/>
    </row>
    <row r="50" spans="1:17" hidden="1">
      <c r="A50" s="237">
        <v>38822</v>
      </c>
      <c r="B50" s="25">
        <v>40</v>
      </c>
      <c r="C50" s="35" t="s">
        <v>21</v>
      </c>
      <c r="D50" s="36" t="str">
        <f t="shared" si="3"/>
        <v>'</v>
      </c>
      <c r="E50" s="37">
        <f t="shared" si="3"/>
        <v>38915</v>
      </c>
      <c r="F50" s="6">
        <f>MAXA('Loan #1'!F50,'Loan #2'!F50,'Loan #3'!F26,'Loan #4'!F26,'Loan #5'!F14,'Loan #6'!F14)</f>
        <v>34</v>
      </c>
      <c r="G50" s="38">
        <f>SUM('Loan #1'!G50+'Loan #2'!G50+'Loan #3'!G26+'Loan #4'!G26+'Loan #5'!G14+'Loan #6'!G14)</f>
        <v>3852.2329530018374</v>
      </c>
      <c r="H50" s="39">
        <f>SUM('Loan #1'!H50+'Loan #2'!H50+'Loan #3'!H26+'Loan #4'!H26+'Loan #5'!H14+'Loan #6'!H14)</f>
        <v>3294.6800000000003</v>
      </c>
      <c r="I50" s="39">
        <f>SUM('Loan #1'!I50+'Loan #2'!I50+'Loan #3'!I26+'Loan #4'!I26+'Loan #5'!I14+'Loan #6'!I14)</f>
        <v>557.55295300183718</v>
      </c>
      <c r="J50" s="39">
        <f>SUM('Loan #1'!J50+'Loan #2'!J50+'Loan #3'!J26+'Loan #4'!J26+'Loan #5'!J14+'Loan #6'!J14)</f>
        <v>375977.93560284772</v>
      </c>
      <c r="K50" s="41"/>
      <c r="L50" s="42"/>
      <c r="M50" s="42"/>
      <c r="N50" s="42"/>
      <c r="O50" s="42"/>
      <c r="P50" s="46"/>
      <c r="Q50" s="23"/>
    </row>
    <row r="51" spans="1:17" hidden="1">
      <c r="A51" s="237">
        <v>38852</v>
      </c>
      <c r="B51" s="25">
        <v>41</v>
      </c>
      <c r="C51" s="35" t="s">
        <v>22</v>
      </c>
      <c r="D51" s="36" t="str">
        <f t="shared" si="3"/>
        <v>'</v>
      </c>
      <c r="E51" s="37">
        <f t="shared" si="3"/>
        <v>38915</v>
      </c>
      <c r="F51" s="6">
        <f>MAXA('Loan #1'!F51,'Loan #2'!F51,'Loan #3'!F27,'Loan #4'!F27,'Loan #5'!F15,'Loan #6'!F15)</f>
        <v>35</v>
      </c>
      <c r="G51" s="38">
        <f>SUM('Loan #1'!G51+'Loan #2'!G51+'Loan #3'!G27+'Loan #4'!G27+'Loan #5'!G15+'Loan #6'!G15)</f>
        <v>3852.2329530018374</v>
      </c>
      <c r="H51" s="39">
        <f>SUM('Loan #1'!H51+'Loan #2'!H51+'Loan #3'!H27+'Loan #4'!H27+'Loan #5'!H15+'Loan #6'!H15)</f>
        <v>3289.8100000000004</v>
      </c>
      <c r="I51" s="39">
        <f>SUM('Loan #1'!I51+'Loan #2'!I51+'Loan #3'!I27+'Loan #4'!I27+'Loan #5'!I15+'Loan #6'!I15)</f>
        <v>562.42295300183707</v>
      </c>
      <c r="J51" s="39">
        <f>SUM('Loan #1'!J51+'Loan #2'!J51+'Loan #3'!J27+'Loan #4'!J27+'Loan #5'!J15+'Loan #6'!J15)</f>
        <v>375415.51264984591</v>
      </c>
      <c r="K51" s="41"/>
      <c r="L51" s="42"/>
      <c r="M51" s="42"/>
      <c r="N51" s="42"/>
      <c r="O51" s="42"/>
      <c r="P51" s="46"/>
      <c r="Q51" s="23"/>
    </row>
    <row r="52" spans="1:17" hidden="1">
      <c r="A52" s="237">
        <v>38883</v>
      </c>
      <c r="B52" s="25">
        <v>42</v>
      </c>
      <c r="C52" s="35" t="s">
        <v>23</v>
      </c>
      <c r="D52" s="36" t="str">
        <f t="shared" si="3"/>
        <v>'</v>
      </c>
      <c r="E52" s="37">
        <f t="shared" si="3"/>
        <v>38915</v>
      </c>
      <c r="F52" s="6">
        <f>MAXA('Loan #1'!F52,'Loan #2'!F52,'Loan #3'!F28,'Loan #4'!F28,'Loan #5'!F16,'Loan #6'!F16)</f>
        <v>36</v>
      </c>
      <c r="G52" s="38">
        <f>SUM('Loan #1'!G52+'Loan #2'!G52+'Loan #3'!G28+'Loan #4'!G28+'Loan #5'!G16+'Loan #6'!G16)</f>
        <v>3852.2329530018374</v>
      </c>
      <c r="H52" s="39">
        <f>SUM('Loan #1'!H52+'Loan #2'!H52+'Loan #3'!H28+'Loan #4'!H28+'Loan #5'!H16+'Loan #6'!H16)</f>
        <v>3284.88</v>
      </c>
      <c r="I52" s="39">
        <f>SUM('Loan #1'!I52+'Loan #2'!I52+'Loan #3'!I28+'Loan #4'!I28+'Loan #5'!I16+'Loan #6'!I16)</f>
        <v>567.35295300183714</v>
      </c>
      <c r="J52" s="39">
        <f>SUM('Loan #1'!J52+'Loan #2'!J52+'Loan #3'!J28+'Loan #4'!J28+'Loan #5'!J16+'Loan #6'!J16)</f>
        <v>595900.15969684406</v>
      </c>
      <c r="K52" s="41"/>
      <c r="L52" s="42"/>
      <c r="M52" s="42"/>
      <c r="N52" s="42"/>
      <c r="O52" s="42"/>
      <c r="P52" s="46"/>
      <c r="Q52" s="23"/>
    </row>
    <row r="53" spans="1:17" hidden="1">
      <c r="A53" s="237">
        <v>38913</v>
      </c>
      <c r="B53" s="25">
        <v>43</v>
      </c>
      <c r="C53" s="35" t="s">
        <v>24</v>
      </c>
      <c r="D53" s="36" t="str">
        <f t="shared" si="3"/>
        <v>'</v>
      </c>
      <c r="E53" s="37">
        <f t="shared" si="3"/>
        <v>38915</v>
      </c>
      <c r="F53" s="6">
        <f>MAXA('Loan #1'!F53,'Loan #2'!F53,'Loan #3'!F29,'Loan #4'!F29,'Loan #5'!F17,'Loan #6'!F17)</f>
        <v>37</v>
      </c>
      <c r="G53" s="38">
        <f>SUM('Loan #1'!G53+'Loan #2'!G53+'Loan #3'!G29+'Loan #4'!G29+'Loan #5'!G17+'Loan #6'!G17)</f>
        <v>6059.1716607456392</v>
      </c>
      <c r="H53" s="39">
        <f>SUM('Loan #1'!H53+'Loan #2'!H53+'Loan #3'!H29+'Loan #4'!H29+'Loan #5'!H17+'Loan #6'!H17)</f>
        <v>5214.1399999999994</v>
      </c>
      <c r="I53" s="39">
        <f>SUM('Loan #1'!I53+'Loan #2'!I53+'Loan #3'!I29+'Loan #4'!I29+'Loan #5'!I17+'Loan #6'!I17)</f>
        <v>845.0316607456391</v>
      </c>
      <c r="J53" s="39">
        <f>SUM('Loan #1'!J53+'Loan #2'!J53+'Loan #3'!J29+'Loan #4'!J29+'Loan #5'!J17+'Loan #6'!J17)</f>
        <v>815667.12803609844</v>
      </c>
      <c r="K53" s="41"/>
      <c r="L53" s="42"/>
      <c r="M53" s="42"/>
      <c r="N53" s="42"/>
      <c r="O53" s="42"/>
      <c r="P53" s="46"/>
      <c r="Q53" s="23"/>
    </row>
    <row r="54" spans="1:17" hidden="1">
      <c r="A54" s="237">
        <v>38944</v>
      </c>
      <c r="B54" s="25">
        <v>44</v>
      </c>
      <c r="C54" s="35" t="s">
        <v>25</v>
      </c>
      <c r="D54" s="36" t="str">
        <f t="shared" si="3"/>
        <v>'</v>
      </c>
      <c r="E54" s="37">
        <f t="shared" si="3"/>
        <v>38915</v>
      </c>
      <c r="F54" s="6">
        <f>MAXA('Loan #1'!F54,'Loan #2'!F54,'Loan #3'!F30,'Loan #4'!F30,'Loan #5'!F18,'Loan #6'!F18)</f>
        <v>38</v>
      </c>
      <c r="G54" s="38">
        <f>SUM('Loan #1'!G54+'Loan #2'!G54+'Loan #3'!G30+'Loan #4'!G30+'Loan #5'!G18+'Loan #6'!G18)</f>
        <v>8261.7174969867756</v>
      </c>
      <c r="H54" s="39">
        <f>SUM('Loan #1'!H54+'Loan #2'!H54+'Loan #3'!H30+'Loan #4'!H30+'Loan #5'!H18+'Loan #6'!H18)</f>
        <v>7137.09</v>
      </c>
      <c r="I54" s="39">
        <f>SUM('Loan #1'!I54+'Loan #2'!I54+'Loan #3'!I30+'Loan #4'!I30+'Loan #5'!I18+'Loan #6'!I18)</f>
        <v>1124.6274969867754</v>
      </c>
      <c r="J54" s="39">
        <f>SUM('Loan #1'!J54+'Loan #2'!J54+'Loan #3'!J30+'Loan #4'!J30+'Loan #5'!J18+'Loan #6'!J18)</f>
        <v>814542.50053911156</v>
      </c>
      <c r="K54" s="41"/>
      <c r="L54" s="42"/>
      <c r="M54" s="42"/>
      <c r="N54" s="42"/>
      <c r="O54" s="42"/>
      <c r="P54" s="46"/>
      <c r="Q54" s="23"/>
    </row>
    <row r="55" spans="1:17" hidden="1">
      <c r="A55" s="237">
        <v>38975</v>
      </c>
      <c r="B55" s="25">
        <v>45</v>
      </c>
      <c r="C55" s="35" t="s">
        <v>26</v>
      </c>
      <c r="D55" s="36" t="str">
        <f t="shared" si="3"/>
        <v>'</v>
      </c>
      <c r="E55" s="37">
        <f t="shared" si="3"/>
        <v>38915</v>
      </c>
      <c r="F55" s="6">
        <f>MAXA('Loan #1'!F55,'Loan #2'!F55,'Loan #3'!F31,'Loan #4'!F31,'Loan #5'!F19,'Loan #6'!F19)</f>
        <v>39</v>
      </c>
      <c r="G55" s="38">
        <f>SUM('Loan #1'!G55+'Loan #2'!G55+'Loan #3'!G31+'Loan #4'!G31+'Loan #5'!G19+'Loan #6'!G19)</f>
        <v>8261.7174969867756</v>
      </c>
      <c r="H55" s="39">
        <f>SUM('Loan #1'!H55+'Loan #2'!H55+'Loan #3'!H31+'Loan #4'!H31+'Loan #5'!H19+'Loan #6'!H19)</f>
        <v>7127.25</v>
      </c>
      <c r="I55" s="39">
        <f>SUM('Loan #1'!I55+'Loan #2'!I55+'Loan #3'!I31+'Loan #4'!I31+'Loan #5'!I19+'Loan #6'!I19)</f>
        <v>1134.4674969867751</v>
      </c>
      <c r="J55" s="39">
        <f>SUM('Loan #1'!J55+'Loan #2'!J55+'Loan #3'!J31+'Loan #4'!J31+'Loan #5'!J19+'Loan #6'!J19)</f>
        <v>813408.03304212482</v>
      </c>
      <c r="K55" s="41"/>
      <c r="L55" s="42"/>
      <c r="M55" s="42"/>
      <c r="N55" s="42"/>
      <c r="O55" s="42"/>
      <c r="P55" s="46"/>
      <c r="Q55" s="23"/>
    </row>
    <row r="56" spans="1:17" hidden="1">
      <c r="A56" s="237">
        <v>39005</v>
      </c>
      <c r="B56" s="25">
        <v>46</v>
      </c>
      <c r="C56" s="35" t="s">
        <v>27</v>
      </c>
      <c r="D56" s="36" t="str">
        <f t="shared" si="3"/>
        <v>'</v>
      </c>
      <c r="E56" s="37">
        <f t="shared" si="3"/>
        <v>38915</v>
      </c>
      <c r="F56" s="6">
        <f>MAXA('Loan #1'!F56,'Loan #2'!F56,'Loan #3'!F32,'Loan #4'!F32,'Loan #5'!F20,'Loan #6'!F20)</f>
        <v>40</v>
      </c>
      <c r="G56" s="38">
        <f>SUM('Loan #1'!G56+'Loan #2'!G56+'Loan #3'!G32+'Loan #4'!G32+'Loan #5'!G20+'Loan #6'!G20)</f>
        <v>8261.7174969867756</v>
      </c>
      <c r="H56" s="39">
        <f>SUM('Loan #1'!H56+'Loan #2'!H56+'Loan #3'!H32+'Loan #4'!H32+'Loan #5'!H20+'Loan #6'!H20)</f>
        <v>7117.3099999999995</v>
      </c>
      <c r="I56" s="39">
        <f>SUM('Loan #1'!I56+'Loan #2'!I56+'Loan #3'!I32+'Loan #4'!I32+'Loan #5'!I20+'Loan #6'!I20)</f>
        <v>1144.4074969867754</v>
      </c>
      <c r="J56" s="39">
        <f>SUM('Loan #1'!J56+'Loan #2'!J56+'Loan #3'!J32+'Loan #4'!J32+'Loan #5'!J20+'Loan #6'!J20)</f>
        <v>812263.62554513814</v>
      </c>
      <c r="K56" s="41"/>
      <c r="L56" s="42"/>
      <c r="M56" s="42"/>
      <c r="N56" s="42"/>
      <c r="O56" s="42"/>
      <c r="P56" s="46"/>
      <c r="Q56" s="23"/>
    </row>
    <row r="57" spans="1:17" hidden="1">
      <c r="A57" s="237">
        <v>39036</v>
      </c>
      <c r="B57" s="25">
        <v>47</v>
      </c>
      <c r="C57" s="35" t="s">
        <v>28</v>
      </c>
      <c r="D57" s="36" t="str">
        <f t="shared" si="3"/>
        <v>'</v>
      </c>
      <c r="E57" s="37">
        <f t="shared" si="3"/>
        <v>38915</v>
      </c>
      <c r="F57" s="6">
        <f>MAXA('Loan #1'!F57,'Loan #2'!F57,'Loan #3'!F33,'Loan #4'!F33,'Loan #5'!F21,'Loan #6'!F21,'Loan #7'!F9,'Loan #8'!F9)</f>
        <v>41</v>
      </c>
      <c r="G57" s="38">
        <f>SUM('Loan #1'!G57+'Loan #2'!G57+'Loan #3'!G33+'Loan #4'!G33+'Loan #5'!G21+'Loan #6'!G21+'Loan #7'!G9+'Loan #8'!G9)</f>
        <v>8261.7174969867756</v>
      </c>
      <c r="H57" s="39">
        <f>SUM('Loan #1'!H57+'Loan #2'!H57+'Loan #3'!H33+'Loan #4'!H33+'Loan #5'!H21+'Loan #6'!H21+'Loan #7'!H9+'Loan #8'!H9)</f>
        <v>7107.2900000000009</v>
      </c>
      <c r="I57" s="39">
        <f>SUM('Loan #1'!I57+'Loan #2'!I57+'Loan #3'!I33+'Loan #4'!I33+'Loan #5'!I21+'Loan #6'!I21+'Loan #7'!I9+'Loan #8'!I9)</f>
        <v>1154.4274969867752</v>
      </c>
      <c r="J57" s="39">
        <f>SUM('Loan #1'!J57+'Loan #2'!J57+'Loan #3'!J33+'Loan #4'!J33+'Loan #5'!J21+'Loan #6'!J21+'Loan #7'!J9+'Loan #8'!J9)</f>
        <v>811109.19804815133</v>
      </c>
      <c r="K57" s="41"/>
      <c r="L57" s="42"/>
      <c r="M57" s="42"/>
      <c r="N57" s="42"/>
      <c r="O57" s="42"/>
      <c r="P57" s="46"/>
      <c r="Q57" s="23"/>
    </row>
    <row r="58" spans="1:17" hidden="1">
      <c r="A58" s="237">
        <v>39066</v>
      </c>
      <c r="B58" s="25">
        <v>48</v>
      </c>
      <c r="C58" s="35" t="s">
        <v>29</v>
      </c>
      <c r="D58" s="36" t="str">
        <f t="shared" si="3"/>
        <v>'</v>
      </c>
      <c r="E58" s="37">
        <f t="shared" si="3"/>
        <v>38915</v>
      </c>
      <c r="F58" s="6">
        <f>MAXA('Loan #1'!F58,'Loan #2'!F58,'Loan #3'!F34,'Loan #4'!F34,'Loan #5'!F22,'Loan #6'!F22,'Loan #7'!F10,'Loan #8'!F10)</f>
        <v>42</v>
      </c>
      <c r="G58" s="45">
        <f>SUM('Loan #1'!G58+'Loan #2'!G58+'Loan #3'!G34+'Loan #4'!G34+'Loan #5'!G22+'Loan #6'!G22+'Loan #7'!G10+'Loan #8'!G10)</f>
        <v>8261.7174969867756</v>
      </c>
      <c r="H58" s="42">
        <f>SUM('Loan #1'!H58+'Loan #2'!H58+'Loan #3'!H34+'Loan #4'!H34+'Loan #5'!H22+'Loan #6'!H22+'Loan #7'!H10+'Loan #8'!H10)</f>
        <v>7097.21</v>
      </c>
      <c r="I58" s="42">
        <f>SUM('Loan #1'!I58+'Loan #2'!I58+'Loan #3'!I34+'Loan #4'!I34+'Loan #5'!I22+'Loan #6'!I22+'Loan #7'!I10+'Loan #8'!I10)</f>
        <v>1164.5074969867755</v>
      </c>
      <c r="J58" s="42">
        <f>SUM('Loan #1'!J58+'Loan #2'!J58+'Loan #3'!J34+'Loan #4'!J34+'Loan #5'!J22+'Loan #6'!J22+'Loan #7'!J10+'Loan #8'!J10)</f>
        <v>809944.69055116456</v>
      </c>
      <c r="K58" s="41">
        <f>SUM(H47:H58)</f>
        <v>60582.57</v>
      </c>
      <c r="L58" s="42">
        <f>SUM(I47:I58)</f>
        <v>9898.5868636905398</v>
      </c>
      <c r="M58" s="42">
        <f>SUM(G47:G58)</f>
        <v>70481.156863690543</v>
      </c>
      <c r="N58" s="42">
        <f>K58+N46</f>
        <v>109954.44</v>
      </c>
      <c r="O58" s="42">
        <f>L58+O46</f>
        <v>17567.709448835503</v>
      </c>
      <c r="P58" s="46">
        <f>M58+P46</f>
        <v>127522.14944883551</v>
      </c>
      <c r="Q58" s="23"/>
    </row>
    <row r="59" spans="1:17" hidden="1">
      <c r="A59" s="237">
        <v>39097</v>
      </c>
      <c r="B59" s="25">
        <v>49</v>
      </c>
      <c r="C59" s="26" t="s">
        <v>17</v>
      </c>
      <c r="D59" s="47" t="str">
        <f>D47</f>
        <v>'</v>
      </c>
      <c r="E59" s="27">
        <f>E47+366</f>
        <v>39281</v>
      </c>
      <c r="F59" s="90">
        <f>MAXA('Loan #1'!F59,'Loan #2'!F59,'Loan #3'!F35,'Loan #4'!F35,'Loan #5'!F23,'Loan #6'!F23,'Loan #7'!F11,'Loan #8'!F11)</f>
        <v>43</v>
      </c>
      <c r="G59" s="28">
        <f>SUM('Loan #1'!G59+'Loan #2'!G59+'Loan #3'!G35+'Loan #4'!G35+'Loan #5'!G23+'Loan #6'!G23+'Loan #7'!G11+'Loan #8'!G11)</f>
        <v>8261.7174969867756</v>
      </c>
      <c r="H59" s="29">
        <f>SUM('Loan #1'!H59+'Loan #2'!H59+'Loan #3'!H35+'Loan #4'!H35+'Loan #5'!H23+'Loan #6'!H23+'Loan #7'!H11+'Loan #8'!H11)</f>
        <v>7087.0199999999995</v>
      </c>
      <c r="I59" s="29">
        <f>SUM('Loan #1'!I59+'Loan #2'!I59+'Loan #3'!I35+'Loan #4'!I35+'Loan #5'!I23+'Loan #6'!I23+'Loan #7'!I11+'Loan #8'!I11)</f>
        <v>1174.6974969867754</v>
      </c>
      <c r="J59" s="29">
        <f>SUM('Loan #1'!J59+'Loan #2'!J59+'Loan #3'!J35+'Loan #4'!J35+'Loan #5'!J23+'Loan #6'!J23+'Loan #7'!J11+'Loan #8'!J11)</f>
        <v>808769.99305417773</v>
      </c>
      <c r="K59" s="31"/>
      <c r="L59" s="32"/>
      <c r="M59" s="32"/>
      <c r="N59" s="32"/>
      <c r="O59" s="32"/>
      <c r="P59" s="48"/>
      <c r="Q59" s="23"/>
    </row>
    <row r="60" spans="1:17" hidden="1">
      <c r="A60" s="237">
        <v>39128</v>
      </c>
      <c r="B60" s="25">
        <v>50</v>
      </c>
      <c r="C60" s="35" t="s">
        <v>19</v>
      </c>
      <c r="D60" s="36" t="str">
        <f t="shared" ref="D60:E70" si="4">D59</f>
        <v>'</v>
      </c>
      <c r="E60" s="37">
        <f t="shared" si="4"/>
        <v>39281</v>
      </c>
      <c r="F60" s="6">
        <f>MAXA('Loan #1'!F60,'Loan #2'!F60,'Loan #3'!F36,'Loan #4'!F36,'Loan #5'!F24,'Loan #6'!F24,'Loan #7'!F12,'Loan #8'!F12)</f>
        <v>44</v>
      </c>
      <c r="G60" s="38">
        <f>SUM('Loan #1'!G60+'Loan #2'!G60+'Loan #3'!G36+'Loan #4'!G36+'Loan #5'!G24+'Loan #6'!G24+'Loan #7'!G12+'Loan #8'!G12)</f>
        <v>8261.7174969867756</v>
      </c>
      <c r="H60" s="39">
        <f>SUM('Loan #1'!H60+'Loan #2'!H60+'Loan #3'!H36+'Loan #4'!H36+'Loan #5'!H24+'Loan #6'!H24+'Loan #7'!H12+'Loan #8'!H12)</f>
        <v>7076.75</v>
      </c>
      <c r="I60" s="39">
        <f>SUM('Loan #1'!I60+'Loan #2'!I60+'Loan #3'!I36+'Loan #4'!I36+'Loan #5'!I24+'Loan #6'!I24+'Loan #7'!I12+'Loan #8'!I12)</f>
        <v>1184.9674969867756</v>
      </c>
      <c r="J60" s="39">
        <f>SUM('Loan #1'!J60+'Loan #2'!J60+'Loan #3'!J36+'Loan #4'!J36+'Loan #5'!J24+'Loan #6'!J24+'Loan #7'!J12+'Loan #8'!J12)</f>
        <v>807585.02555719099</v>
      </c>
      <c r="K60" s="41"/>
      <c r="L60" s="42"/>
      <c r="M60" s="42"/>
      <c r="N60" s="42"/>
      <c r="O60" s="42"/>
      <c r="P60" s="46"/>
      <c r="Q60" s="23"/>
    </row>
    <row r="61" spans="1:17" hidden="1">
      <c r="A61" s="237">
        <v>39156</v>
      </c>
      <c r="B61" s="25">
        <v>51</v>
      </c>
      <c r="C61" s="35" t="s">
        <v>20</v>
      </c>
      <c r="D61" s="36" t="str">
        <f t="shared" si="4"/>
        <v>'</v>
      </c>
      <c r="E61" s="37">
        <f t="shared" si="4"/>
        <v>39281</v>
      </c>
      <c r="F61" s="6">
        <f>MAXA('Loan #1'!F61,'Loan #2'!F61,'Loan #3'!F37,'Loan #4'!F37,'Loan #5'!F25,'Loan #6'!F25,'Loan #7'!F13,'Loan #8'!F13)</f>
        <v>45</v>
      </c>
      <c r="G61" s="38">
        <f>SUM('Loan #1'!G61+'Loan #2'!G61+'Loan #3'!G37+'Loan #4'!G37+'Loan #5'!G25+'Loan #6'!G25+'Loan #7'!G13+'Loan #8'!G13)</f>
        <v>8261.7174969867756</v>
      </c>
      <c r="H61" s="39">
        <f>SUM('Loan #1'!H61+'Loan #2'!H61+'Loan #3'!H37+'Loan #4'!H37+'Loan #5'!H25+'Loan #6'!H25+'Loan #7'!H13+'Loan #8'!H13)</f>
        <v>7066.3799999999992</v>
      </c>
      <c r="I61" s="39">
        <f>SUM('Loan #1'!I61+'Loan #2'!I61+'Loan #3'!I37+'Loan #4'!I37+'Loan #5'!I25+'Loan #6'!I25+'Loan #7'!I13+'Loan #8'!I13)</f>
        <v>1195.3374969867755</v>
      </c>
      <c r="J61" s="39">
        <f>SUM('Loan #1'!J61+'Loan #2'!J61+'Loan #3'!J37+'Loan #4'!J37+'Loan #5'!J25+'Loan #6'!J25+'Loan #7'!J13+'Loan #8'!J13)</f>
        <v>1103858.6880602043</v>
      </c>
      <c r="K61" s="41"/>
      <c r="L61" s="42"/>
      <c r="M61" s="42"/>
      <c r="N61" s="42"/>
      <c r="O61" s="42"/>
      <c r="P61" s="46"/>
      <c r="Q61" s="23"/>
    </row>
    <row r="62" spans="1:17" hidden="1">
      <c r="A62" s="237">
        <v>39187</v>
      </c>
      <c r="B62" s="25">
        <v>52</v>
      </c>
      <c r="C62" s="35" t="s">
        <v>21</v>
      </c>
      <c r="D62" s="36" t="str">
        <f t="shared" si="4"/>
        <v>'</v>
      </c>
      <c r="E62" s="37">
        <f t="shared" si="4"/>
        <v>39281</v>
      </c>
      <c r="F62" s="6">
        <f>MAXA('Loan #1'!F62,'Loan #2'!F62,'Loan #3'!F38,'Loan #4'!F38,'Loan #5'!F26,'Loan #6'!F26,'Loan #7'!F14,'Loan #8'!F14)</f>
        <v>46</v>
      </c>
      <c r="G62" s="38">
        <f>SUM('Loan #1'!G62+'Loan #2'!G62+'Loan #3'!G38+'Loan #4'!G38+'Loan #5'!G26+'Loan #6'!G26+'Loan #7'!G14+'Loan #8'!G14)</f>
        <v>11231.588162956054</v>
      </c>
      <c r="H62" s="39">
        <f>SUM('Loan #1'!H62+'Loan #2'!H62+'Loan #3'!H38+'Loan #4'!H38+'Loan #5'!H26+'Loan #6'!H26+'Loan #7'!H14+'Loan #8'!H14)</f>
        <v>9658.76</v>
      </c>
      <c r="I62" s="39">
        <f>SUM('Loan #1'!I62+'Loan #2'!I62+'Loan #3'!I38+'Loan #4'!I38+'Loan #5'!I26+'Loan #6'!I26+'Loan #7'!I14+'Loan #8'!I14)</f>
        <v>1572.8281629560545</v>
      </c>
      <c r="J62" s="39">
        <f>SUM('Loan #1'!J62+'Loan #2'!J62+'Loan #3'!J38+'Loan #4'!J38+'Loan #5'!J26+'Loan #6'!J26+'Loan #7'!J14+'Loan #8'!J14)</f>
        <v>1102285.8598972482</v>
      </c>
      <c r="K62" s="41"/>
      <c r="L62" s="42"/>
      <c r="M62" s="42"/>
      <c r="N62" s="42"/>
      <c r="O62" s="42"/>
      <c r="P62" s="46"/>
      <c r="Q62" s="23"/>
    </row>
    <row r="63" spans="1:17" hidden="1">
      <c r="A63" s="237">
        <v>39217</v>
      </c>
      <c r="B63" s="25">
        <v>53</v>
      </c>
      <c r="C63" s="35" t="s">
        <v>22</v>
      </c>
      <c r="D63" s="36" t="str">
        <f t="shared" si="4"/>
        <v>'</v>
      </c>
      <c r="E63" s="37">
        <f t="shared" si="4"/>
        <v>39281</v>
      </c>
      <c r="F63" s="6">
        <f>MAXA('Loan #1'!F63,'Loan #2'!F63,'Loan #3'!F39,'Loan #4'!F39,'Loan #5'!F27,'Loan #6'!F27,'Loan #7'!F15,'Loan #8'!F15)</f>
        <v>47</v>
      </c>
      <c r="G63" s="38">
        <f>SUM('Loan #1'!G63+'Loan #2'!G63+'Loan #3'!G39+'Loan #4'!G39+'Loan #5'!G27+'Loan #6'!G27+'Loan #7'!G15+'Loan #8'!G15)</f>
        <v>11231.588162956054</v>
      </c>
      <c r="H63" s="39">
        <f>SUM('Loan #1'!H63+'Loan #2'!H63+'Loan #3'!H39+'Loan #4'!H39+'Loan #5'!H27+'Loan #6'!H27+'Loan #7'!H15+'Loan #8'!H15)</f>
        <v>9645</v>
      </c>
      <c r="I63" s="39">
        <f>SUM('Loan #1'!I63+'Loan #2'!I63+'Loan #3'!I39+'Loan #4'!I39+'Loan #5'!I27+'Loan #6'!I27+'Loan #7'!I15+'Loan #8'!I15)</f>
        <v>1586.588162956054</v>
      </c>
      <c r="J63" s="39">
        <f>SUM('Loan #1'!J63+'Loan #2'!J63+'Loan #3'!J39+'Loan #4'!J39+'Loan #5'!J27+'Loan #6'!J27+'Loan #7'!J15+'Loan #8'!J15)</f>
        <v>1411081.2717342922</v>
      </c>
      <c r="K63" s="41"/>
      <c r="L63" s="42"/>
      <c r="M63" s="42"/>
      <c r="N63" s="42"/>
      <c r="O63" s="42"/>
      <c r="P63" s="46"/>
      <c r="Q63" s="23"/>
    </row>
    <row r="64" spans="1:17" hidden="1">
      <c r="A64" s="237">
        <v>39248</v>
      </c>
      <c r="B64" s="25">
        <v>54</v>
      </c>
      <c r="C64" s="35" t="s">
        <v>23</v>
      </c>
      <c r="D64" s="36" t="str">
        <f t="shared" si="4"/>
        <v>'</v>
      </c>
      <c r="E64" s="37">
        <f t="shared" si="4"/>
        <v>39281</v>
      </c>
      <c r="F64" s="6">
        <f>MAXA('Loan #1'!F64,'Loan #2'!F64,'Loan #3'!F40,'Loan #4'!F40,'Loan #5'!F28,'Loan #6'!F28,'Loan #7'!F16,'Loan #8'!F16)</f>
        <v>48</v>
      </c>
      <c r="G64" s="38">
        <f>SUM('Loan #1'!G64+'Loan #2'!G64+'Loan #3'!G40+'Loan #4'!G40+'Loan #5'!G28+'Loan #6'!G28+'Loan #7'!G16+'Loan #8'!G16)</f>
        <v>14330.379623729703</v>
      </c>
      <c r="H64" s="39">
        <f>SUM('Loan #1'!H64+'Loan #2'!H64+'Loan #3'!H40+'Loan #4'!H40+'Loan #5'!H28+'Loan #6'!H28+'Loan #7'!H16+'Loan #8'!H16)</f>
        <v>12346.95</v>
      </c>
      <c r="I64" s="39">
        <f>SUM('Loan #1'!I64+'Loan #2'!I64+'Loan #3'!I40+'Loan #4'!I40+'Loan #5'!I28+'Loan #6'!I28+'Loan #7'!I16+'Loan #8'!I16)</f>
        <v>1983.429623729704</v>
      </c>
      <c r="J64" s="39">
        <f>SUM('Loan #1'!J64+'Loan #2'!J64+'Loan #3'!J40+'Loan #4'!J40+'Loan #5'!J28+'Loan #6'!J28+'Loan #7'!J16+'Loan #8'!J16)</f>
        <v>1409097.8421105624</v>
      </c>
      <c r="K64" s="41"/>
      <c r="L64" s="42"/>
      <c r="M64" s="42"/>
      <c r="N64" s="42"/>
      <c r="O64" s="42"/>
      <c r="P64" s="46"/>
      <c r="Q64" s="23"/>
    </row>
    <row r="65" spans="1:17" hidden="1">
      <c r="A65" s="237">
        <v>39278</v>
      </c>
      <c r="B65" s="25">
        <v>55</v>
      </c>
      <c r="C65" s="35" t="s">
        <v>24</v>
      </c>
      <c r="D65" s="36" t="str">
        <f t="shared" si="4"/>
        <v>'</v>
      </c>
      <c r="E65" s="37">
        <f t="shared" si="4"/>
        <v>39281</v>
      </c>
      <c r="F65" s="6">
        <f>MAXA('Loan #1'!F65,'Loan #2'!F65,'Loan #3'!F41,'Loan #4'!F41,'Loan #5'!F29,'Loan #6'!F29,'Loan #7'!F17,'Loan #8'!F17)</f>
        <v>49</v>
      </c>
      <c r="G65" s="38">
        <f>SUM('Loan #1'!G65+'Loan #2'!G65+'Loan #3'!G41+'Loan #4'!G41+'Loan #5'!G29+'Loan #6'!G29+'Loan #7'!G17+'Loan #8'!G17)</f>
        <v>14330.379623729703</v>
      </c>
      <c r="H65" s="39">
        <f>SUM('Loan #1'!H65+'Loan #2'!H65+'Loan #3'!H41+'Loan #4'!H41+'Loan #5'!H29+'Loan #6'!H29+'Loan #7'!H17+'Loan #8'!H17)</f>
        <v>12329.609999999999</v>
      </c>
      <c r="I65" s="39">
        <f>SUM('Loan #1'!I65+'Loan #2'!I65+'Loan #3'!I41+'Loan #4'!I41+'Loan #5'!I29+'Loan #6'!I29+'Loan #7'!I17+'Loan #8'!I17)</f>
        <v>2000.7696237297046</v>
      </c>
      <c r="J65" s="39">
        <f>SUM('Loan #1'!J65+'Loan #2'!J65+'Loan #3'!J41+'Loan #4'!J41+'Loan #5'!J29+'Loan #6'!J29+'Loan #7'!J17+'Loan #8'!J17)</f>
        <v>1407097.0724868327</v>
      </c>
      <c r="K65" s="41"/>
      <c r="L65" s="42"/>
      <c r="M65" s="42"/>
      <c r="N65" s="42"/>
      <c r="O65" s="42"/>
      <c r="P65" s="46"/>
      <c r="Q65" s="23"/>
    </row>
    <row r="66" spans="1:17" hidden="1">
      <c r="A66" s="237">
        <v>39309</v>
      </c>
      <c r="B66" s="25">
        <v>56</v>
      </c>
      <c r="C66" s="35" t="s">
        <v>25</v>
      </c>
      <c r="D66" s="36" t="str">
        <f t="shared" si="4"/>
        <v>'</v>
      </c>
      <c r="E66" s="37">
        <f t="shared" si="4"/>
        <v>39281</v>
      </c>
      <c r="F66" s="6">
        <f>MAXA('Loan #1'!F66,'Loan #2'!F66,'Loan #3'!F42,'Loan #4'!F42,'Loan #5'!F30,'Loan #6'!F30,'Loan #7'!F18,'Loan #8'!F18)</f>
        <v>50</v>
      </c>
      <c r="G66" s="38">
        <f>SUM('Loan #1'!G66+'Loan #2'!G66+'Loan #3'!G42+'Loan #4'!G42+'Loan #5'!G30+'Loan #6'!G30+'Loan #7'!G18+'Loan #8'!G18)</f>
        <v>14330.379623729703</v>
      </c>
      <c r="H66" s="39">
        <f>SUM('Loan #1'!H66+'Loan #2'!H66+'Loan #3'!H42+'Loan #4'!H42+'Loan #5'!H30+'Loan #6'!H30+'Loan #7'!H18+'Loan #8'!H18)</f>
        <v>12312.1</v>
      </c>
      <c r="I66" s="39">
        <f>SUM('Loan #1'!I66+'Loan #2'!I66+'Loan #3'!I42+'Loan #4'!I42+'Loan #5'!I30+'Loan #6'!I30+'Loan #7'!I18+'Loan #8'!I18)</f>
        <v>2018.2796237297039</v>
      </c>
      <c r="J66" s="39">
        <f>SUM('Loan #1'!J66+'Loan #2'!J66+'Loan #3'!J42+'Loan #4'!J42+'Loan #5'!J30+'Loan #6'!J30+'Loan #7'!J18+'Loan #8'!J18)</f>
        <v>1405078.7928631031</v>
      </c>
      <c r="K66" s="41"/>
      <c r="L66" s="42"/>
      <c r="M66" s="42"/>
      <c r="N66" s="42"/>
      <c r="O66" s="42"/>
      <c r="P66" s="46"/>
      <c r="Q66" s="23"/>
    </row>
    <row r="67" spans="1:17" hidden="1">
      <c r="A67" s="237">
        <v>39340</v>
      </c>
      <c r="B67" s="25">
        <v>57</v>
      </c>
      <c r="C67" s="35" t="s">
        <v>26</v>
      </c>
      <c r="D67" s="36" t="str">
        <f t="shared" si="4"/>
        <v>'</v>
      </c>
      <c r="E67" s="37">
        <f t="shared" si="4"/>
        <v>39281</v>
      </c>
      <c r="F67" s="6">
        <f>MAXA('Loan #1'!F67,'Loan #2'!F67,'Loan #3'!F43,'Loan #4'!F43,'Loan #5'!F31,'Loan #6'!F31,'Loan #7'!F19,'Loan #8'!F19)</f>
        <v>51</v>
      </c>
      <c r="G67" s="38">
        <f>SUM('Loan #1'!G67+'Loan #2'!G67+'Loan #3'!G43+'Loan #4'!G43+'Loan #5'!G31+'Loan #6'!G31+'Loan #7'!G19+'Loan #8'!G19)</f>
        <v>14330.379623729703</v>
      </c>
      <c r="H67" s="39">
        <f>SUM('Loan #1'!H67+'Loan #2'!H67+'Loan #3'!H43+'Loan #4'!H43+'Loan #5'!H31+'Loan #6'!H31+'Loan #7'!H19+'Loan #8'!H19)</f>
        <v>12294.440000000002</v>
      </c>
      <c r="I67" s="39">
        <f>SUM('Loan #1'!I67+'Loan #2'!I67+'Loan #3'!I43+'Loan #4'!I43+'Loan #5'!I31+'Loan #6'!I31+'Loan #7'!I19+'Loan #8'!I19)</f>
        <v>2035.939623729704</v>
      </c>
      <c r="J67" s="39">
        <f>SUM('Loan #1'!J67+'Loan #2'!J67+'Loan #3'!J43+'Loan #4'!J43+'Loan #5'!J31+'Loan #6'!J31+'Loan #7'!J19+'Loan #8'!J19)</f>
        <v>1403042.8532393733</v>
      </c>
      <c r="K67" s="41"/>
      <c r="L67" s="42"/>
      <c r="M67" s="42"/>
      <c r="N67" s="42"/>
      <c r="O67" s="42"/>
      <c r="P67" s="46"/>
      <c r="Q67" s="23"/>
    </row>
    <row r="68" spans="1:17" hidden="1">
      <c r="A68" s="237">
        <v>39370</v>
      </c>
      <c r="B68" s="25">
        <v>58</v>
      </c>
      <c r="C68" s="35" t="s">
        <v>27</v>
      </c>
      <c r="D68" s="36" t="str">
        <f t="shared" si="4"/>
        <v>'</v>
      </c>
      <c r="E68" s="37">
        <f t="shared" si="4"/>
        <v>39281</v>
      </c>
      <c r="F68" s="6">
        <f>MAXA('Loan #1'!F68,'Loan #2'!F68,'Loan #3'!F44,'Loan #4'!F44,'Loan #5'!F32,'Loan #6'!F32,'Loan #7'!F20,'Loan #8'!F20)</f>
        <v>52</v>
      </c>
      <c r="G68" s="38">
        <f>SUM('Loan #1'!G68+'Loan #2'!G68+'Loan #3'!G44+'Loan #4'!G44+'Loan #5'!G32+'Loan #6'!G32+'Loan #7'!G20+'Loan #8'!G20)</f>
        <v>14330.379623729703</v>
      </c>
      <c r="H68" s="39">
        <f>SUM('Loan #1'!H68+'Loan #2'!H68+'Loan #3'!H44+'Loan #4'!H44+'Loan #5'!H32+'Loan #6'!H32+'Loan #7'!H20+'Loan #8'!H20)</f>
        <v>12276.63</v>
      </c>
      <c r="I68" s="39">
        <f>SUM('Loan #1'!I68+'Loan #2'!I68+'Loan #3'!I44+'Loan #4'!I44+'Loan #5'!I32+'Loan #6'!I32+'Loan #7'!I20+'Loan #8'!I20)</f>
        <v>2053.7496237297041</v>
      </c>
      <c r="J68" s="39">
        <f>SUM('Loan #1'!J68+'Loan #2'!J68+'Loan #3'!J44+'Loan #4'!J44+'Loan #5'!J32+'Loan #6'!J32+'Loan #7'!J20+'Loan #8'!J20)</f>
        <v>1400989.1036156435</v>
      </c>
      <c r="K68" s="41"/>
      <c r="L68" s="42"/>
      <c r="M68" s="42"/>
      <c r="N68" s="42"/>
      <c r="O68" s="42"/>
      <c r="P68" s="46"/>
      <c r="Q68" s="23"/>
    </row>
    <row r="69" spans="1:17" hidden="1">
      <c r="A69" s="237">
        <v>39401</v>
      </c>
      <c r="B69" s="25">
        <v>59</v>
      </c>
      <c r="C69" s="35" t="s">
        <v>28</v>
      </c>
      <c r="D69" s="36" t="str">
        <f t="shared" si="4"/>
        <v>'</v>
      </c>
      <c r="E69" s="37">
        <f t="shared" si="4"/>
        <v>39281</v>
      </c>
      <c r="F69" s="6">
        <f>MAXA('Loan #1'!F69,'Loan #2'!F69,'Loan #3'!F45,'Loan #4'!F45,'Loan #5'!F33,'Loan #6'!F33,'Loan #7'!F21,'Loan #8'!F21,'Loan #9'!F9)</f>
        <v>53</v>
      </c>
      <c r="G69" s="38">
        <f>SUM('Loan #1'!G69+'Loan #2'!G69+'Loan #3'!G45+'Loan #4'!G45+'Loan #5'!G33+'Loan #6'!G33+'Loan #7'!G21+'Loan #8'!G21+'Loan #9'!G9)</f>
        <v>14330.379623729703</v>
      </c>
      <c r="H69" s="39">
        <f>SUM('Loan #1'!H69+'Loan #2'!H69+'Loan #3'!H45+'Loan #4'!H45+'Loan #5'!H33+'Loan #6'!H33+'Loan #7'!H21+'Loan #8'!H21+'Loan #9'!H9)</f>
        <v>12258.66</v>
      </c>
      <c r="I69" s="39">
        <f>SUM('Loan #1'!I69+'Loan #2'!I69+'Loan #3'!I45+'Loan #4'!I45+'Loan #5'!I33+'Loan #6'!I33+'Loan #7'!I21+'Loan #8'!I21+'Loan #9'!I9)</f>
        <v>2071.7196237297039</v>
      </c>
      <c r="J69" s="39">
        <f>SUM('Loan #1'!J69+'Loan #2'!J69+'Loan #3'!J45+'Loan #4'!J45+'Loan #5'!J33+'Loan #6'!J33+'Loan #7'!J21+'Loan #8'!J21+'Loan #9'!J9)</f>
        <v>1398917.3839919139</v>
      </c>
      <c r="K69" s="41"/>
      <c r="L69" s="42"/>
      <c r="M69" s="42"/>
      <c r="N69" s="42"/>
      <c r="O69" s="42"/>
      <c r="P69" s="46"/>
      <c r="Q69" s="23"/>
    </row>
    <row r="70" spans="1:17" hidden="1">
      <c r="A70" s="237">
        <v>39431</v>
      </c>
      <c r="B70" s="25">
        <v>60</v>
      </c>
      <c r="C70" s="50" t="s">
        <v>29</v>
      </c>
      <c r="D70" s="51" t="str">
        <f t="shared" si="4"/>
        <v>'</v>
      </c>
      <c r="E70" s="52">
        <f t="shared" si="4"/>
        <v>39281</v>
      </c>
      <c r="F70" s="6">
        <f>MAXA('Loan #1'!F70,'Loan #2'!F70,'Loan #3'!F46,'Loan #4'!F46,'Loan #5'!F34,'Loan #6'!F34,'Loan #7'!F22,'Loan #8'!F22,'Loan #9'!F10)</f>
        <v>54</v>
      </c>
      <c r="G70" s="45">
        <f>SUM('Loan #1'!G70+'Loan #2'!G70+'Loan #3'!G46+'Loan #4'!G46+'Loan #5'!G34+'Loan #6'!G34+'Loan #7'!G22+'Loan #8'!G22+'Loan #9'!G10)</f>
        <v>14330.379623729703</v>
      </c>
      <c r="H70" s="42">
        <f>SUM('Loan #1'!H70+'Loan #2'!H70+'Loan #3'!H46+'Loan #4'!H46+'Loan #5'!H34+'Loan #6'!H34+'Loan #7'!H22+'Loan #8'!H22+'Loan #9'!H10)</f>
        <v>12240.52</v>
      </c>
      <c r="I70" s="42">
        <f>SUM('Loan #1'!I70+'Loan #2'!I70+'Loan #3'!I46+'Loan #4'!I46+'Loan #5'!I34+'Loan #6'!I34+'Loan #7'!I22+'Loan #8'!I22+'Loan #9'!I10)</f>
        <v>2089.8596237297038</v>
      </c>
      <c r="J70" s="42">
        <f>SUM('Loan #1'!J70+'Loan #2'!J70+'Loan #3'!J46+'Loan #4'!J46+'Loan #5'!J34+'Loan #6'!J34+'Loan #7'!J22+'Loan #8'!J22+'Loan #9'!J10)</f>
        <v>1396827.5243681842</v>
      </c>
      <c r="K70" s="57">
        <f>SUM(H59:H70)</f>
        <v>126592.82000000002</v>
      </c>
      <c r="L70" s="55">
        <f>SUM(I59:I70)</f>
        <v>20968.16618298036</v>
      </c>
      <c r="M70" s="55">
        <f>SUM(G59:G70)</f>
        <v>147560.98618298036</v>
      </c>
      <c r="N70" s="55">
        <f>K70+N58</f>
        <v>236547.26</v>
      </c>
      <c r="O70" s="55">
        <f>L70+O58</f>
        <v>38535.875631815863</v>
      </c>
      <c r="P70" s="56">
        <f>M70+P58</f>
        <v>275083.13563181588</v>
      </c>
      <c r="Q70" s="23"/>
    </row>
    <row r="71" spans="1:17" hidden="1">
      <c r="A71" s="237">
        <v>39462</v>
      </c>
      <c r="B71" s="25">
        <v>25</v>
      </c>
      <c r="C71" s="26" t="s">
        <v>17</v>
      </c>
      <c r="D71" s="47" t="str">
        <f>D59</f>
        <v>'</v>
      </c>
      <c r="E71" s="27">
        <f>E59+366</f>
        <v>39647</v>
      </c>
      <c r="F71" s="90">
        <f>MAXA('Loan #1'!F71,'Loan #2'!F71,'Loan #3'!F47,'Loan #4'!F47,'Loan #5'!F35,'Loan #6'!F35,'Loan #7'!F23,'Loan #8'!F23,'Loan #9'!F11)</f>
        <v>55</v>
      </c>
      <c r="G71" s="28">
        <f>SUM('Loan #1'!G71+'Loan #2'!G71+'Loan #3'!G47+'Loan #4'!G47+'Loan #5'!G35+'Loan #6'!G35+'Loan #7'!G23+'Loan #8'!G23+'Loan #9'!G11)</f>
        <v>14330.379623729703</v>
      </c>
      <c r="H71" s="29">
        <f>SUM('Loan #1'!H71+'Loan #2'!H71+'Loan #3'!H47+'Loan #4'!H47+'Loan #5'!H35+'Loan #6'!H35+'Loan #7'!H23+'Loan #8'!H23+'Loan #9'!H11)</f>
        <v>12222.24</v>
      </c>
      <c r="I71" s="29">
        <f>SUM('Loan #1'!I71+'Loan #2'!I71+'Loan #3'!I47+'Loan #4'!I47+'Loan #5'!I35+'Loan #6'!I35+'Loan #7'!I23+'Loan #8'!I23+'Loan #9'!I11)</f>
        <v>2108.1396237297035</v>
      </c>
      <c r="J71" s="29">
        <f>SUM('Loan #1'!J71+'Loan #2'!J71+'Loan #3'!J47+'Loan #4'!J47+'Loan #5'!J35+'Loan #6'!J35+'Loan #7'!J23+'Loan #8'!J23+'Loan #9'!J11)</f>
        <v>1394719.3847444544</v>
      </c>
      <c r="K71" s="31"/>
      <c r="L71" s="32"/>
      <c r="M71" s="32"/>
      <c r="N71" s="32"/>
      <c r="O71" s="32"/>
      <c r="P71" s="48"/>
      <c r="Q71" s="23"/>
    </row>
    <row r="72" spans="1:17" hidden="1">
      <c r="A72" s="237">
        <v>39493</v>
      </c>
      <c r="B72" s="25">
        <v>26</v>
      </c>
      <c r="C72" s="35" t="s">
        <v>19</v>
      </c>
      <c r="D72" s="36" t="str">
        <f t="shared" ref="D72:E72" si="5">D71</f>
        <v>'</v>
      </c>
      <c r="E72" s="37">
        <f t="shared" si="5"/>
        <v>39647</v>
      </c>
      <c r="F72" s="6">
        <f>MAXA('Loan #1'!F72,'Loan #2'!F72,'Loan #3'!F48,'Loan #4'!F48,'Loan #5'!F36,'Loan #6'!F36,'Loan #7'!F24,'Loan #8'!F24,'Loan #9'!F12)</f>
        <v>56</v>
      </c>
      <c r="G72" s="38">
        <f>SUM('Loan #1'!G72+'Loan #2'!G72+'Loan #3'!G48+'Loan #4'!G48+'Loan #5'!G36+'Loan #6'!G36+'Loan #7'!G24+'Loan #8'!G24+'Loan #9'!G12)</f>
        <v>14330.379623729703</v>
      </c>
      <c r="H72" s="39">
        <f>SUM('Loan #1'!H72+'Loan #2'!H72+'Loan #3'!H48+'Loan #4'!H48+'Loan #5'!H36+'Loan #6'!H36+'Loan #7'!H24+'Loan #8'!H24+'Loan #9'!H12)</f>
        <v>12203.79</v>
      </c>
      <c r="I72" s="39">
        <f>SUM('Loan #1'!I72+'Loan #2'!I72+'Loan #3'!I48+'Loan #4'!I48+'Loan #5'!I36+'Loan #6'!I36+'Loan #7'!I24+'Loan #8'!I24+'Loan #9'!I12)</f>
        <v>2126.5896237297043</v>
      </c>
      <c r="J72" s="39">
        <f>SUM('Loan #1'!J72+'Loan #2'!J72+'Loan #3'!J48+'Loan #4'!J48+'Loan #5'!J36+'Loan #6'!J36+'Loan #7'!J24+'Loan #8'!J24+'Loan #9'!J12)</f>
        <v>1392592.7951207245</v>
      </c>
      <c r="K72" s="41"/>
      <c r="L72" s="42"/>
      <c r="M72" s="42"/>
      <c r="N72" s="42"/>
      <c r="O72" s="42"/>
      <c r="P72" s="46"/>
      <c r="Q72" s="23"/>
    </row>
    <row r="73" spans="1:17" hidden="1">
      <c r="A73" s="237">
        <v>39522</v>
      </c>
      <c r="B73" s="25">
        <v>27</v>
      </c>
      <c r="C73" s="35" t="s">
        <v>20</v>
      </c>
      <c r="D73" s="36" t="str">
        <f t="shared" ref="D73:E73" si="6">D72</f>
        <v>'</v>
      </c>
      <c r="E73" s="37">
        <f t="shared" si="6"/>
        <v>39647</v>
      </c>
      <c r="F73" s="6">
        <f>MAXA('Loan #1'!F73,'Loan #2'!F73,'Loan #3'!F49,'Loan #4'!F49,'Loan #5'!F37,'Loan #6'!F37,'Loan #7'!F25,'Loan #8'!F25,'Loan #9'!F13)</f>
        <v>57</v>
      </c>
      <c r="G73" s="38">
        <f>SUM('Loan #1'!G73+'Loan #2'!G73+'Loan #3'!G49+'Loan #4'!G49+'Loan #5'!G37+'Loan #6'!G37+'Loan #7'!G25+'Loan #8'!G25+'Loan #9'!G13)</f>
        <v>14330.379623729703</v>
      </c>
      <c r="H73" s="39">
        <f>SUM('Loan #1'!H73+'Loan #2'!H73+'Loan #3'!H49+'Loan #4'!H49+'Loan #5'!H37+'Loan #6'!H37+'Loan #7'!H25+'Loan #8'!H25+'Loan #9'!H13)</f>
        <v>12185.19</v>
      </c>
      <c r="I73" s="39">
        <f>SUM('Loan #1'!I73+'Loan #2'!I73+'Loan #3'!I49+'Loan #4'!I49+'Loan #5'!I37+'Loan #6'!I37+'Loan #7'!I25+'Loan #8'!I25+'Loan #9'!I13)</f>
        <v>2145.1896237297042</v>
      </c>
      <c r="J73" s="39">
        <f>SUM('Loan #1'!J73+'Loan #2'!J73+'Loan #3'!J49+'Loan #4'!J49+'Loan #5'!J37+'Loan #6'!J37+'Loan #7'!J25+'Loan #8'!J25+'Loan #9'!J13)</f>
        <v>1390447.6054969952</v>
      </c>
      <c r="K73" s="41"/>
      <c r="L73" s="42"/>
      <c r="M73" s="42"/>
      <c r="N73" s="42"/>
      <c r="O73" s="42"/>
      <c r="P73" s="46"/>
      <c r="Q73" s="23"/>
    </row>
    <row r="74" spans="1:17" hidden="1">
      <c r="A74" s="237">
        <v>39553</v>
      </c>
      <c r="B74" s="25">
        <v>28</v>
      </c>
      <c r="C74" s="35" t="s">
        <v>21</v>
      </c>
      <c r="D74" s="36" t="str">
        <f t="shared" ref="D74:E74" si="7">D73</f>
        <v>'</v>
      </c>
      <c r="E74" s="37">
        <f t="shared" si="7"/>
        <v>39647</v>
      </c>
      <c r="F74" s="6">
        <f>MAXA('Loan #1'!F74,'Loan #2'!F74,'Loan #3'!F50,'Loan #4'!F50,'Loan #5'!F38,'Loan #6'!F38,'Loan #7'!F26,'Loan #8'!F26,'Loan #9'!F14)</f>
        <v>58</v>
      </c>
      <c r="G74" s="38">
        <f>SUM('Loan #1'!G74+'Loan #2'!G74+'Loan #3'!G50+'Loan #4'!G50+'Loan #5'!G38+'Loan #6'!G38+'Loan #7'!G26+'Loan #8'!G26+'Loan #9'!G14)</f>
        <v>14330.379623729703</v>
      </c>
      <c r="H74" s="39">
        <f>SUM('Loan #1'!H74+'Loan #2'!H74+'Loan #3'!H50+'Loan #4'!H50+'Loan #5'!H38+'Loan #6'!H38+'Loan #7'!H26+'Loan #8'!H26+'Loan #9'!H14)</f>
        <v>12166.43</v>
      </c>
      <c r="I74" s="39">
        <f>SUM('Loan #1'!I74+'Loan #2'!I74+'Loan #3'!I50+'Loan #4'!I50+'Loan #5'!I38+'Loan #6'!I38+'Loan #7'!I26+'Loan #8'!I26+'Loan #9'!I14)</f>
        <v>2163.9496237297039</v>
      </c>
      <c r="J74" s="39">
        <f>SUM('Loan #1'!J74+'Loan #2'!J74+'Loan #3'!J50+'Loan #4'!J50+'Loan #5'!J38+'Loan #6'!J38+'Loan #7'!J26+'Loan #8'!J26+'Loan #9'!J14)</f>
        <v>1660003.6558732654</v>
      </c>
      <c r="K74" s="41"/>
      <c r="L74" s="42"/>
      <c r="M74" s="42"/>
      <c r="N74" s="42"/>
      <c r="O74" s="42"/>
      <c r="P74" s="46"/>
      <c r="Q74" s="23"/>
    </row>
    <row r="75" spans="1:17" hidden="1">
      <c r="A75" s="237">
        <v>39583</v>
      </c>
      <c r="B75" s="25">
        <v>29</v>
      </c>
      <c r="C75" s="35" t="s">
        <v>22</v>
      </c>
      <c r="D75" s="36" t="str">
        <f t="shared" ref="D75:E75" si="8">D74</f>
        <v>'</v>
      </c>
      <c r="E75" s="37">
        <f t="shared" si="8"/>
        <v>39647</v>
      </c>
      <c r="F75" s="6">
        <f>MAXA('Loan #1'!F75,'Loan #2'!F75,'Loan #3'!F51,'Loan #4'!F51,'Loan #5'!F39,'Loan #6'!F39,'Loan #7'!F27,'Loan #8'!F27,'Loan #9'!F15)</f>
        <v>59</v>
      </c>
      <c r="G75" s="38">
        <f>SUM('Loan #1'!G75+'Loan #2'!G75+'Loan #3'!G51+'Loan #4'!G51+'Loan #5'!G39+'Loan #6'!G39+'Loan #7'!G27+'Loan #8'!G27+'Loan #9'!G15)</f>
        <v>17043.177452603206</v>
      </c>
      <c r="H75" s="39">
        <f>SUM('Loan #1'!H75+'Loan #2'!H75+'Loan #3'!H51+'Loan #4'!H51+'Loan #5'!H39+'Loan #6'!H39+'Loan #7'!H27+'Loan #8'!H27+'Loan #9'!H15)</f>
        <v>14525.04</v>
      </c>
      <c r="I75" s="39">
        <f>SUM('Loan #1'!I75+'Loan #2'!I75+'Loan #3'!I51+'Loan #4'!I51+'Loan #5'!I39+'Loan #6'!I39+'Loan #7'!I27+'Loan #8'!I27+'Loan #9'!I15)</f>
        <v>2518.1374526032077</v>
      </c>
      <c r="J75" s="39">
        <f>SUM('Loan #1'!J75+'Loan #2'!J75+'Loan #3'!J51+'Loan #4'!J51+'Loan #5'!J39+'Loan #6'!J39+'Loan #7'!J27+'Loan #8'!J27+'Loan #9'!J15)</f>
        <v>1657485.518420662</v>
      </c>
      <c r="K75" s="41"/>
      <c r="L75" s="42"/>
      <c r="M75" s="42"/>
      <c r="N75" s="42"/>
      <c r="O75" s="42"/>
      <c r="P75" s="46"/>
      <c r="Q75" s="23"/>
    </row>
    <row r="76" spans="1:17" hidden="1">
      <c r="A76" s="237">
        <v>39614</v>
      </c>
      <c r="B76" s="25">
        <v>30</v>
      </c>
      <c r="C76" s="35" t="s">
        <v>23</v>
      </c>
      <c r="D76" s="36" t="str">
        <f t="shared" ref="D76:E76" si="9">D75</f>
        <v>'</v>
      </c>
      <c r="E76" s="37">
        <f t="shared" si="9"/>
        <v>39647</v>
      </c>
      <c r="F76" s="6">
        <f>MAXA('Loan #1'!F76,'Loan #2'!F76,'Loan #3'!F52,'Loan #4'!F52,'Loan #5'!F40,'Loan #6'!F40,'Loan #7'!F28,'Loan #8'!F28,'Loan #9'!F16)</f>
        <v>60</v>
      </c>
      <c r="G76" s="38">
        <f>SUM('Loan #1'!G76+'Loan #2'!G76+'Loan #3'!G52+'Loan #4'!G52+'Loan #5'!G40+'Loan #6'!G40+'Loan #7'!G28+'Loan #8'!G28+'Loan #9'!G16)</f>
        <v>17043.177452603206</v>
      </c>
      <c r="H76" s="39">
        <f>SUM('Loan #1'!H76+'Loan #2'!H76+'Loan #3'!H52+'Loan #4'!H52+'Loan #5'!H40+'Loan #6'!H40+'Loan #7'!H28+'Loan #8'!H28+'Loan #9'!H16)</f>
        <v>14503.02</v>
      </c>
      <c r="I76" s="39">
        <f>SUM('Loan #1'!I76+'Loan #2'!I76+'Loan #3'!I52+'Loan #4'!I52+'Loan #5'!I40+'Loan #6'!I40+'Loan #7'!I28+'Loan #8'!I28+'Loan #9'!I16)</f>
        <v>2540.1574526032082</v>
      </c>
      <c r="J76" s="39">
        <f>SUM('Loan #1'!J76+'Loan #2'!J76+'Loan #3'!J52+'Loan #4'!J52+'Loan #5'!J40+'Loan #6'!J40+'Loan #7'!J28+'Loan #8'!J28+'Loan #9'!J16)</f>
        <v>1654945.3609680587</v>
      </c>
      <c r="K76" s="41"/>
      <c r="L76" s="42"/>
      <c r="M76" s="42"/>
      <c r="N76" s="42"/>
      <c r="O76" s="42"/>
      <c r="P76" s="46"/>
      <c r="Q76" s="23"/>
    </row>
    <row r="77" spans="1:17" hidden="1">
      <c r="A77" s="237">
        <v>39644</v>
      </c>
      <c r="B77" s="25">
        <v>31</v>
      </c>
      <c r="C77" s="35" t="s">
        <v>24</v>
      </c>
      <c r="D77" s="36" t="str">
        <f t="shared" ref="D77:E77" si="10">D76</f>
        <v>'</v>
      </c>
      <c r="E77" s="37">
        <f t="shared" si="10"/>
        <v>39647</v>
      </c>
      <c r="F77" s="6">
        <f>MAXA('Loan #1'!F77,'Loan #2'!F77,'Loan #3'!F53,'Loan #4'!F53,'Loan #5'!F41,'Loan #6'!F41,'Loan #7'!F29,'Loan #8'!F29,'Loan #9'!F17)</f>
        <v>61</v>
      </c>
      <c r="G77" s="38">
        <f>SUM('Loan #1'!G77+'Loan #2'!G77+'Loan #3'!G53+'Loan #4'!G53+'Loan #5'!G41+'Loan #6'!G41+'Loan #7'!G29+'Loan #8'!G29+'Loan #9'!G17)</f>
        <v>17043.177452603206</v>
      </c>
      <c r="H77" s="39">
        <f>SUM('Loan #1'!H77+'Loan #2'!H77+'Loan #3'!H53+'Loan #4'!H53+'Loan #5'!H41+'Loan #6'!H41+'Loan #7'!H29+'Loan #8'!H29+'Loan #9'!H17)</f>
        <v>14480.78</v>
      </c>
      <c r="I77" s="39">
        <f>SUM('Loan #1'!I77+'Loan #2'!I77+'Loan #3'!I53+'Loan #4'!I53+'Loan #5'!I41+'Loan #6'!I41+'Loan #7'!I29+'Loan #8'!I29+'Loan #9'!I17)</f>
        <v>2562.397452603208</v>
      </c>
      <c r="J77" s="39">
        <f>SUM('Loan #1'!J77+'Loan #2'!J77+'Loan #3'!J53+'Loan #4'!J53+'Loan #5'!J41+'Loan #6'!J41+'Loan #7'!J29+'Loan #8'!J29+'Loan #9'!J17)</f>
        <v>1652382.9635154556</v>
      </c>
      <c r="K77" s="41"/>
      <c r="L77" s="42"/>
      <c r="M77" s="42"/>
      <c r="N77" s="42"/>
      <c r="O77" s="42"/>
      <c r="P77" s="46"/>
      <c r="Q77" s="23"/>
    </row>
    <row r="78" spans="1:17" hidden="1">
      <c r="A78" s="237">
        <v>39675</v>
      </c>
      <c r="B78" s="25">
        <v>32</v>
      </c>
      <c r="C78" s="35" t="s">
        <v>25</v>
      </c>
      <c r="D78" s="36" t="str">
        <f t="shared" ref="D78:E78" si="11">D77</f>
        <v>'</v>
      </c>
      <c r="E78" s="37">
        <f t="shared" si="11"/>
        <v>39647</v>
      </c>
      <c r="F78" s="6">
        <f>MAXA('Loan #1'!F78,'Loan #2'!F78,'Loan #3'!F54,'Loan #4'!F54,'Loan #5'!F42,'Loan #6'!F42,'Loan #7'!F30,'Loan #8'!F30,'Loan #9'!F18)</f>
        <v>62</v>
      </c>
      <c r="G78" s="38">
        <f>SUM('Loan #1'!G78+'Loan #2'!G78+'Loan #3'!G54+'Loan #4'!G54+'Loan #5'!G42+'Loan #6'!G42+'Loan #7'!G30+'Loan #8'!G30+'Loan #9'!G18)</f>
        <v>17043.177452603206</v>
      </c>
      <c r="H78" s="39">
        <f>SUM('Loan #1'!H78+'Loan #2'!H78+'Loan #3'!H54+'Loan #4'!H54+'Loan #5'!H42+'Loan #6'!H42+'Loan #7'!H30+'Loan #8'!H30+'Loan #9'!H18)</f>
        <v>14458.36</v>
      </c>
      <c r="I78" s="39">
        <f>SUM('Loan #1'!I78+'Loan #2'!I78+'Loan #3'!I54+'Loan #4'!I54+'Loan #5'!I42+'Loan #6'!I42+'Loan #7'!I30+'Loan #8'!I30+'Loan #9'!I18)</f>
        <v>2584.817452603208</v>
      </c>
      <c r="J78" s="39">
        <f>SUM('Loan #1'!J78+'Loan #2'!J78+'Loan #3'!J54+'Loan #4'!J54+'Loan #5'!J42+'Loan #6'!J42+'Loan #7'!J30+'Loan #8'!J30+'Loan #9'!J18)</f>
        <v>1649798.1460628523</v>
      </c>
      <c r="K78" s="41"/>
      <c r="L78" s="42"/>
      <c r="M78" s="42"/>
      <c r="N78" s="42"/>
      <c r="O78" s="42"/>
      <c r="P78" s="46"/>
      <c r="Q78" s="23"/>
    </row>
    <row r="79" spans="1:17" hidden="1">
      <c r="A79" s="237">
        <v>39706</v>
      </c>
      <c r="B79" s="25">
        <v>33</v>
      </c>
      <c r="C79" s="35" t="s">
        <v>26</v>
      </c>
      <c r="D79" s="36" t="str">
        <f t="shared" ref="D79:E79" si="12">D78</f>
        <v>'</v>
      </c>
      <c r="E79" s="37">
        <f t="shared" si="12"/>
        <v>39647</v>
      </c>
      <c r="F79" s="6">
        <f>MAXA('Loan #1'!F79,'Loan #2'!F79,'Loan #3'!F55,'Loan #4'!F55,'Loan #5'!F43,'Loan #6'!F43,'Loan #7'!F31,'Loan #8'!F31,'Loan #9'!F19)</f>
        <v>63</v>
      </c>
      <c r="G79" s="38">
        <f>SUM('Loan #1'!G79+'Loan #2'!G79+'Loan #3'!G55+'Loan #4'!G55+'Loan #5'!G43+'Loan #6'!G43+'Loan #7'!G31+'Loan #8'!G31+'Loan #9'!G19)</f>
        <v>17043.177452603206</v>
      </c>
      <c r="H79" s="39">
        <f>SUM('Loan #1'!H79+'Loan #2'!H79+'Loan #3'!H55+'Loan #4'!H55+'Loan #5'!H43+'Loan #6'!H43+'Loan #7'!H31+'Loan #8'!H31+'Loan #9'!H19)</f>
        <v>14435.73</v>
      </c>
      <c r="I79" s="39">
        <f>SUM('Loan #1'!I79+'Loan #2'!I79+'Loan #3'!I55+'Loan #4'!I55+'Loan #5'!I43+'Loan #6'!I43+'Loan #7'!I31+'Loan #8'!I31+'Loan #9'!I19)</f>
        <v>2607.4474526032081</v>
      </c>
      <c r="J79" s="39">
        <f>SUM('Loan #1'!J79+'Loan #2'!J79+'Loan #3'!J55+'Loan #4'!J55+'Loan #5'!J43+'Loan #6'!J43+'Loan #7'!J31+'Loan #8'!J31+'Loan #9'!J19)</f>
        <v>1647190.698610249</v>
      </c>
      <c r="K79" s="41"/>
      <c r="L79" s="42"/>
      <c r="M79" s="42"/>
      <c r="N79" s="42"/>
      <c r="O79" s="42"/>
      <c r="P79" s="46"/>
      <c r="Q79" s="23"/>
    </row>
    <row r="80" spans="1:17" hidden="1">
      <c r="A80" s="237">
        <v>39736</v>
      </c>
      <c r="B80" s="25">
        <v>34</v>
      </c>
      <c r="C80" s="35" t="s">
        <v>27</v>
      </c>
      <c r="D80" s="36" t="str">
        <f t="shared" ref="D80:E80" si="13">D79</f>
        <v>'</v>
      </c>
      <c r="E80" s="37">
        <f t="shared" si="13"/>
        <v>39647</v>
      </c>
      <c r="F80" s="6">
        <f>MAXA('Loan #1'!F80,'Loan #2'!F80,'Loan #3'!F56,'Loan #4'!F56,'Loan #5'!F44,'Loan #6'!F44,'Loan #7'!F32,'Loan #8'!F32,'Loan #9'!F20)</f>
        <v>64</v>
      </c>
      <c r="G80" s="38">
        <f>SUM('Loan #1'!G80+'Loan #2'!G80+'Loan #3'!G56+'Loan #4'!G56+'Loan #5'!G44+'Loan #6'!G44+'Loan #7'!G32+'Loan #8'!G32+'Loan #9'!G20)</f>
        <v>17043.177452603206</v>
      </c>
      <c r="H80" s="39">
        <f>SUM('Loan #1'!H80+'Loan #2'!H80+'Loan #3'!H56+'Loan #4'!H56+'Loan #5'!H44+'Loan #6'!H44+'Loan #7'!H32+'Loan #8'!H32+'Loan #9'!H20)</f>
        <v>14412.900000000001</v>
      </c>
      <c r="I80" s="39">
        <f>SUM('Loan #1'!I80+'Loan #2'!I80+'Loan #3'!I56+'Loan #4'!I56+'Loan #5'!I44+'Loan #6'!I44+'Loan #7'!I32+'Loan #8'!I32+'Loan #9'!I20)</f>
        <v>2630.2774526032081</v>
      </c>
      <c r="J80" s="39">
        <f>SUM('Loan #1'!J80+'Loan #2'!J80+'Loan #3'!J56+'Loan #4'!J56+'Loan #5'!J44+'Loan #6'!J44+'Loan #7'!J32+'Loan #8'!J32+'Loan #9'!J20)</f>
        <v>1644560.421157646</v>
      </c>
      <c r="K80" s="41"/>
      <c r="L80" s="42"/>
      <c r="M80" s="42"/>
      <c r="N80" s="42"/>
      <c r="O80" s="42"/>
      <c r="P80" s="46"/>
      <c r="Q80" s="23"/>
    </row>
    <row r="81" spans="1:17" hidden="1">
      <c r="A81" s="237">
        <v>39767</v>
      </c>
      <c r="B81" s="25">
        <v>35</v>
      </c>
      <c r="C81" s="35" t="s">
        <v>28</v>
      </c>
      <c r="D81" s="36" t="str">
        <f t="shared" ref="D81:E81" si="14">D80</f>
        <v>'</v>
      </c>
      <c r="E81" s="37">
        <f t="shared" si="14"/>
        <v>39647</v>
      </c>
      <c r="F81" s="6">
        <f>MAXA('Loan #1'!F81,'Loan #2'!F81,'Loan #3'!F57,'Loan #4'!F57,'Loan #5'!F45,'Loan #6'!F45,'Loan #7'!F33,'Loan #8'!F33,'Loan #9'!F21)</f>
        <v>65</v>
      </c>
      <c r="G81" s="38">
        <f>SUM('Loan #1'!G81+'Loan #2'!G81+'Loan #3'!G57+'Loan #4'!G57+'Loan #5'!G45+'Loan #6'!G45+'Loan #7'!G33+'Loan #8'!G33+'Loan #9'!G21)</f>
        <v>17043.177452603206</v>
      </c>
      <c r="H81" s="39">
        <f>SUM('Loan #1'!H81+'Loan #2'!H81+'Loan #3'!H57+'Loan #4'!H57+'Loan #5'!H45+'Loan #6'!H45+'Loan #7'!H33+'Loan #8'!H33+'Loan #9'!H21)</f>
        <v>14389.9</v>
      </c>
      <c r="I81" s="39">
        <f>SUM('Loan #1'!I81+'Loan #2'!I81+'Loan #3'!I57+'Loan #4'!I57+'Loan #5'!I45+'Loan #6'!I45+'Loan #7'!I33+'Loan #8'!I33+'Loan #9'!I21)</f>
        <v>2653.2774526032081</v>
      </c>
      <c r="J81" s="39">
        <f>SUM('Loan #1'!J81+'Loan #2'!J81+'Loan #3'!J57+'Loan #4'!J57+'Loan #5'!J45+'Loan #6'!J45+'Loan #7'!J33+'Loan #8'!J33+'Loan #9'!J21)</f>
        <v>1641907.1437050428</v>
      </c>
      <c r="K81" s="41"/>
      <c r="L81" s="42"/>
      <c r="M81" s="42"/>
      <c r="N81" s="42"/>
      <c r="O81" s="42"/>
      <c r="P81" s="46"/>
      <c r="Q81" s="23"/>
    </row>
    <row r="82" spans="1:17" hidden="1">
      <c r="A82" s="237">
        <v>39797</v>
      </c>
      <c r="B82" s="25">
        <v>36</v>
      </c>
      <c r="C82" s="35" t="s">
        <v>29</v>
      </c>
      <c r="D82" s="36" t="str">
        <f t="shared" ref="D82:E82" si="15">D81</f>
        <v>'</v>
      </c>
      <c r="E82" s="37">
        <f t="shared" si="15"/>
        <v>39647</v>
      </c>
      <c r="F82" s="6">
        <f>MAXA('Loan #1'!F82,'Loan #2'!F82,'Loan #3'!F58,'Loan #4'!F58,'Loan #5'!F46,'Loan #6'!F46,'Loan #7'!F34,'Loan #8'!F34,'Loan #9'!F22)</f>
        <v>66</v>
      </c>
      <c r="G82" s="45">
        <f>SUM('Loan #1'!G82+'Loan #2'!G82+'Loan #3'!G58+'Loan #4'!G58+'Loan #5'!G46+'Loan #6'!G46+'Loan #7'!G34+'Loan #8'!G34+'Loan #9'!G22)</f>
        <v>17043.177452603206</v>
      </c>
      <c r="H82" s="42">
        <f>SUM('Loan #1'!H82+'Loan #2'!H82+'Loan #3'!H58+'Loan #4'!H58+'Loan #5'!H46+'Loan #6'!H46+'Loan #7'!H34+'Loan #8'!H34+'Loan #9'!H22)</f>
        <v>14366.699999999999</v>
      </c>
      <c r="I82" s="42">
        <f>SUM('Loan #1'!I82+'Loan #2'!I82+'Loan #3'!I58+'Loan #4'!I58+'Loan #5'!I46+'Loan #6'!I46+'Loan #7'!I34+'Loan #8'!I34+'Loan #9'!I22)</f>
        <v>2676.4774526032083</v>
      </c>
      <c r="J82" s="42">
        <f>SUM('Loan #1'!J82+'Loan #2'!J82+'Loan #3'!J58+'Loan #4'!J58+'Loan #5'!J46+'Loan #6'!J46+'Loan #7'!J34+'Loan #8'!J34+'Loan #9'!J22)</f>
        <v>1639230.6662524396</v>
      </c>
      <c r="K82" s="41">
        <f>SUM(H71:H82)</f>
        <v>164350.08000000002</v>
      </c>
      <c r="L82" s="42">
        <f>SUM(I71:I82)</f>
        <v>29316.858115744482</v>
      </c>
      <c r="M82" s="42">
        <f>SUM(G71:G82)</f>
        <v>193666.93811574447</v>
      </c>
      <c r="N82" s="42">
        <f>K82+N70</f>
        <v>400897.34</v>
      </c>
      <c r="O82" s="42">
        <f>L82+O70</f>
        <v>67852.733747560342</v>
      </c>
      <c r="P82" s="46">
        <f>M82+P70</f>
        <v>468750.07374756038</v>
      </c>
      <c r="Q82" s="23"/>
    </row>
    <row r="83" spans="1:17" hidden="1">
      <c r="A83" s="237">
        <v>39828</v>
      </c>
      <c r="B83" s="25">
        <v>37</v>
      </c>
      <c r="C83" s="26" t="s">
        <v>17</v>
      </c>
      <c r="D83" s="47" t="str">
        <f>D71</f>
        <v>'</v>
      </c>
      <c r="E83" s="27">
        <f>E71+366</f>
        <v>40013</v>
      </c>
      <c r="F83" s="90">
        <f>MAXA('Loan #1'!F83,'Loan #2'!F83,'Loan #3'!F59,'Loan #4'!F59,'Loan #5'!F47,'Loan #6'!F47,'Loan #7'!F35,'Loan #8'!F35,'Loan #9'!F23)</f>
        <v>67</v>
      </c>
      <c r="G83" s="28">
        <f>SUM('Loan #1'!G83+'Loan #2'!G83+'Loan #3'!G59+'Loan #4'!G59+'Loan #5'!G47+'Loan #6'!G47+'Loan #7'!G35+'Loan #8'!G35+'Loan #9'!G23)</f>
        <v>17043.177452603206</v>
      </c>
      <c r="H83" s="29">
        <f>SUM('Loan #1'!H83+'Loan #2'!H83+'Loan #3'!H59+'Loan #4'!H59+'Loan #5'!H47+'Loan #6'!H47+'Loan #7'!H35+'Loan #8'!H35+'Loan #9'!H23)</f>
        <v>14343.27</v>
      </c>
      <c r="I83" s="29">
        <f>SUM('Loan #1'!I83+'Loan #2'!I83+'Loan #3'!I59+'Loan #4'!I59+'Loan #5'!I47+'Loan #6'!I47+'Loan #7'!I35+'Loan #8'!I35+'Loan #9'!I23)</f>
        <v>2699.9074526032082</v>
      </c>
      <c r="J83" s="29">
        <f>SUM('Loan #1'!J83+'Loan #2'!J83+'Loan #3'!J59+'Loan #4'!J59+'Loan #5'!J47+'Loan #6'!J47+'Loan #7'!J35+'Loan #8'!J35+'Loan #9'!J23)</f>
        <v>1636530.7587998363</v>
      </c>
      <c r="K83" s="31"/>
      <c r="L83" s="32"/>
      <c r="M83" s="32"/>
      <c r="N83" s="32"/>
      <c r="O83" s="32"/>
      <c r="P83" s="48"/>
      <c r="Q83" s="23"/>
    </row>
    <row r="84" spans="1:17" hidden="1">
      <c r="A84" s="237">
        <v>39859</v>
      </c>
      <c r="B84" s="25">
        <v>38</v>
      </c>
      <c r="C84" s="35" t="s">
        <v>19</v>
      </c>
      <c r="D84" s="36" t="str">
        <f t="shared" ref="D84:E84" si="16">D83</f>
        <v>'</v>
      </c>
      <c r="E84" s="37">
        <f t="shared" si="16"/>
        <v>40013</v>
      </c>
      <c r="F84" s="6">
        <f>MAXA('Loan #1'!F84,'Loan #2'!F84,'Loan #3'!F60,'Loan #4'!F60,'Loan #5'!F48,'Loan #6'!F48,'Loan #7'!F36,'Loan #8'!F36,'Loan #9'!F24)</f>
        <v>68</v>
      </c>
      <c r="G84" s="38">
        <f>SUM('Loan #1'!G84+'Loan #2'!G84+'Loan #3'!G60+'Loan #4'!G60+'Loan #5'!G48+'Loan #6'!G48+'Loan #7'!G36+'Loan #8'!G36+'Loan #9'!G24)</f>
        <v>17043.177452603206</v>
      </c>
      <c r="H84" s="39">
        <f>SUM('Loan #1'!H84+'Loan #2'!H84+'Loan #3'!H60+'Loan #4'!H60+'Loan #5'!H48+'Loan #6'!H48+'Loan #7'!H36+'Loan #8'!H36+'Loan #9'!H24)</f>
        <v>14319.64</v>
      </c>
      <c r="I84" s="39">
        <f>SUM('Loan #1'!I84+'Loan #2'!I84+'Loan #3'!I60+'Loan #4'!I60+'Loan #5'!I48+'Loan #6'!I48+'Loan #7'!I36+'Loan #8'!I36+'Loan #9'!I24)</f>
        <v>2723.5374526032078</v>
      </c>
      <c r="J84" s="39">
        <f>SUM('Loan #1'!J84+'Loan #2'!J84+'Loan #3'!J60+'Loan #4'!J60+'Loan #5'!J48+'Loan #6'!J48+'Loan #7'!J36+'Loan #8'!J36+'Loan #9'!J24)</f>
        <v>1633807.2213472333</v>
      </c>
      <c r="K84" s="41"/>
      <c r="L84" s="42"/>
      <c r="M84" s="42"/>
      <c r="N84" s="42"/>
      <c r="O84" s="42"/>
      <c r="P84" s="46"/>
      <c r="Q84" s="23"/>
    </row>
    <row r="85" spans="1:17" hidden="1">
      <c r="A85" s="237">
        <v>39887</v>
      </c>
      <c r="B85" s="25">
        <v>39</v>
      </c>
      <c r="C85" s="35" t="s">
        <v>20</v>
      </c>
      <c r="D85" s="36" t="str">
        <f t="shared" ref="D85:E85" si="17">D84</f>
        <v>'</v>
      </c>
      <c r="E85" s="37">
        <f t="shared" si="17"/>
        <v>40013</v>
      </c>
      <c r="F85" s="6">
        <f>MAXA('Loan #1'!F85,'Loan #2'!F85,'Loan #3'!F61,'Loan #4'!F61,'Loan #5'!F49,'Loan #6'!F49,'Loan #7'!F37,'Loan #8'!F37,'Loan #9'!F25)</f>
        <v>69</v>
      </c>
      <c r="G85" s="38">
        <f>SUM('Loan #1'!G85+'Loan #2'!G85+'Loan #3'!G61+'Loan #4'!G61+'Loan #5'!G49+'Loan #6'!G49+'Loan #7'!G37+'Loan #8'!G37+'Loan #9'!G25)</f>
        <v>17043.177452603206</v>
      </c>
      <c r="H85" s="39">
        <f>SUM('Loan #1'!H85+'Loan #2'!H85+'Loan #3'!H61+'Loan #4'!H61+'Loan #5'!H49+'Loan #6'!H49+'Loan #7'!H37+'Loan #8'!H37+'Loan #9'!H25)</f>
        <v>14295.81</v>
      </c>
      <c r="I85" s="39">
        <f>SUM('Loan #1'!I85+'Loan #2'!I85+'Loan #3'!I61+'Loan #4'!I61+'Loan #5'!I49+'Loan #6'!I49+'Loan #7'!I37+'Loan #8'!I37+'Loan #9'!I25)</f>
        <v>2747.3674526032078</v>
      </c>
      <c r="J85" s="39">
        <f>SUM('Loan #1'!J85+'Loan #2'!J85+'Loan #3'!J61+'Loan #4'!J61+'Loan #5'!J49+'Loan #6'!J49+'Loan #7'!J37+'Loan #8'!J37+'Loan #9'!J25)</f>
        <v>1631059.85389463</v>
      </c>
      <c r="K85" s="41"/>
      <c r="L85" s="42"/>
      <c r="M85" s="42"/>
      <c r="N85" s="42"/>
      <c r="O85" s="42"/>
      <c r="P85" s="46"/>
      <c r="Q85" s="23"/>
    </row>
    <row r="86" spans="1:17" hidden="1">
      <c r="A86" s="237">
        <v>39918</v>
      </c>
      <c r="B86" s="25">
        <v>40</v>
      </c>
      <c r="C86" s="35" t="s">
        <v>21</v>
      </c>
      <c r="D86" s="36" t="str">
        <f t="shared" ref="D86:E86" si="18">D85</f>
        <v>'</v>
      </c>
      <c r="E86" s="37">
        <f t="shared" si="18"/>
        <v>40013</v>
      </c>
      <c r="F86" s="6">
        <f>MAXA('Loan #1'!F86,'Loan #2'!F86,'Loan #3'!F62,'Loan #4'!F62,'Loan #5'!F50,'Loan #6'!F50,'Loan #7'!F38,'Loan #8'!F38,'Loan #9'!F26)</f>
        <v>70</v>
      </c>
      <c r="G86" s="38">
        <f>SUM('Loan #1'!G86+'Loan #2'!G86+'Loan #3'!G62+'Loan #4'!G62+'Loan #5'!G50+'Loan #6'!G50+'Loan #7'!G38+'Loan #8'!G38+'Loan #9'!G26)</f>
        <v>17043.177452603206</v>
      </c>
      <c r="H86" s="39">
        <f>SUM('Loan #1'!H86+'Loan #2'!H86+'Loan #3'!H62+'Loan #4'!H62+'Loan #5'!H50+'Loan #6'!H50+'Loan #7'!H38+'Loan #8'!H38+'Loan #9'!H26)</f>
        <v>14271.76</v>
      </c>
      <c r="I86" s="39">
        <f>SUM('Loan #1'!I86+'Loan #2'!I86+'Loan #3'!I62+'Loan #4'!I62+'Loan #5'!I50+'Loan #6'!I50+'Loan #7'!I38+'Loan #8'!I38+'Loan #9'!I26)</f>
        <v>2771.4174526032084</v>
      </c>
      <c r="J86" s="39">
        <f>SUM('Loan #1'!J86+'Loan #2'!J86+'Loan #3'!J62+'Loan #4'!J62+'Loan #5'!J50+'Loan #6'!J50+'Loan #7'!J38+'Loan #8'!J38+'Loan #9'!J26)</f>
        <v>1628288.4364420269</v>
      </c>
      <c r="K86" s="41"/>
      <c r="L86" s="42"/>
      <c r="M86" s="42"/>
      <c r="N86" s="42"/>
      <c r="O86" s="42"/>
      <c r="P86" s="46"/>
      <c r="Q86" s="23"/>
    </row>
    <row r="87" spans="1:17" hidden="1">
      <c r="A87" s="237">
        <v>39948</v>
      </c>
      <c r="B87" s="25">
        <v>41</v>
      </c>
      <c r="C87" s="35" t="s">
        <v>22</v>
      </c>
      <c r="D87" s="36" t="str">
        <f t="shared" ref="D87:E87" si="19">D86</f>
        <v>'</v>
      </c>
      <c r="E87" s="37">
        <f t="shared" si="19"/>
        <v>40013</v>
      </c>
      <c r="F87" s="6">
        <f>MAXA('Loan #1'!F87,'Loan #2'!F87,'Loan #3'!F63,'Loan #4'!F63,'Loan #5'!F51,'Loan #6'!F51,'Loan #7'!F39,'Loan #8'!F39,'Loan #9'!F27)</f>
        <v>71</v>
      </c>
      <c r="G87" s="38">
        <f>SUM('Loan #1'!G87+'Loan #2'!G87+'Loan #3'!G63+'Loan #4'!G63+'Loan #5'!G51+'Loan #6'!G51+'Loan #7'!G39+'Loan #8'!G39+'Loan #9'!G27)</f>
        <v>17043.177452603206</v>
      </c>
      <c r="H87" s="39">
        <f>SUM('Loan #1'!H87+'Loan #2'!H87+'Loan #3'!H63+'Loan #4'!H63+'Loan #5'!H51+'Loan #6'!H51+'Loan #7'!H39+'Loan #8'!H39+'Loan #9'!H27)</f>
        <v>14247.520000000002</v>
      </c>
      <c r="I87" s="39">
        <f>SUM('Loan #1'!I87+'Loan #2'!I87+'Loan #3'!I63+'Loan #4'!I63+'Loan #5'!I51+'Loan #6'!I51+'Loan #7'!I39+'Loan #8'!I39+'Loan #9'!I27)</f>
        <v>2795.6574526032077</v>
      </c>
      <c r="J87" s="39">
        <f>SUM('Loan #1'!J87+'Loan #2'!J87+'Loan #3'!J63+'Loan #4'!J63+'Loan #5'!J51+'Loan #6'!J51+'Loan #7'!J39+'Loan #8'!J39+'Loan #9'!J27)</f>
        <v>1625492.7789894235</v>
      </c>
      <c r="K87" s="41"/>
      <c r="L87" s="42"/>
      <c r="M87" s="42"/>
      <c r="N87" s="42"/>
      <c r="O87" s="42"/>
      <c r="P87" s="46"/>
      <c r="Q87" s="23"/>
    </row>
    <row r="88" spans="1:17" hidden="1">
      <c r="A88" s="237">
        <v>39979</v>
      </c>
      <c r="B88" s="25">
        <v>42</v>
      </c>
      <c r="C88" s="35" t="s">
        <v>23</v>
      </c>
      <c r="D88" s="36" t="str">
        <f t="shared" ref="D88:E88" si="20">D87</f>
        <v>'</v>
      </c>
      <c r="E88" s="37">
        <f t="shared" si="20"/>
        <v>40013</v>
      </c>
      <c r="F88" s="6">
        <f>MAXA('Loan #1'!F88,'Loan #2'!F88,'Loan #3'!F64,'Loan #4'!F64,'Loan #5'!F52,'Loan #6'!F52,'Loan #7'!F40,'Loan #8'!F40,'Loan #9'!F28)</f>
        <v>72</v>
      </c>
      <c r="G88" s="38">
        <f>SUM('Loan #1'!G88+'Loan #2'!G88+'Loan #3'!G64+'Loan #4'!G64+'Loan #5'!G52+'Loan #6'!G52+'Loan #7'!G40+'Loan #8'!G40+'Loan #9'!G28)</f>
        <v>17043.177452603206</v>
      </c>
      <c r="H88" s="39">
        <f>SUM('Loan #1'!H88+'Loan #2'!H88+'Loan #3'!H64+'Loan #4'!H64+'Loan #5'!H52+'Loan #6'!H52+'Loan #7'!H40+'Loan #8'!H40+'Loan #9'!H28)</f>
        <v>14223.060000000003</v>
      </c>
      <c r="I88" s="39">
        <f>SUM('Loan #1'!I88+'Loan #2'!I88+'Loan #3'!I64+'Loan #4'!I64+'Loan #5'!I52+'Loan #6'!I52+'Loan #7'!I40+'Loan #8'!I40+'Loan #9'!I28)</f>
        <v>2820.1174526032078</v>
      </c>
      <c r="J88" s="39">
        <f>SUM('Loan #1'!J88+'Loan #2'!J88+'Loan #3'!J64+'Loan #4'!J64+'Loan #5'!J52+'Loan #6'!J52+'Loan #7'!J40+'Loan #8'!J40+'Loan #9'!J28)</f>
        <v>1622672.6615368202</v>
      </c>
      <c r="K88" s="41"/>
      <c r="L88" s="42"/>
      <c r="M88" s="42"/>
      <c r="N88" s="42"/>
      <c r="O88" s="42"/>
      <c r="P88" s="46"/>
      <c r="Q88" s="23"/>
    </row>
    <row r="89" spans="1:17" hidden="1">
      <c r="A89" s="237">
        <v>40009</v>
      </c>
      <c r="B89" s="25">
        <v>43</v>
      </c>
      <c r="C89" s="35" t="s">
        <v>24</v>
      </c>
      <c r="D89" s="36" t="str">
        <f t="shared" ref="D89:E89" si="21">D88</f>
        <v>'</v>
      </c>
      <c r="E89" s="37">
        <f t="shared" si="21"/>
        <v>40013</v>
      </c>
      <c r="F89" s="6">
        <f>MAXA('Loan #1'!F89,'Loan #2'!F89,'Loan #3'!F65,'Loan #4'!F65,'Loan #5'!F53,'Loan #6'!F53,'Loan #7'!F41,'Loan #8'!F41,'Loan #9'!F29)</f>
        <v>73</v>
      </c>
      <c r="G89" s="38">
        <f>SUM('Loan #1'!G89+'Loan #2'!G89+'Loan #3'!G65+'Loan #4'!G65+'Loan #5'!G53+'Loan #6'!G53+'Loan #7'!G41+'Loan #8'!G41+'Loan #9'!G29)</f>
        <v>17043.177452603206</v>
      </c>
      <c r="H89" s="39">
        <f>SUM('Loan #1'!H89+'Loan #2'!H89+'Loan #3'!H65+'Loan #4'!H65+'Loan #5'!H53+'Loan #6'!H53+'Loan #7'!H41+'Loan #8'!H41+'Loan #9'!H29)</f>
        <v>14198.38</v>
      </c>
      <c r="I89" s="39">
        <f>SUM('Loan #1'!I89+'Loan #2'!I89+'Loan #3'!I65+'Loan #4'!I65+'Loan #5'!I53+'Loan #6'!I53+'Loan #7'!I41+'Loan #8'!I41+'Loan #9'!I29)</f>
        <v>2844.7974526032081</v>
      </c>
      <c r="J89" s="39">
        <f>SUM('Loan #1'!J89+'Loan #2'!J89+'Loan #3'!J65+'Loan #4'!J65+'Loan #5'!J53+'Loan #6'!J53+'Loan #7'!J41+'Loan #8'!J41+'Loan #9'!J29)</f>
        <v>1619827.864084217</v>
      </c>
      <c r="K89" s="41"/>
      <c r="L89" s="42"/>
      <c r="M89" s="42"/>
      <c r="N89" s="42"/>
      <c r="O89" s="42"/>
      <c r="P89" s="46"/>
      <c r="Q89" s="23"/>
    </row>
    <row r="90" spans="1:17" hidden="1">
      <c r="A90" s="237">
        <v>40040</v>
      </c>
      <c r="B90" s="25">
        <v>44</v>
      </c>
      <c r="C90" s="35" t="s">
        <v>25</v>
      </c>
      <c r="D90" s="36" t="str">
        <f t="shared" ref="D90:E90" si="22">D89</f>
        <v>'</v>
      </c>
      <c r="E90" s="37">
        <f t="shared" si="22"/>
        <v>40013</v>
      </c>
      <c r="F90" s="6">
        <f>MAXA('Loan #1'!F90,'Loan #2'!F90,'Loan #3'!F66,'Loan #4'!F66,'Loan #5'!F54,'Loan #6'!F54,'Loan #7'!F42,'Loan #8'!F42,'Loan #9'!F30)</f>
        <v>74</v>
      </c>
      <c r="G90" s="38">
        <f>SUM('Loan #1'!G90+'Loan #2'!G90+'Loan #3'!G66+'Loan #4'!G66+'Loan #5'!G54+'Loan #6'!G54+'Loan #7'!G42+'Loan #8'!G42+'Loan #9'!G30)</f>
        <v>17043.177452603206</v>
      </c>
      <c r="H90" s="39">
        <f>SUM('Loan #1'!H90+'Loan #2'!H90+'Loan #3'!H66+'Loan #4'!H66+'Loan #5'!H54+'Loan #6'!H54+'Loan #7'!H42+'Loan #8'!H42+'Loan #9'!H30)</f>
        <v>14173.49</v>
      </c>
      <c r="I90" s="39">
        <f>SUM('Loan #1'!I90+'Loan #2'!I90+'Loan #3'!I66+'Loan #4'!I66+'Loan #5'!I54+'Loan #6'!I54+'Loan #7'!I42+'Loan #8'!I42+'Loan #9'!I30)</f>
        <v>2869.6874526032079</v>
      </c>
      <c r="J90" s="39">
        <f>SUM('Loan #1'!J90+'Loan #2'!J90+'Loan #3'!J66+'Loan #4'!J66+'Loan #5'!J54+'Loan #6'!J54+'Loan #7'!J42+'Loan #8'!J42+'Loan #9'!J30)</f>
        <v>1616958.1766316136</v>
      </c>
      <c r="K90" s="41"/>
      <c r="L90" s="42"/>
      <c r="M90" s="42"/>
      <c r="N90" s="42"/>
      <c r="O90" s="42"/>
      <c r="P90" s="46"/>
      <c r="Q90" s="23"/>
    </row>
    <row r="91" spans="1:17" hidden="1">
      <c r="A91" s="237">
        <v>40071</v>
      </c>
      <c r="B91" s="25">
        <v>45</v>
      </c>
      <c r="C91" s="35" t="s">
        <v>26</v>
      </c>
      <c r="D91" s="36" t="str">
        <f t="shared" ref="D91:E91" si="23">D90</f>
        <v>'</v>
      </c>
      <c r="E91" s="37">
        <f t="shared" si="23"/>
        <v>40013</v>
      </c>
      <c r="F91" s="6">
        <f>MAXA('Loan #1'!F91,'Loan #2'!F91,'Loan #3'!F67,'Loan #4'!F67,'Loan #5'!F55,'Loan #6'!F55,'Loan #7'!F43,'Loan #8'!F43,'Loan #9'!F31)</f>
        <v>75</v>
      </c>
      <c r="G91" s="38">
        <f>SUM('Loan #1'!G91+'Loan #2'!G91+'Loan #3'!G67+'Loan #4'!G67+'Loan #5'!G55+'Loan #6'!G55+'Loan #7'!G43+'Loan #8'!G43+'Loan #9'!G31)</f>
        <v>17043.177452603206</v>
      </c>
      <c r="H91" s="39">
        <f>SUM('Loan #1'!H91+'Loan #2'!H91+'Loan #3'!H67+'Loan #4'!H67+'Loan #5'!H55+'Loan #6'!H55+'Loan #7'!H43+'Loan #8'!H43+'Loan #9'!H31)</f>
        <v>14148.380000000001</v>
      </c>
      <c r="I91" s="39">
        <f>SUM('Loan #1'!I91+'Loan #2'!I91+'Loan #3'!I67+'Loan #4'!I67+'Loan #5'!I55+'Loan #6'!I55+'Loan #7'!I43+'Loan #8'!I43+'Loan #9'!I31)</f>
        <v>2894.7974526032081</v>
      </c>
      <c r="J91" s="39">
        <f>SUM('Loan #1'!J91+'Loan #2'!J91+'Loan #3'!J67+'Loan #4'!J67+'Loan #5'!J55+'Loan #6'!J55+'Loan #7'!J43+'Loan #8'!J43+'Loan #9'!J31)</f>
        <v>1614063.3791790104</v>
      </c>
      <c r="K91" s="41"/>
      <c r="L91" s="42"/>
      <c r="M91" s="42"/>
      <c r="N91" s="42"/>
      <c r="O91" s="42"/>
      <c r="P91" s="46"/>
      <c r="Q91" s="23"/>
    </row>
    <row r="92" spans="1:17" hidden="1">
      <c r="A92" s="237">
        <v>40101</v>
      </c>
      <c r="B92" s="25">
        <v>46</v>
      </c>
      <c r="C92" s="35" t="s">
        <v>27</v>
      </c>
      <c r="D92" s="36" t="str">
        <f t="shared" ref="D92:E92" si="24">D91</f>
        <v>'</v>
      </c>
      <c r="E92" s="37">
        <f t="shared" si="24"/>
        <v>40013</v>
      </c>
      <c r="F92" s="6">
        <f>MAXA('Loan #1'!F92,'Loan #2'!F92,'Loan #3'!F68,'Loan #4'!F68,'Loan #5'!F56,'Loan #6'!F56,'Loan #7'!F44,'Loan #8'!F44,'Loan #9'!F32)</f>
        <v>76</v>
      </c>
      <c r="G92" s="38">
        <f>SUM('Loan #1'!G92+'Loan #2'!G92+'Loan #3'!G68+'Loan #4'!G68+'Loan #5'!G56+'Loan #6'!G56+'Loan #7'!G44+'Loan #8'!G44+'Loan #9'!G32)</f>
        <v>17043.177452603206</v>
      </c>
      <c r="H92" s="39">
        <f>SUM('Loan #1'!H92+'Loan #2'!H92+'Loan #3'!H68+'Loan #4'!H68+'Loan #5'!H56+'Loan #6'!H56+'Loan #7'!H44+'Loan #8'!H44+'Loan #9'!H32)</f>
        <v>14123.06</v>
      </c>
      <c r="I92" s="39">
        <f>SUM('Loan #1'!I92+'Loan #2'!I92+'Loan #3'!I68+'Loan #4'!I68+'Loan #5'!I56+'Loan #6'!I56+'Loan #7'!I44+'Loan #8'!I44+'Loan #9'!I32)</f>
        <v>2920.1174526032078</v>
      </c>
      <c r="J92" s="39">
        <f>SUM('Loan #1'!J92+'Loan #2'!J92+'Loan #3'!J68+'Loan #4'!J68+'Loan #5'!J56+'Loan #6'!J56+'Loan #7'!J44+'Loan #8'!J44+'Loan #9'!J32)</f>
        <v>1611143.2617264076</v>
      </c>
      <c r="K92" s="41"/>
      <c r="L92" s="42"/>
      <c r="M92" s="42"/>
      <c r="N92" s="42"/>
      <c r="O92" s="42"/>
      <c r="P92" s="46"/>
      <c r="Q92" s="23"/>
    </row>
    <row r="93" spans="1:17" hidden="1">
      <c r="A93" s="237">
        <v>40132</v>
      </c>
      <c r="B93" s="25">
        <v>47</v>
      </c>
      <c r="C93" s="35" t="s">
        <v>28</v>
      </c>
      <c r="D93" s="36" t="str">
        <f t="shared" ref="D93:E93" si="25">D92</f>
        <v>'</v>
      </c>
      <c r="E93" s="37">
        <f t="shared" si="25"/>
        <v>40013</v>
      </c>
      <c r="F93" s="6">
        <f>MAXA('Loan #1'!F93,'Loan #2'!F93,'Loan #3'!F69,'Loan #4'!F69,'Loan #5'!F57,'Loan #6'!F57,'Loan #7'!F45,'Loan #8'!F45,'Loan #9'!F33)</f>
        <v>77</v>
      </c>
      <c r="G93" s="38">
        <f>SUM('Loan #1'!G93+'Loan #2'!G93+'Loan #3'!G69+'Loan #4'!G69+'Loan #5'!G57+'Loan #6'!G57+'Loan #7'!G45+'Loan #8'!G45+'Loan #9'!G33)</f>
        <v>17043.177452603206</v>
      </c>
      <c r="H93" s="39">
        <f>SUM('Loan #1'!H93+'Loan #2'!H93+'Loan #3'!H69+'Loan #4'!H69+'Loan #5'!H57+'Loan #6'!H57+'Loan #7'!H45+'Loan #8'!H45+'Loan #9'!H33)</f>
        <v>14097.5</v>
      </c>
      <c r="I93" s="39">
        <f>SUM('Loan #1'!I93+'Loan #2'!I93+'Loan #3'!I69+'Loan #4'!I69+'Loan #5'!I57+'Loan #6'!I57+'Loan #7'!I45+'Loan #8'!I45+'Loan #9'!I33)</f>
        <v>2945.6774526032077</v>
      </c>
      <c r="J93" s="39">
        <f>SUM('Loan #1'!J93+'Loan #2'!J93+'Loan #3'!J69+'Loan #4'!J69+'Loan #5'!J57+'Loan #6'!J57+'Loan #7'!J45+'Loan #8'!J45+'Loan #9'!J33)</f>
        <v>1608197.5842738042</v>
      </c>
      <c r="K93" s="41"/>
      <c r="L93" s="42"/>
      <c r="M93" s="42"/>
      <c r="N93" s="42"/>
      <c r="O93" s="42"/>
      <c r="P93" s="46"/>
      <c r="Q93" s="23"/>
    </row>
    <row r="94" spans="1:17" hidden="1">
      <c r="A94" s="237">
        <v>40162</v>
      </c>
      <c r="B94" s="25">
        <v>48</v>
      </c>
      <c r="C94" s="35" t="s">
        <v>29</v>
      </c>
      <c r="D94" s="36" t="str">
        <f t="shared" ref="D94:E94" si="26">D93</f>
        <v>'</v>
      </c>
      <c r="E94" s="37">
        <f t="shared" si="26"/>
        <v>40013</v>
      </c>
      <c r="F94" s="6">
        <f>MAXA('Loan #1'!F94,'Loan #2'!F94,'Loan #3'!F70,'Loan #4'!F70,'Loan #5'!F58,'Loan #6'!F58,'Loan #7'!F46,'Loan #8'!F46,'Loan #9'!F34)</f>
        <v>78</v>
      </c>
      <c r="G94" s="45">
        <f>SUM('Loan #1'!G94+'Loan #2'!G94+'Loan #3'!G70+'Loan #4'!G70+'Loan #5'!G58+'Loan #6'!G58+'Loan #7'!G46+'Loan #8'!G46+'Loan #9'!G34)</f>
        <v>17043.177452603206</v>
      </c>
      <c r="H94" s="42">
        <f>SUM('Loan #1'!H94+'Loan #2'!H94+'Loan #3'!H70+'Loan #4'!H70+'Loan #5'!H58+'Loan #6'!H58+'Loan #7'!H46+'Loan #8'!H46+'Loan #9'!H34)</f>
        <v>14071.73</v>
      </c>
      <c r="I94" s="42">
        <f>SUM('Loan #1'!I94+'Loan #2'!I94+'Loan #3'!I70+'Loan #4'!I70+'Loan #5'!I58+'Loan #6'!I58+'Loan #7'!I46+'Loan #8'!I46+'Loan #9'!I34)</f>
        <v>2971.4474526032081</v>
      </c>
      <c r="J94" s="42">
        <f>SUM('Loan #1'!J94+'Loan #2'!J94+'Loan #3'!J70+'Loan #4'!J70+'Loan #5'!J58+'Loan #6'!J58+'Loan #7'!J46+'Loan #8'!J46+'Loan #9'!J34)</f>
        <v>1605226.1368212011</v>
      </c>
      <c r="K94" s="41">
        <f>SUM(H83:H94)</f>
        <v>170513.60000000003</v>
      </c>
      <c r="L94" s="42">
        <f>SUM(I83:I94)</f>
        <v>34004.529431238494</v>
      </c>
      <c r="M94" s="42">
        <f>SUM(G83:G94)</f>
        <v>204518.12943123849</v>
      </c>
      <c r="N94" s="42">
        <f>K94+N82</f>
        <v>571410.94000000006</v>
      </c>
      <c r="O94" s="42">
        <f>L94+O82</f>
        <v>101857.26317879884</v>
      </c>
      <c r="P94" s="46">
        <f>M94+P82</f>
        <v>673268.2031787989</v>
      </c>
      <c r="Q94" s="23"/>
    </row>
    <row r="95" spans="1:17" hidden="1">
      <c r="A95" s="237">
        <v>40193</v>
      </c>
      <c r="B95" s="25">
        <v>49</v>
      </c>
      <c r="C95" s="26" t="s">
        <v>17</v>
      </c>
      <c r="D95" s="47" t="str">
        <f>D83</f>
        <v>'</v>
      </c>
      <c r="E95" s="27">
        <f>E83+366</f>
        <v>40379</v>
      </c>
      <c r="F95" s="90">
        <f>MAXA('Loan #1'!F95,'Loan #2'!F95,'Loan #3'!F71,'Loan #4'!F71,'Loan #5'!F59,'Loan #6'!F59,'Loan #7'!F47,'Loan #8'!F47,'Loan #9'!F35)</f>
        <v>79</v>
      </c>
      <c r="G95" s="28">
        <f>SUM('Loan #1'!G95+'Loan #2'!G95+'Loan #3'!G71+'Loan #4'!G71+'Loan #5'!G59+'Loan #6'!G59+'Loan #7'!G47+'Loan #8'!G47+'Loan #9'!G35)</f>
        <v>17043.177452603206</v>
      </c>
      <c r="H95" s="29">
        <f>SUM('Loan #1'!H95+'Loan #2'!H95+'Loan #3'!H71+'Loan #4'!H71+'Loan #5'!H59+'Loan #6'!H59+'Loan #7'!H47+'Loan #8'!H47+'Loan #9'!H35)</f>
        <v>14045.730000000001</v>
      </c>
      <c r="I95" s="29">
        <f>SUM('Loan #1'!I95+'Loan #2'!I95+'Loan #3'!I71+'Loan #4'!I71+'Loan #5'!I59+'Loan #6'!I59+'Loan #7'!I47+'Loan #8'!I47+'Loan #9'!I35)</f>
        <v>2997.4474526032081</v>
      </c>
      <c r="J95" s="29">
        <f>SUM('Loan #1'!J95+'Loan #2'!J95+'Loan #3'!J71+'Loan #4'!J71+'Loan #5'!J59+'Loan #6'!J59+'Loan #7'!J47+'Loan #8'!J47+'Loan #9'!J35)</f>
        <v>1602228.6893685979</v>
      </c>
      <c r="K95" s="31"/>
      <c r="L95" s="32"/>
      <c r="M95" s="32"/>
      <c r="N95" s="32"/>
      <c r="O95" s="32"/>
      <c r="P95" s="48"/>
      <c r="Q95" s="23"/>
    </row>
    <row r="96" spans="1:17" hidden="1">
      <c r="A96" s="237">
        <v>40224</v>
      </c>
      <c r="B96" s="25">
        <v>50</v>
      </c>
      <c r="C96" s="35" t="s">
        <v>19</v>
      </c>
      <c r="D96" s="36" t="str">
        <f t="shared" ref="D96:E96" si="27">D95</f>
        <v>'</v>
      </c>
      <c r="E96" s="37">
        <f t="shared" si="27"/>
        <v>40379</v>
      </c>
      <c r="F96" s="6">
        <f>MAXA('Loan #1'!F96,'Loan #2'!F96,'Loan #3'!F72,'Loan #4'!F72,'Loan #5'!F60,'Loan #6'!F60,'Loan #7'!F48,'Loan #8'!F48,'Loan #9'!F36)</f>
        <v>80</v>
      </c>
      <c r="G96" s="38">
        <f>SUM('Loan #1'!G96+'Loan #2'!G96+'Loan #3'!G72+'Loan #4'!G72+'Loan #5'!G60+'Loan #6'!G60+'Loan #7'!G48+'Loan #8'!G48+'Loan #9'!G36)</f>
        <v>17043.177452603206</v>
      </c>
      <c r="H96" s="39">
        <f>SUM('Loan #1'!H96+'Loan #2'!H96+'Loan #3'!H72+'Loan #4'!H72+'Loan #5'!H60+'Loan #6'!H60+'Loan #7'!H48+'Loan #8'!H48+'Loan #9'!H36)</f>
        <v>14019.519999999999</v>
      </c>
      <c r="I96" s="39">
        <f>SUM('Loan #1'!I96+'Loan #2'!I96+'Loan #3'!I72+'Loan #4'!I72+'Loan #5'!I60+'Loan #6'!I60+'Loan #7'!I48+'Loan #8'!I48+'Loan #9'!I36)</f>
        <v>3023.6574526032082</v>
      </c>
      <c r="J96" s="39">
        <f>SUM('Loan #1'!J96+'Loan #2'!J96+'Loan #3'!J72+'Loan #4'!J72+'Loan #5'!J60+'Loan #6'!J60+'Loan #7'!J48+'Loan #8'!J48+'Loan #9'!J36)</f>
        <v>1599205.0319159948</v>
      </c>
      <c r="K96" s="41"/>
      <c r="L96" s="42"/>
      <c r="M96" s="42"/>
      <c r="N96" s="42"/>
      <c r="O96" s="42"/>
      <c r="P96" s="46"/>
      <c r="Q96" s="23"/>
    </row>
    <row r="97" spans="1:17" hidden="1">
      <c r="A97" s="237">
        <v>40252</v>
      </c>
      <c r="B97" s="25">
        <v>51</v>
      </c>
      <c r="C97" s="35" t="s">
        <v>20</v>
      </c>
      <c r="D97" s="36" t="str">
        <f t="shared" ref="D97:E97" si="28">D96</f>
        <v>'</v>
      </c>
      <c r="E97" s="37">
        <f t="shared" si="28"/>
        <v>40379</v>
      </c>
      <c r="F97" s="6">
        <f>MAXA('Loan #1'!F97,'Loan #2'!F97,'Loan #3'!F73,'Loan #4'!F73,'Loan #5'!F61,'Loan #6'!F61,'Loan #7'!F49,'Loan #8'!F49,'Loan #9'!F37)</f>
        <v>81</v>
      </c>
      <c r="G97" s="38">
        <f>SUM('Loan #1'!G97+'Loan #2'!G97+'Loan #3'!G73+'Loan #4'!G73+'Loan #5'!G61+'Loan #6'!G61+'Loan #7'!G49+'Loan #8'!G49+'Loan #9'!G37)</f>
        <v>17043.177452603206</v>
      </c>
      <c r="H97" s="39">
        <f>SUM('Loan #1'!H97+'Loan #2'!H97+'Loan #3'!H73+'Loan #4'!H73+'Loan #5'!H61+'Loan #6'!H61+'Loan #7'!H49+'Loan #8'!H49+'Loan #9'!H37)</f>
        <v>13993.039999999999</v>
      </c>
      <c r="I97" s="39">
        <f>SUM('Loan #1'!I97+'Loan #2'!I97+'Loan #3'!I73+'Loan #4'!I73+'Loan #5'!I61+'Loan #6'!I61+'Loan #7'!I49+'Loan #8'!I49+'Loan #9'!I37)</f>
        <v>3050.1374526032077</v>
      </c>
      <c r="J97" s="39">
        <f>SUM('Loan #1'!J97+'Loan #2'!J97+'Loan #3'!J73+'Loan #4'!J73+'Loan #5'!J61+'Loan #6'!J61+'Loan #7'!J49+'Loan #8'!J49+'Loan #9'!J37)</f>
        <v>1596154.8944633915</v>
      </c>
      <c r="K97" s="41"/>
      <c r="L97" s="42"/>
      <c r="M97" s="42"/>
      <c r="N97" s="42"/>
      <c r="O97" s="42"/>
      <c r="P97" s="46"/>
      <c r="Q97" s="23"/>
    </row>
    <row r="98" spans="1:17" hidden="1">
      <c r="A98" s="237">
        <v>40283</v>
      </c>
      <c r="B98" s="25">
        <v>52</v>
      </c>
      <c r="C98" s="35" t="s">
        <v>21</v>
      </c>
      <c r="D98" s="36" t="str">
        <f t="shared" ref="D98:E98" si="29">D97</f>
        <v>'</v>
      </c>
      <c r="E98" s="37">
        <f t="shared" si="29"/>
        <v>40379</v>
      </c>
      <c r="F98" s="6">
        <f>MAXA('Loan #1'!F98,'Loan #2'!F98,'Loan #3'!F74,'Loan #4'!F74,'Loan #5'!F62,'Loan #6'!F62,'Loan #7'!F50,'Loan #8'!F50,'Loan #9'!F38)</f>
        <v>82</v>
      </c>
      <c r="G98" s="38">
        <f>SUM('Loan #1'!G98+'Loan #2'!G98+'Loan #3'!G74+'Loan #4'!G74+'Loan #5'!G62+'Loan #6'!G62+'Loan #7'!G50+'Loan #8'!G50+'Loan #9'!G38)</f>
        <v>17043.177452603206</v>
      </c>
      <c r="H98" s="39">
        <f>SUM('Loan #1'!H98+'Loan #2'!H98+'Loan #3'!H74+'Loan #4'!H74+'Loan #5'!H62+'Loan #6'!H62+'Loan #7'!H50+'Loan #8'!H50+'Loan #9'!H38)</f>
        <v>13966.34</v>
      </c>
      <c r="I98" s="39">
        <f>SUM('Loan #1'!I98+'Loan #2'!I98+'Loan #3'!I74+'Loan #4'!I74+'Loan #5'!I62+'Loan #6'!I62+'Loan #7'!I50+'Loan #8'!I50+'Loan #9'!I38)</f>
        <v>3076.8374526032076</v>
      </c>
      <c r="J98" s="39">
        <f>SUM('Loan #1'!J98+'Loan #2'!J98+'Loan #3'!J74+'Loan #4'!J74+'Loan #5'!J62+'Loan #6'!J62+'Loan #7'!J50+'Loan #8'!J50+'Loan #9'!J38)</f>
        <v>1593078.0570107882</v>
      </c>
      <c r="K98" s="41"/>
      <c r="L98" s="42"/>
      <c r="M98" s="42"/>
      <c r="N98" s="42"/>
      <c r="O98" s="42"/>
      <c r="P98" s="46"/>
      <c r="Q98" s="23"/>
    </row>
    <row r="99" spans="1:17" hidden="1">
      <c r="A99" s="237">
        <v>40313</v>
      </c>
      <c r="B99" s="25">
        <v>53</v>
      </c>
      <c r="C99" s="35" t="s">
        <v>22</v>
      </c>
      <c r="D99" s="36" t="str">
        <f t="shared" ref="D99:E99" si="30">D98</f>
        <v>'</v>
      </c>
      <c r="E99" s="37">
        <f t="shared" si="30"/>
        <v>40379</v>
      </c>
      <c r="F99" s="6">
        <f>MAXA('Loan #1'!F99,'Loan #2'!F99,'Loan #3'!F75,'Loan #4'!F75,'Loan #5'!F63,'Loan #6'!F63,'Loan #7'!F51,'Loan #8'!F51,'Loan #9'!F39)</f>
        <v>83</v>
      </c>
      <c r="G99" s="38">
        <f>SUM('Loan #1'!G99+'Loan #2'!G99+'Loan #3'!G75+'Loan #4'!G75+'Loan #5'!G63+'Loan #6'!G63+'Loan #7'!G51+'Loan #8'!G51+'Loan #9'!G39)</f>
        <v>17043.177452603206</v>
      </c>
      <c r="H99" s="39">
        <f>SUM('Loan #1'!H99+'Loan #2'!H99+'Loan #3'!H75+'Loan #4'!H75+'Loan #5'!H63+'Loan #6'!H63+'Loan #7'!H51+'Loan #8'!H51+'Loan #9'!H39)</f>
        <v>13939.46</v>
      </c>
      <c r="I99" s="39">
        <f>SUM('Loan #1'!I99+'Loan #2'!I99+'Loan #3'!I75+'Loan #4'!I75+'Loan #5'!I63+'Loan #6'!I63+'Loan #7'!I51+'Loan #8'!I51+'Loan #9'!I39)</f>
        <v>3103.7174526032072</v>
      </c>
      <c r="J99" s="39">
        <f>SUM('Loan #1'!J99+'Loan #2'!J99+'Loan #3'!J75+'Loan #4'!J75+'Loan #5'!J63+'Loan #6'!J63+'Loan #7'!J51+'Loan #8'!J51+'Loan #9'!J39)</f>
        <v>1589974.3395581851</v>
      </c>
      <c r="K99" s="41"/>
      <c r="L99" s="42"/>
      <c r="M99" s="42"/>
      <c r="N99" s="42"/>
      <c r="O99" s="42"/>
      <c r="P99" s="46"/>
      <c r="Q99" s="23"/>
    </row>
    <row r="100" spans="1:17" hidden="1">
      <c r="A100" s="237">
        <v>40344</v>
      </c>
      <c r="B100" s="25">
        <v>54</v>
      </c>
      <c r="C100" s="35" t="s">
        <v>23</v>
      </c>
      <c r="D100" s="36" t="str">
        <f t="shared" ref="D100:E100" si="31">D99</f>
        <v>'</v>
      </c>
      <c r="E100" s="37">
        <f t="shared" si="31"/>
        <v>40379</v>
      </c>
      <c r="F100" s="6">
        <f>MAXA('Loan #1'!F100,'Loan #2'!F100,'Loan #3'!F76,'Loan #4'!F76,'Loan #5'!F64,'Loan #6'!F64,'Loan #7'!F52,'Loan #8'!F52,'Loan #9'!F40)</f>
        <v>84</v>
      </c>
      <c r="G100" s="38">
        <f>SUM('Loan #1'!G100+'Loan #2'!G100+'Loan #3'!G76+'Loan #4'!G76+'Loan #5'!G64+'Loan #6'!G64+'Loan #7'!G52+'Loan #8'!G52+'Loan #9'!G40)</f>
        <v>17043.177452603206</v>
      </c>
      <c r="H100" s="39">
        <f>SUM('Loan #1'!H100+'Loan #2'!H100+'Loan #3'!H76+'Loan #4'!H76+'Loan #5'!H64+'Loan #6'!H64+'Loan #7'!H52+'Loan #8'!H52+'Loan #9'!H40)</f>
        <v>13912.26</v>
      </c>
      <c r="I100" s="39">
        <f>SUM('Loan #1'!I100+'Loan #2'!I100+'Loan #3'!I76+'Loan #4'!I76+'Loan #5'!I64+'Loan #6'!I64+'Loan #7'!I52+'Loan #8'!I52+'Loan #9'!I40)</f>
        <v>3130.9174526032079</v>
      </c>
      <c r="J100" s="39">
        <f>SUM('Loan #1'!J100+'Loan #2'!J100+'Loan #3'!J76+'Loan #4'!J76+'Loan #5'!J64+'Loan #6'!J64+'Loan #7'!J52+'Loan #8'!J52+'Loan #9'!J40)</f>
        <v>1586843.422105582</v>
      </c>
      <c r="K100" s="41"/>
      <c r="L100" s="42"/>
      <c r="M100" s="42"/>
      <c r="N100" s="42"/>
      <c r="O100" s="42"/>
      <c r="P100" s="46"/>
      <c r="Q100" s="23"/>
    </row>
    <row r="101" spans="1:17" hidden="1">
      <c r="A101" s="237">
        <v>40374</v>
      </c>
      <c r="B101" s="25">
        <v>55</v>
      </c>
      <c r="C101" s="35" t="s">
        <v>24</v>
      </c>
      <c r="D101" s="36" t="str">
        <f t="shared" ref="D101:E101" si="32">D100</f>
        <v>'</v>
      </c>
      <c r="E101" s="37">
        <f t="shared" si="32"/>
        <v>40379</v>
      </c>
      <c r="F101" s="6">
        <f>MAXA('Loan #1'!F101,'Loan #2'!F101,'Loan #3'!F77,'Loan #4'!F77,'Loan #5'!F65,'Loan #6'!F65,'Loan #7'!F53,'Loan #8'!F53,'Loan #9'!F41)</f>
        <v>85</v>
      </c>
      <c r="G101" s="38">
        <f>SUM('Loan #1'!G101+'Loan #2'!G101+'Loan #3'!G77+'Loan #4'!G77+'Loan #5'!G65+'Loan #6'!G65+'Loan #7'!G53+'Loan #8'!G53+'Loan #9'!G41)</f>
        <v>17043.177452603206</v>
      </c>
      <c r="H101" s="39">
        <f>SUM('Loan #1'!H101+'Loan #2'!H101+'Loan #3'!H77+'Loan #4'!H77+'Loan #5'!H65+'Loan #6'!H65+'Loan #7'!H53+'Loan #8'!H53+'Loan #9'!H41)</f>
        <v>13884.87</v>
      </c>
      <c r="I101" s="39">
        <f>SUM('Loan #1'!I101+'Loan #2'!I101+'Loan #3'!I77+'Loan #4'!I77+'Loan #5'!I65+'Loan #6'!I65+'Loan #7'!I53+'Loan #8'!I53+'Loan #9'!I41)</f>
        <v>3158.3074526032083</v>
      </c>
      <c r="J101" s="39">
        <f>SUM('Loan #1'!J101+'Loan #2'!J101+'Loan #3'!J77+'Loan #4'!J77+'Loan #5'!J65+'Loan #6'!J65+'Loan #7'!J53+'Loan #8'!J53+'Loan #9'!J41)</f>
        <v>1583685.1146529787</v>
      </c>
      <c r="K101" s="41"/>
      <c r="L101" s="42"/>
      <c r="M101" s="42"/>
      <c r="N101" s="42"/>
      <c r="O101" s="42"/>
      <c r="P101" s="46"/>
      <c r="Q101" s="23"/>
    </row>
    <row r="102" spans="1:17" hidden="1">
      <c r="A102" s="237">
        <v>40405</v>
      </c>
      <c r="B102" s="25">
        <v>56</v>
      </c>
      <c r="C102" s="35" t="s">
        <v>25</v>
      </c>
      <c r="D102" s="36" t="str">
        <f t="shared" ref="D102:E102" si="33">D101</f>
        <v>'</v>
      </c>
      <c r="E102" s="37">
        <f t="shared" si="33"/>
        <v>40379</v>
      </c>
      <c r="F102" s="6">
        <f>MAXA('Loan #1'!F102,'Loan #2'!F102,'Loan #3'!F78,'Loan #4'!F78,'Loan #5'!F66,'Loan #6'!F66,'Loan #7'!F54,'Loan #8'!F54,'Loan #9'!F42)</f>
        <v>86</v>
      </c>
      <c r="G102" s="38">
        <f>SUM('Loan #1'!G102+'Loan #2'!G102+'Loan #3'!G78+'Loan #4'!G78+'Loan #5'!G66+'Loan #6'!G66+'Loan #7'!G54+'Loan #8'!G54+'Loan #9'!G42)</f>
        <v>17043.177452603206</v>
      </c>
      <c r="H102" s="39">
        <f>SUM('Loan #1'!H102+'Loan #2'!H102+'Loan #3'!H78+'Loan #4'!H78+'Loan #5'!H66+'Loan #6'!H66+'Loan #7'!H54+'Loan #8'!H54+'Loan #9'!H42)</f>
        <v>13857.25</v>
      </c>
      <c r="I102" s="39">
        <f>SUM('Loan #1'!I102+'Loan #2'!I102+'Loan #3'!I78+'Loan #4'!I78+'Loan #5'!I66+'Loan #6'!I66+'Loan #7'!I54+'Loan #8'!I54+'Loan #9'!I42)</f>
        <v>3185.9274526032082</v>
      </c>
      <c r="J102" s="39">
        <f>SUM('Loan #1'!J102+'Loan #2'!J102+'Loan #3'!J78+'Loan #4'!J78+'Loan #5'!J66+'Loan #6'!J66+'Loan #7'!J54+'Loan #8'!J54+'Loan #9'!J42)</f>
        <v>1580499.1872003754</v>
      </c>
      <c r="K102" s="41"/>
      <c r="L102" s="42"/>
      <c r="M102" s="42"/>
      <c r="N102" s="42"/>
      <c r="O102" s="42"/>
      <c r="P102" s="46"/>
      <c r="Q102" s="23"/>
    </row>
    <row r="103" spans="1:17" hidden="1">
      <c r="A103" s="237">
        <v>40436</v>
      </c>
      <c r="B103" s="25">
        <v>57</v>
      </c>
      <c r="C103" s="35" t="s">
        <v>26</v>
      </c>
      <c r="D103" s="36" t="str">
        <f t="shared" ref="D103:E103" si="34">D102</f>
        <v>'</v>
      </c>
      <c r="E103" s="37">
        <f t="shared" si="34"/>
        <v>40379</v>
      </c>
      <c r="F103" s="6">
        <f>MAXA('Loan #1'!F103,'Loan #2'!F103,'Loan #3'!F79,'Loan #4'!F79,'Loan #5'!F67,'Loan #6'!F67,'Loan #7'!F55,'Loan #8'!F55,'Loan #9'!F43)</f>
        <v>87</v>
      </c>
      <c r="G103" s="38">
        <f>SUM('Loan #1'!G103+'Loan #2'!G103+'Loan #3'!G79+'Loan #4'!G79+'Loan #5'!G67+'Loan #6'!G67+'Loan #7'!G55+'Loan #8'!G55+'Loan #9'!G43)</f>
        <v>17043.177452603206</v>
      </c>
      <c r="H103" s="39">
        <f>SUM('Loan #1'!H103+'Loan #2'!H103+'Loan #3'!H79+'Loan #4'!H79+'Loan #5'!H67+'Loan #6'!H67+'Loan #7'!H55+'Loan #8'!H55+'Loan #9'!H43)</f>
        <v>13829.36</v>
      </c>
      <c r="I103" s="39">
        <f>SUM('Loan #1'!I103+'Loan #2'!I103+'Loan #3'!I79+'Loan #4'!I79+'Loan #5'!I67+'Loan #6'!I67+'Loan #7'!I55+'Loan #8'!I55+'Loan #9'!I43)</f>
        <v>3213.8174526032085</v>
      </c>
      <c r="J103" s="39">
        <f>SUM('Loan #1'!J103+'Loan #2'!J103+'Loan #3'!J79+'Loan #4'!J79+'Loan #5'!J67+'Loan #6'!J67+'Loan #7'!J55+'Loan #8'!J55+'Loan #9'!J43)</f>
        <v>1577285.3697477723</v>
      </c>
      <c r="K103" s="41"/>
      <c r="L103" s="42"/>
      <c r="M103" s="42"/>
      <c r="N103" s="42"/>
      <c r="O103" s="42"/>
      <c r="P103" s="46"/>
      <c r="Q103" s="23"/>
    </row>
    <row r="104" spans="1:17" hidden="1">
      <c r="A104" s="237">
        <v>40466</v>
      </c>
      <c r="B104" s="25">
        <v>58</v>
      </c>
      <c r="C104" s="35" t="s">
        <v>27</v>
      </c>
      <c r="D104" s="36" t="str">
        <f t="shared" ref="D104:E104" si="35">D103</f>
        <v>'</v>
      </c>
      <c r="E104" s="37">
        <f t="shared" si="35"/>
        <v>40379</v>
      </c>
      <c r="F104" s="6">
        <f>MAXA('Loan #1'!F104,'Loan #2'!F104,'Loan #3'!F80,'Loan #4'!F80,'Loan #5'!F68,'Loan #6'!F68,'Loan #7'!F56,'Loan #8'!F56,'Loan #9'!F44)</f>
        <v>88</v>
      </c>
      <c r="G104" s="38">
        <f>SUM('Loan #1'!G104+'Loan #2'!G104+'Loan #3'!G80+'Loan #4'!G80+'Loan #5'!G68+'Loan #6'!G68+'Loan #7'!G56+'Loan #8'!G56+'Loan #9'!G44)</f>
        <v>17043.177452603206</v>
      </c>
      <c r="H104" s="39">
        <f>SUM('Loan #1'!H104+'Loan #2'!H104+'Loan #3'!H80+'Loan #4'!H80+'Loan #5'!H68+'Loan #6'!H68+'Loan #7'!H56+'Loan #8'!H56+'Loan #9'!H44)</f>
        <v>13801.25</v>
      </c>
      <c r="I104" s="39">
        <f>SUM('Loan #1'!I104+'Loan #2'!I104+'Loan #3'!I80+'Loan #4'!I80+'Loan #5'!I68+'Loan #6'!I68+'Loan #7'!I56+'Loan #8'!I56+'Loan #9'!I44)</f>
        <v>3241.9274526032082</v>
      </c>
      <c r="J104" s="39">
        <f>SUM('Loan #1'!J104+'Loan #2'!J104+'Loan #3'!J80+'Loan #4'!J80+'Loan #5'!J68+'Loan #6'!J68+'Loan #7'!J56+'Loan #8'!J56+'Loan #9'!J44)</f>
        <v>1574043.442295169</v>
      </c>
      <c r="K104" s="41"/>
      <c r="L104" s="42"/>
      <c r="M104" s="42"/>
      <c r="N104" s="42"/>
      <c r="O104" s="42"/>
      <c r="P104" s="46"/>
      <c r="Q104" s="23"/>
    </row>
    <row r="105" spans="1:17" hidden="1">
      <c r="A105" s="237">
        <v>40497</v>
      </c>
      <c r="B105" s="25">
        <v>59</v>
      </c>
      <c r="C105" s="35" t="s">
        <v>28</v>
      </c>
      <c r="D105" s="36" t="str">
        <f t="shared" ref="D105:E105" si="36">D104</f>
        <v>'</v>
      </c>
      <c r="E105" s="37">
        <f t="shared" si="36"/>
        <v>40379</v>
      </c>
      <c r="F105" s="6">
        <f>MAXA('Loan #1'!F105,'Loan #2'!F105,'Loan #3'!F81,'Loan #4'!F81,'Loan #5'!F69,'Loan #6'!F69,'Loan #7'!F57,'Loan #8'!F57,'Loan #9'!F45)</f>
        <v>89</v>
      </c>
      <c r="G105" s="38">
        <f>SUM('Loan #1'!G105+'Loan #2'!G105+'Loan #3'!G81+'Loan #4'!G81+'Loan #5'!G69+'Loan #6'!G69+'Loan #7'!G57+'Loan #8'!G57+'Loan #9'!G45)</f>
        <v>17043.177452603206</v>
      </c>
      <c r="H105" s="39">
        <f>SUM('Loan #1'!H105+'Loan #2'!H105+'Loan #3'!H81+'Loan #4'!H81+'Loan #5'!H69+'Loan #6'!H69+'Loan #7'!H57+'Loan #8'!H57+'Loan #9'!H45)</f>
        <v>13772.87</v>
      </c>
      <c r="I105" s="39">
        <f>SUM('Loan #1'!I105+'Loan #2'!I105+'Loan #3'!I81+'Loan #4'!I81+'Loan #5'!I69+'Loan #6'!I69+'Loan #7'!I57+'Loan #8'!I57+'Loan #9'!I45)</f>
        <v>3270.3074526032078</v>
      </c>
      <c r="J105" s="39">
        <f>SUM('Loan #1'!J105+'Loan #2'!J105+'Loan #3'!J81+'Loan #4'!J81+'Loan #5'!J69+'Loan #6'!J69+'Loan #7'!J57+'Loan #8'!J57+'Loan #9'!J45)</f>
        <v>1570773.1348425657</v>
      </c>
      <c r="K105" s="41"/>
      <c r="L105" s="42"/>
      <c r="M105" s="42"/>
      <c r="N105" s="42"/>
      <c r="O105" s="42"/>
      <c r="P105" s="46"/>
      <c r="Q105" s="23"/>
    </row>
    <row r="106" spans="1:17" hidden="1">
      <c r="A106" s="237">
        <v>40527</v>
      </c>
      <c r="B106" s="25">
        <v>60</v>
      </c>
      <c r="C106" s="50" t="s">
        <v>29</v>
      </c>
      <c r="D106" s="51" t="str">
        <f t="shared" ref="D106:E106" si="37">D105</f>
        <v>'</v>
      </c>
      <c r="E106" s="52">
        <f t="shared" si="37"/>
        <v>40379</v>
      </c>
      <c r="F106" s="6">
        <f>MAXA('Loan #1'!F106,'Loan #2'!F106,'Loan #3'!F82,'Loan #4'!F82,'Loan #5'!F70,'Loan #6'!F70,'Loan #7'!F58,'Loan #8'!F58,'Loan #9'!F46)</f>
        <v>90</v>
      </c>
      <c r="G106" s="45">
        <f>SUM('Loan #1'!G106+'Loan #2'!G106+'Loan #3'!G82+'Loan #4'!G82+'Loan #5'!G70+'Loan #6'!G70+'Loan #7'!G58+'Loan #8'!G58+'Loan #9'!G46)</f>
        <v>17043.177452603206</v>
      </c>
      <c r="H106" s="42">
        <f>SUM('Loan #1'!H106+'Loan #2'!H106+'Loan #3'!H82+'Loan #4'!H82+'Loan #5'!H70+'Loan #6'!H70+'Loan #7'!H58+'Loan #8'!H58+'Loan #9'!H46)</f>
        <v>13744.25</v>
      </c>
      <c r="I106" s="42">
        <f>SUM('Loan #1'!I106+'Loan #2'!I106+'Loan #3'!I82+'Loan #4'!I82+'Loan #5'!I70+'Loan #6'!I70+'Loan #7'!I58+'Loan #8'!I58+'Loan #9'!I46)</f>
        <v>3298.9274526032082</v>
      </c>
      <c r="J106" s="42">
        <f>SUM('Loan #1'!J106+'Loan #2'!J106+'Loan #3'!J82+'Loan #4'!J82+'Loan #5'!J70+'Loan #6'!J70+'Loan #7'!J58+'Loan #8'!J58+'Loan #9'!J46)</f>
        <v>1567474.2073899624</v>
      </c>
      <c r="K106" s="57">
        <f>SUM(H95:H106)</f>
        <v>166766.19999999998</v>
      </c>
      <c r="L106" s="55">
        <f>SUM(I95:I106)</f>
        <v>37751.929431238503</v>
      </c>
      <c r="M106" s="55">
        <f>SUM(G95:G106)</f>
        <v>204518.12943123849</v>
      </c>
      <c r="N106" s="55">
        <f>K106+N94</f>
        <v>738177.14</v>
      </c>
      <c r="O106" s="55">
        <f>L106+O94</f>
        <v>139609.19261003734</v>
      </c>
      <c r="P106" s="56">
        <f>M106+P94</f>
        <v>877786.33261003741</v>
      </c>
      <c r="Q106" s="23"/>
    </row>
    <row r="107" spans="1:17" hidden="1">
      <c r="A107" s="237">
        <v>40558</v>
      </c>
      <c r="B107" s="25">
        <v>25</v>
      </c>
      <c r="C107" s="26" t="s">
        <v>17</v>
      </c>
      <c r="D107" s="47" t="str">
        <f>D95</f>
        <v>'</v>
      </c>
      <c r="E107" s="27">
        <f>E95+366</f>
        <v>40745</v>
      </c>
      <c r="F107" s="90">
        <f>MAXA('Loan #1'!F107,'Loan #2'!F107,'Loan #3'!F83,'Loan #4'!F83,'Loan #5'!F71,'Loan #6'!F71,'Loan #7'!F59,'Loan #8'!F59,'Loan #9'!F47)</f>
        <v>91</v>
      </c>
      <c r="G107" s="28">
        <f>SUM('Loan #1'!G107+'Loan #2'!G107+'Loan #3'!G83+'Loan #4'!G83+'Loan #5'!G71+'Loan #6'!G71+'Loan #7'!G59+'Loan #8'!G59+'Loan #9'!G47)</f>
        <v>17043.177452603206</v>
      </c>
      <c r="H107" s="29">
        <f>SUM('Loan #1'!H107+'Loan #2'!H107+'Loan #3'!H83+'Loan #4'!H83+'Loan #5'!H71+'Loan #6'!H71+'Loan #7'!H59+'Loan #8'!H59+'Loan #9'!H47)</f>
        <v>13715.4</v>
      </c>
      <c r="I107" s="29">
        <f>SUM('Loan #1'!I107+'Loan #2'!I107+'Loan #3'!I83+'Loan #4'!I83+'Loan #5'!I71+'Loan #6'!I71+'Loan #7'!I59+'Loan #8'!I59+'Loan #9'!I47)</f>
        <v>3327.7774526032072</v>
      </c>
      <c r="J107" s="29">
        <f>SUM('Loan #1'!J107+'Loan #2'!J107+'Loan #3'!J83+'Loan #4'!J83+'Loan #5'!J71+'Loan #6'!J71+'Loan #7'!J59+'Loan #8'!J59+'Loan #9'!J47)</f>
        <v>1564146.4299373594</v>
      </c>
      <c r="K107" s="31"/>
      <c r="L107" s="32"/>
      <c r="M107" s="32"/>
      <c r="N107" s="32"/>
      <c r="O107" s="32"/>
      <c r="P107" s="48"/>
      <c r="Q107" s="23"/>
    </row>
    <row r="108" spans="1:17" hidden="1">
      <c r="A108" s="237">
        <v>40589</v>
      </c>
      <c r="B108" s="25">
        <v>26</v>
      </c>
      <c r="C108" s="35" t="s">
        <v>19</v>
      </c>
      <c r="D108" s="36" t="str">
        <f t="shared" ref="D108:E108" si="38">D107</f>
        <v>'</v>
      </c>
      <c r="E108" s="37">
        <f t="shared" si="38"/>
        <v>40745</v>
      </c>
      <c r="F108" s="6">
        <f>MAXA('Loan #1'!F108,'Loan #2'!F108,'Loan #3'!F84,'Loan #4'!F84,'Loan #5'!F72,'Loan #6'!F72,'Loan #7'!F60,'Loan #8'!F60,'Loan #9'!F48)</f>
        <v>92</v>
      </c>
      <c r="G108" s="38">
        <f>SUM('Loan #1'!G108+'Loan #2'!G108+'Loan #3'!G84+'Loan #4'!G84+'Loan #5'!G72+'Loan #6'!G72+'Loan #7'!G60+'Loan #8'!G60+'Loan #9'!G48)</f>
        <v>17043.177452603206</v>
      </c>
      <c r="H108" s="39">
        <f>SUM('Loan #1'!H108+'Loan #2'!H108+'Loan #3'!H84+'Loan #4'!H84+'Loan #5'!H72+'Loan #6'!H72+'Loan #7'!H60+'Loan #8'!H60+'Loan #9'!H48)</f>
        <v>13686.280000000002</v>
      </c>
      <c r="I108" s="39">
        <f>SUM('Loan #1'!I108+'Loan #2'!I108+'Loan #3'!I84+'Loan #4'!I84+'Loan #5'!I72+'Loan #6'!I72+'Loan #7'!I60+'Loan #8'!I60+'Loan #9'!I48)</f>
        <v>3356.8974526032084</v>
      </c>
      <c r="J108" s="39">
        <f>SUM('Loan #1'!J108+'Loan #2'!J108+'Loan #3'!J84+'Loan #4'!J84+'Loan #5'!J72+'Loan #6'!J72+'Loan #7'!J60+'Loan #8'!J60+'Loan #9'!J48)</f>
        <v>1560789.5324847561</v>
      </c>
      <c r="K108" s="41"/>
      <c r="L108" s="42"/>
      <c r="M108" s="42"/>
      <c r="N108" s="42"/>
      <c r="O108" s="42"/>
      <c r="P108" s="46"/>
      <c r="Q108" s="23"/>
    </row>
    <row r="109" spans="1:17" hidden="1">
      <c r="A109" s="237">
        <v>40617</v>
      </c>
      <c r="B109" s="25">
        <v>27</v>
      </c>
      <c r="C109" s="35" t="s">
        <v>20</v>
      </c>
      <c r="D109" s="36" t="str">
        <f t="shared" ref="D109:E109" si="39">D108</f>
        <v>'</v>
      </c>
      <c r="E109" s="37">
        <f t="shared" si="39"/>
        <v>40745</v>
      </c>
      <c r="F109" s="6">
        <f>MAXA('Loan #1'!F109,'Loan #2'!F109,'Loan #3'!F85,'Loan #4'!F85,'Loan #5'!F73,'Loan #6'!F73,'Loan #7'!F61,'Loan #8'!F61,'Loan #9'!F49)</f>
        <v>93</v>
      </c>
      <c r="G109" s="38">
        <f>SUM('Loan #1'!G109+'Loan #2'!G109+'Loan #3'!G85+'Loan #4'!G85+'Loan #5'!G73+'Loan #6'!G73+'Loan #7'!G61+'Loan #8'!G61+'Loan #9'!G49)</f>
        <v>17043.177452603206</v>
      </c>
      <c r="H109" s="39">
        <f>SUM('Loan #1'!H109+'Loan #2'!H109+'Loan #3'!H85+'Loan #4'!H85+'Loan #5'!H73+'Loan #6'!H73+'Loan #7'!H61+'Loan #8'!H61+'Loan #9'!H49)</f>
        <v>13656.91</v>
      </c>
      <c r="I109" s="39">
        <f>SUM('Loan #1'!I109+'Loan #2'!I109+'Loan #3'!I85+'Loan #4'!I85+'Loan #5'!I73+'Loan #6'!I73+'Loan #7'!I61+'Loan #8'!I61+'Loan #9'!I49)</f>
        <v>3386.2674526032083</v>
      </c>
      <c r="J109" s="39">
        <f>SUM('Loan #1'!J109+'Loan #2'!J109+'Loan #3'!J85+'Loan #4'!J85+'Loan #5'!J73+'Loan #6'!J73+'Loan #7'!J61+'Loan #8'!J61+'Loan #9'!J49)</f>
        <v>1557403.2650321529</v>
      </c>
      <c r="K109" s="41"/>
      <c r="L109" s="42"/>
      <c r="M109" s="42"/>
      <c r="N109" s="42"/>
      <c r="O109" s="42"/>
      <c r="P109" s="46"/>
      <c r="Q109" s="23"/>
    </row>
    <row r="110" spans="1:17" hidden="1">
      <c r="A110" s="237">
        <v>40648</v>
      </c>
      <c r="B110" s="25">
        <v>28</v>
      </c>
      <c r="C110" s="35" t="s">
        <v>21</v>
      </c>
      <c r="D110" s="36" t="str">
        <f t="shared" ref="D110:E110" si="40">D109</f>
        <v>'</v>
      </c>
      <c r="E110" s="37">
        <f t="shared" si="40"/>
        <v>40745</v>
      </c>
      <c r="F110" s="6">
        <f>MAXA('Loan #1'!F110,'Loan #2'!F110,'Loan #3'!F86,'Loan #4'!F86,'Loan #5'!F74,'Loan #6'!F74,'Loan #7'!F62,'Loan #8'!F62,'Loan #9'!F50)</f>
        <v>94</v>
      </c>
      <c r="G110" s="38">
        <f>SUM('Loan #1'!G110+'Loan #2'!G110+'Loan #3'!G86+'Loan #4'!G86+'Loan #5'!G74+'Loan #6'!G74+'Loan #7'!G62+'Loan #8'!G62+'Loan #9'!G50)</f>
        <v>17043.177452603206</v>
      </c>
      <c r="H110" s="39">
        <f>SUM('Loan #1'!H110+'Loan #2'!H110+'Loan #3'!H86+'Loan #4'!H86+'Loan #5'!H74+'Loan #6'!H74+'Loan #7'!H62+'Loan #8'!H62+'Loan #9'!H50)</f>
        <v>13627.270000000002</v>
      </c>
      <c r="I110" s="39">
        <f>SUM('Loan #1'!I110+'Loan #2'!I110+'Loan #3'!I86+'Loan #4'!I86+'Loan #5'!I74+'Loan #6'!I74+'Loan #7'!I62+'Loan #8'!I62+'Loan #9'!I50)</f>
        <v>3415.9074526032073</v>
      </c>
      <c r="J110" s="39">
        <f>SUM('Loan #1'!J110+'Loan #2'!J110+'Loan #3'!J86+'Loan #4'!J86+'Loan #5'!J74+'Loan #6'!J74+'Loan #7'!J62+'Loan #8'!J62+'Loan #9'!J50)</f>
        <v>1553987.3575795498</v>
      </c>
      <c r="K110" s="41"/>
      <c r="L110" s="42"/>
      <c r="M110" s="42"/>
      <c r="N110" s="42"/>
      <c r="O110" s="42"/>
      <c r="P110" s="46"/>
      <c r="Q110" s="23"/>
    </row>
    <row r="111" spans="1:17" hidden="1">
      <c r="A111" s="237">
        <v>40678</v>
      </c>
      <c r="B111" s="25">
        <v>29</v>
      </c>
      <c r="C111" s="35" t="s">
        <v>22</v>
      </c>
      <c r="D111" s="36" t="str">
        <f t="shared" ref="D111:E111" si="41">D110</f>
        <v>'</v>
      </c>
      <c r="E111" s="37">
        <f t="shared" si="41"/>
        <v>40745</v>
      </c>
      <c r="F111" s="6">
        <f>MAXA('Loan #1'!F111,'Loan #2'!F111,'Loan #3'!F87,'Loan #4'!F87,'Loan #5'!F75,'Loan #6'!F75,'Loan #7'!F63,'Loan #8'!F63,'Loan #9'!F51)</f>
        <v>95</v>
      </c>
      <c r="G111" s="38">
        <f>SUM('Loan #1'!G111+'Loan #2'!G111+'Loan #3'!G87+'Loan #4'!G87+'Loan #5'!G75+'Loan #6'!G75+'Loan #7'!G63+'Loan #8'!G63+'Loan #9'!G51)</f>
        <v>17043.177452603206</v>
      </c>
      <c r="H111" s="39">
        <f>SUM('Loan #1'!H111+'Loan #2'!H111+'Loan #3'!H87+'Loan #4'!H87+'Loan #5'!H75+'Loan #6'!H75+'Loan #7'!H63+'Loan #8'!H63+'Loan #9'!H51)</f>
        <v>13597.380000000001</v>
      </c>
      <c r="I111" s="39">
        <f>SUM('Loan #1'!I111+'Loan #2'!I111+'Loan #3'!I87+'Loan #4'!I87+'Loan #5'!I75+'Loan #6'!I75+'Loan #7'!I63+'Loan #8'!I63+'Loan #9'!I51)</f>
        <v>3445.7974526032076</v>
      </c>
      <c r="J111" s="39">
        <f>SUM('Loan #1'!J111+'Loan #2'!J111+'Loan #3'!J87+'Loan #4'!J87+'Loan #5'!J75+'Loan #6'!J75+'Loan #7'!J63+'Loan #8'!J63+'Loan #9'!J51)</f>
        <v>1550541.5601269465</v>
      </c>
      <c r="K111" s="41"/>
      <c r="L111" s="42"/>
      <c r="M111" s="42"/>
      <c r="N111" s="42"/>
      <c r="O111" s="42"/>
      <c r="P111" s="46"/>
      <c r="Q111" s="23"/>
    </row>
    <row r="112" spans="1:17" hidden="1">
      <c r="A112" s="237">
        <v>40709</v>
      </c>
      <c r="B112" s="25">
        <v>30</v>
      </c>
      <c r="C112" s="35" t="s">
        <v>23</v>
      </c>
      <c r="D112" s="36" t="str">
        <f t="shared" ref="D112:E112" si="42">D111</f>
        <v>'</v>
      </c>
      <c r="E112" s="37">
        <f t="shared" si="42"/>
        <v>40745</v>
      </c>
      <c r="F112" s="6">
        <f>MAXA('Loan #1'!F112,'Loan #2'!F112,'Loan #3'!F88,'Loan #4'!F88,'Loan #5'!F76,'Loan #6'!F76,'Loan #7'!F64,'Loan #8'!F64,'Loan #9'!F52)</f>
        <v>96</v>
      </c>
      <c r="G112" s="38">
        <f>SUM('Loan #1'!G112+'Loan #2'!G112+'Loan #3'!G88+'Loan #4'!G88+'Loan #5'!G76+'Loan #6'!G76+'Loan #7'!G64+'Loan #8'!G64+'Loan #9'!G52)</f>
        <v>17043.177452603206</v>
      </c>
      <c r="H112" s="39">
        <f>SUM('Loan #1'!H112+'Loan #2'!H112+'Loan #3'!H88+'Loan #4'!H88+'Loan #5'!H76+'Loan #6'!H76+'Loan #7'!H64+'Loan #8'!H64+'Loan #9'!H52)</f>
        <v>13567.240000000002</v>
      </c>
      <c r="I112" s="39">
        <f>SUM('Loan #1'!I112+'Loan #2'!I112+'Loan #3'!I88+'Loan #4'!I88+'Loan #5'!I76+'Loan #6'!I76+'Loan #7'!I64+'Loan #8'!I64+'Loan #9'!I52)</f>
        <v>3475.9374526032079</v>
      </c>
      <c r="J112" s="39">
        <f>SUM('Loan #1'!J112+'Loan #2'!J112+'Loan #3'!J88+'Loan #4'!J88+'Loan #5'!J76+'Loan #6'!J76+'Loan #7'!J64+'Loan #8'!J64+'Loan #9'!J52)</f>
        <v>1547065.6226743432</v>
      </c>
      <c r="K112" s="41"/>
      <c r="L112" s="42"/>
      <c r="M112" s="42"/>
      <c r="N112" s="42"/>
      <c r="O112" s="42"/>
      <c r="P112" s="46"/>
      <c r="Q112" s="23"/>
    </row>
    <row r="113" spans="1:17" hidden="1">
      <c r="A113" s="237">
        <v>40739</v>
      </c>
      <c r="B113" s="25">
        <v>31</v>
      </c>
      <c r="C113" s="35" t="s">
        <v>24</v>
      </c>
      <c r="D113" s="36" t="str">
        <f t="shared" ref="D113:E113" si="43">D112</f>
        <v>'</v>
      </c>
      <c r="E113" s="37">
        <f t="shared" si="43"/>
        <v>40745</v>
      </c>
      <c r="F113" s="6">
        <f>MAXA('Loan #1'!F113,'Loan #2'!F113,'Loan #3'!F89,'Loan #4'!F89,'Loan #5'!F77,'Loan #6'!F77,'Loan #7'!F65,'Loan #8'!F65,'Loan #9'!F53)</f>
        <v>97</v>
      </c>
      <c r="G113" s="38">
        <f>SUM('Loan #1'!G113+'Loan #2'!G113+'Loan #3'!G89+'Loan #4'!G89+'Loan #5'!G77+'Loan #6'!G77+'Loan #7'!G65+'Loan #8'!G65+'Loan #9'!G53)</f>
        <v>17043.177452603206</v>
      </c>
      <c r="H113" s="39">
        <f>SUM('Loan #1'!H113+'Loan #2'!H113+'Loan #3'!H89+'Loan #4'!H89+'Loan #5'!H77+'Loan #6'!H77+'Loan #7'!H65+'Loan #8'!H65+'Loan #9'!H53)</f>
        <v>13536.84</v>
      </c>
      <c r="I113" s="39">
        <f>SUM('Loan #1'!I113+'Loan #2'!I113+'Loan #3'!I89+'Loan #4'!I89+'Loan #5'!I77+'Loan #6'!I77+'Loan #7'!I65+'Loan #8'!I65+'Loan #9'!I53)</f>
        <v>3506.3374526032085</v>
      </c>
      <c r="J113" s="39">
        <f>SUM('Loan #1'!J113+'Loan #2'!J113+'Loan #3'!J89+'Loan #4'!J89+'Loan #5'!J77+'Loan #6'!J77+'Loan #7'!J65+'Loan #8'!J65+'Loan #9'!J53)</f>
        <v>1543559.2852217399</v>
      </c>
      <c r="K113" s="41"/>
      <c r="L113" s="42"/>
      <c r="M113" s="42"/>
      <c r="N113" s="42"/>
      <c r="O113" s="42"/>
      <c r="P113" s="46"/>
      <c r="Q113" s="23"/>
    </row>
    <row r="114" spans="1:17" hidden="1">
      <c r="A114" s="237">
        <v>40770</v>
      </c>
      <c r="B114" s="25">
        <v>32</v>
      </c>
      <c r="C114" s="35" t="s">
        <v>25</v>
      </c>
      <c r="D114" s="36" t="str">
        <f t="shared" ref="D114:E114" si="44">D113</f>
        <v>'</v>
      </c>
      <c r="E114" s="37">
        <f t="shared" si="44"/>
        <v>40745</v>
      </c>
      <c r="F114" s="6">
        <f>MAXA('Loan #1'!F114,'Loan #2'!F114,'Loan #3'!F90,'Loan #4'!F90,'Loan #5'!F78,'Loan #6'!F78,'Loan #7'!F66,'Loan #8'!F66,'Loan #9'!F54)</f>
        <v>98</v>
      </c>
      <c r="G114" s="38">
        <f>SUM('Loan #1'!G114+'Loan #2'!G114+'Loan #3'!G90+'Loan #4'!G90+'Loan #5'!G78+'Loan #6'!G78+'Loan #7'!G66+'Loan #8'!G66+'Loan #9'!G54)</f>
        <v>17043.177452603206</v>
      </c>
      <c r="H114" s="39">
        <f>SUM('Loan #1'!H114+'Loan #2'!H114+'Loan #3'!H90+'Loan #4'!H90+'Loan #5'!H78+'Loan #6'!H78+'Loan #7'!H66+'Loan #8'!H66+'Loan #9'!H54)</f>
        <v>13506.15</v>
      </c>
      <c r="I114" s="39">
        <f>SUM('Loan #1'!I114+'Loan #2'!I114+'Loan #3'!I90+'Loan #4'!I90+'Loan #5'!I78+'Loan #6'!I78+'Loan #7'!I66+'Loan #8'!I66+'Loan #9'!I54)</f>
        <v>3537.0274526032072</v>
      </c>
      <c r="J114" s="39">
        <f>SUM('Loan #1'!J114+'Loan #2'!J114+'Loan #3'!J90+'Loan #4'!J90+'Loan #5'!J78+'Loan #6'!J78+'Loan #7'!J66+'Loan #8'!J66+'Loan #9'!J54)</f>
        <v>1540022.2577691372</v>
      </c>
      <c r="K114" s="41"/>
      <c r="L114" s="42"/>
      <c r="M114" s="42"/>
      <c r="N114" s="42"/>
      <c r="O114" s="42"/>
      <c r="P114" s="46"/>
      <c r="Q114" s="23"/>
    </row>
    <row r="115" spans="1:17" hidden="1">
      <c r="A115" s="237">
        <v>40801</v>
      </c>
      <c r="B115" s="25">
        <v>33</v>
      </c>
      <c r="C115" s="35" t="s">
        <v>26</v>
      </c>
      <c r="D115" s="36" t="str">
        <f t="shared" ref="D115:E115" si="45">D114</f>
        <v>'</v>
      </c>
      <c r="E115" s="37">
        <f t="shared" si="45"/>
        <v>40745</v>
      </c>
      <c r="F115" s="6">
        <f>MAXA('Loan #1'!F115,'Loan #2'!F115,'Loan #3'!F91,'Loan #4'!F91,'Loan #5'!F79,'Loan #6'!F79,'Loan #7'!F67,'Loan #8'!F67,'Loan #9'!F55)</f>
        <v>99</v>
      </c>
      <c r="G115" s="38">
        <f>SUM('Loan #1'!G115+'Loan #2'!G115+'Loan #3'!G91+'Loan #4'!G91+'Loan #5'!G79+'Loan #6'!G79+'Loan #7'!G67+'Loan #8'!G67+'Loan #9'!G55)</f>
        <v>17043.177452603206</v>
      </c>
      <c r="H115" s="39">
        <f>SUM('Loan #1'!H115+'Loan #2'!H115+'Loan #3'!H91+'Loan #4'!H91+'Loan #5'!H79+'Loan #6'!H79+'Loan #7'!H67+'Loan #8'!H67+'Loan #9'!H55)</f>
        <v>13475.19</v>
      </c>
      <c r="I115" s="39">
        <f>SUM('Loan #1'!I115+'Loan #2'!I115+'Loan #3'!I91+'Loan #4'!I91+'Loan #5'!I79+'Loan #6'!I79+'Loan #7'!I67+'Loan #8'!I67+'Loan #9'!I55)</f>
        <v>3567.9874526032081</v>
      </c>
      <c r="J115" s="39">
        <f>SUM('Loan #1'!J115+'Loan #2'!J115+'Loan #3'!J91+'Loan #4'!J91+'Loan #5'!J79+'Loan #6'!J79+'Loan #7'!J67+'Loan #8'!J67+'Loan #9'!J55)</f>
        <v>1536454.2703165335</v>
      </c>
      <c r="K115" s="41"/>
      <c r="L115" s="42"/>
      <c r="M115" s="42"/>
      <c r="N115" s="42"/>
      <c r="O115" s="42"/>
      <c r="P115" s="46"/>
      <c r="Q115" s="23"/>
    </row>
    <row r="116" spans="1:17" hidden="1">
      <c r="A116" s="237">
        <v>40831</v>
      </c>
      <c r="B116" s="25">
        <v>34</v>
      </c>
      <c r="C116" s="35" t="s">
        <v>27</v>
      </c>
      <c r="D116" s="36" t="str">
        <f t="shared" ref="D116:E116" si="46">D115</f>
        <v>'</v>
      </c>
      <c r="E116" s="37">
        <f t="shared" si="46"/>
        <v>40745</v>
      </c>
      <c r="F116" s="6">
        <f>MAXA('Loan #1'!F116,'Loan #2'!F116,'Loan #3'!F92,'Loan #4'!F92,'Loan #5'!F80,'Loan #6'!F80,'Loan #7'!F68,'Loan #8'!F68,'Loan #9'!F56)</f>
        <v>100</v>
      </c>
      <c r="G116" s="38">
        <f>SUM('Loan #1'!G116+'Loan #2'!G116+'Loan #3'!G92+'Loan #4'!G92+'Loan #5'!G80+'Loan #6'!G80+'Loan #7'!G68+'Loan #8'!G68+'Loan #9'!G56)</f>
        <v>17043.177452603206</v>
      </c>
      <c r="H116" s="39">
        <f>SUM('Loan #1'!H116+'Loan #2'!H116+'Loan #3'!H92+'Loan #4'!H92+'Loan #5'!H80+'Loan #6'!H80+'Loan #7'!H68+'Loan #8'!H68+'Loan #9'!H56)</f>
        <v>13443.96</v>
      </c>
      <c r="I116" s="39">
        <f>SUM('Loan #1'!I116+'Loan #2'!I116+'Loan #3'!I92+'Loan #4'!I92+'Loan #5'!I80+'Loan #6'!I80+'Loan #7'!I68+'Loan #8'!I68+'Loan #9'!I56)</f>
        <v>3599.2174526032077</v>
      </c>
      <c r="J116" s="39">
        <f>SUM('Loan #1'!J116+'Loan #2'!J116+'Loan #3'!J92+'Loan #4'!J92+'Loan #5'!J80+'Loan #6'!J80+'Loan #7'!J68+'Loan #8'!J68+'Loan #9'!J56)</f>
        <v>1532855.0528639306</v>
      </c>
      <c r="K116" s="41"/>
      <c r="L116" s="42"/>
      <c r="M116" s="42"/>
      <c r="N116" s="42"/>
      <c r="O116" s="42"/>
      <c r="P116" s="46"/>
      <c r="Q116" s="23"/>
    </row>
    <row r="117" spans="1:17" hidden="1">
      <c r="A117" s="237">
        <v>40862</v>
      </c>
      <c r="B117" s="25">
        <v>35</v>
      </c>
      <c r="C117" s="35" t="s">
        <v>28</v>
      </c>
      <c r="D117" s="36" t="str">
        <f t="shared" ref="D117:E117" si="47">D116</f>
        <v>'</v>
      </c>
      <c r="E117" s="37">
        <f t="shared" si="47"/>
        <v>40745</v>
      </c>
      <c r="F117" s="6">
        <f>MAXA('Loan #1'!F117,'Loan #2'!F117,'Loan #3'!F93,'Loan #4'!F93,'Loan #5'!F81,'Loan #6'!F81,'Loan #7'!F69,'Loan #8'!F69,'Loan #9'!F57)</f>
        <v>101</v>
      </c>
      <c r="G117" s="38">
        <f>SUM('Loan #1'!G117+'Loan #2'!G117+'Loan #3'!G93+'Loan #4'!G93+'Loan #5'!G81+'Loan #6'!G81+'Loan #7'!G69+'Loan #8'!G69+'Loan #9'!G57)</f>
        <v>17043.177452603206</v>
      </c>
      <c r="H117" s="39">
        <f>SUM('Loan #1'!H117+'Loan #2'!H117+'Loan #3'!H93+'Loan #4'!H93+'Loan #5'!H81+'Loan #6'!H81+'Loan #7'!H69+'Loan #8'!H69+'Loan #9'!H57)</f>
        <v>13412.470000000001</v>
      </c>
      <c r="I117" s="39">
        <f>SUM('Loan #1'!I117+'Loan #2'!I117+'Loan #3'!I93+'Loan #4'!I93+'Loan #5'!I81+'Loan #6'!I81+'Loan #7'!I69+'Loan #8'!I69+'Loan #9'!I57)</f>
        <v>3630.7074526032084</v>
      </c>
      <c r="J117" s="39">
        <f>SUM('Loan #1'!J117+'Loan #2'!J117+'Loan #3'!J93+'Loan #4'!J93+'Loan #5'!J81+'Loan #6'!J81+'Loan #7'!J69+'Loan #8'!J69+'Loan #9'!J57)</f>
        <v>1529224.3454113274</v>
      </c>
      <c r="K117" s="41"/>
      <c r="L117" s="42"/>
      <c r="M117" s="42"/>
      <c r="N117" s="42"/>
      <c r="O117" s="42"/>
      <c r="P117" s="46"/>
      <c r="Q117" s="23"/>
    </row>
    <row r="118" spans="1:17" hidden="1">
      <c r="A118" s="237">
        <v>40892</v>
      </c>
      <c r="B118" s="25">
        <v>36</v>
      </c>
      <c r="C118" s="35" t="s">
        <v>29</v>
      </c>
      <c r="D118" s="36" t="str">
        <f t="shared" ref="D118:E118" si="48">D117</f>
        <v>'</v>
      </c>
      <c r="E118" s="37">
        <f t="shared" si="48"/>
        <v>40745</v>
      </c>
      <c r="F118" s="6">
        <f>MAXA('Loan #1'!F118,'Loan #2'!F118,'Loan #3'!F94,'Loan #4'!F94,'Loan #5'!F82,'Loan #6'!F82,'Loan #7'!F70,'Loan #8'!F70,'Loan #9'!F58)</f>
        <v>102</v>
      </c>
      <c r="G118" s="45">
        <f>SUM('Loan #1'!G118+'Loan #2'!G118+'Loan #3'!G94+'Loan #4'!G94+'Loan #5'!G82+'Loan #6'!G82+'Loan #7'!G70+'Loan #8'!G70+'Loan #9'!G58)</f>
        <v>17043.177452603206</v>
      </c>
      <c r="H118" s="42">
        <f>SUM('Loan #1'!H118+'Loan #2'!H118+'Loan #3'!H94+'Loan #4'!H94+'Loan #5'!H82+'Loan #6'!H82+'Loan #7'!H70+'Loan #8'!H70+'Loan #9'!H58)</f>
        <v>13380.720000000001</v>
      </c>
      <c r="I118" s="42">
        <f>SUM('Loan #1'!I118+'Loan #2'!I118+'Loan #3'!I94+'Loan #4'!I94+'Loan #5'!I82+'Loan #6'!I82+'Loan #7'!I70+'Loan #8'!I70+'Loan #9'!I58)</f>
        <v>3662.4574526032079</v>
      </c>
      <c r="J118" s="42">
        <f>SUM('Loan #1'!J118+'Loan #2'!J118+'Loan #3'!J94+'Loan #4'!J94+'Loan #5'!J82+'Loan #6'!J82+'Loan #7'!J70+'Loan #8'!J70+'Loan #9'!J58)</f>
        <v>1525561.8879587243</v>
      </c>
      <c r="K118" s="41">
        <f>SUM(H107:H118)</f>
        <v>162605.81</v>
      </c>
      <c r="L118" s="42">
        <f>SUM(I107:I118)</f>
        <v>41912.319431238495</v>
      </c>
      <c r="M118" s="42">
        <f>SUM(G107:G118)</f>
        <v>204518.12943123849</v>
      </c>
      <c r="N118" s="42">
        <f>K118+N106</f>
        <v>900782.95</v>
      </c>
      <c r="O118" s="42">
        <f>L118+O106</f>
        <v>181521.51204127583</v>
      </c>
      <c r="P118" s="46">
        <f>M118+P106</f>
        <v>1082304.4620412758</v>
      </c>
      <c r="Q118" s="23"/>
    </row>
    <row r="119" spans="1:17" hidden="1">
      <c r="A119" s="237">
        <v>40923</v>
      </c>
      <c r="B119" s="25">
        <v>37</v>
      </c>
      <c r="C119" s="26" t="s">
        <v>17</v>
      </c>
      <c r="D119" s="47" t="str">
        <f>D107</f>
        <v>'</v>
      </c>
      <c r="E119" s="27">
        <f>E107+366</f>
        <v>41111</v>
      </c>
      <c r="F119" s="90">
        <f>MAXA('Loan #1'!F119,'Loan #2'!F119,'Loan #3'!F95,'Loan #4'!F95,'Loan #5'!F83,'Loan #6'!F83,'Loan #7'!F71,'Loan #8'!F71,'Loan #9'!F59)</f>
        <v>103</v>
      </c>
      <c r="G119" s="28">
        <f>SUM('Loan #1'!G119+'Loan #2'!G119+'Loan #3'!G95+'Loan #4'!G95+'Loan #5'!G83+'Loan #6'!G83+'Loan #7'!G71+'Loan #8'!G71+'Loan #9'!G59)</f>
        <v>17043.177452603206</v>
      </c>
      <c r="H119" s="29">
        <f>SUM('Loan #1'!H119+'Loan #2'!H119+'Loan #3'!H95+'Loan #4'!H95+'Loan #5'!H83+'Loan #6'!H83+'Loan #7'!H71+'Loan #8'!H71+'Loan #9'!H59)</f>
        <v>13348.670000000002</v>
      </c>
      <c r="I119" s="29">
        <f>SUM('Loan #1'!I119+'Loan #2'!I119+'Loan #3'!I95+'Loan #4'!I95+'Loan #5'!I83+'Loan #6'!I83+'Loan #7'!I71+'Loan #8'!I71+'Loan #9'!I59)</f>
        <v>3694.5074526032081</v>
      </c>
      <c r="J119" s="29">
        <f>SUM('Loan #1'!J119+'Loan #2'!J119+'Loan #3'!J95+'Loan #4'!J95+'Loan #5'!J83+'Loan #6'!J83+'Loan #7'!J71+'Loan #8'!J71+'Loan #9'!J59)</f>
        <v>1521867.3805061209</v>
      </c>
      <c r="K119" s="31"/>
      <c r="L119" s="32"/>
      <c r="M119" s="32"/>
      <c r="N119" s="32"/>
      <c r="O119" s="32"/>
      <c r="P119" s="48"/>
      <c r="Q119" s="23"/>
    </row>
    <row r="120" spans="1:17" hidden="1">
      <c r="A120" s="237">
        <v>40954</v>
      </c>
      <c r="B120" s="25">
        <v>38</v>
      </c>
      <c r="C120" s="35" t="s">
        <v>19</v>
      </c>
      <c r="D120" s="36" t="str">
        <f t="shared" ref="D120:E120" si="49">D119</f>
        <v>'</v>
      </c>
      <c r="E120" s="37">
        <f t="shared" si="49"/>
        <v>41111</v>
      </c>
      <c r="F120" s="6">
        <f>MAXA('Loan #1'!F120,'Loan #2'!F120,'Loan #3'!F96,'Loan #4'!F96,'Loan #5'!F84,'Loan #6'!F84,'Loan #7'!F72,'Loan #8'!F72,'Loan #9'!F60)</f>
        <v>104</v>
      </c>
      <c r="G120" s="38">
        <f>SUM('Loan #1'!G120+'Loan #2'!G120+'Loan #3'!G96+'Loan #4'!G96+'Loan #5'!G84+'Loan #6'!G84+'Loan #7'!G72+'Loan #8'!G72+'Loan #9'!G60)</f>
        <v>17043.177452603206</v>
      </c>
      <c r="H120" s="39">
        <f>SUM('Loan #1'!H120+'Loan #2'!H120+'Loan #3'!H96+'Loan #4'!H96+'Loan #5'!H84+'Loan #6'!H84+'Loan #7'!H72+'Loan #8'!H72+'Loan #9'!H60)</f>
        <v>13316.330000000002</v>
      </c>
      <c r="I120" s="39">
        <f>SUM('Loan #1'!I120+'Loan #2'!I120+'Loan #3'!I96+'Loan #4'!I96+'Loan #5'!I84+'Loan #6'!I84+'Loan #7'!I72+'Loan #8'!I72+'Loan #9'!I60)</f>
        <v>3726.8474526032078</v>
      </c>
      <c r="J120" s="39">
        <f>SUM('Loan #1'!J120+'Loan #2'!J120+'Loan #3'!J96+'Loan #4'!J96+'Loan #5'!J84+'Loan #6'!J84+'Loan #7'!J72+'Loan #8'!J72+'Loan #9'!J60)</f>
        <v>1518140.5330535178</v>
      </c>
      <c r="K120" s="41"/>
      <c r="L120" s="42"/>
      <c r="M120" s="42"/>
      <c r="N120" s="42"/>
      <c r="O120" s="42"/>
      <c r="P120" s="46"/>
      <c r="Q120" s="23"/>
    </row>
    <row r="121" spans="1:17" hidden="1">
      <c r="A121" s="237">
        <v>40983</v>
      </c>
      <c r="B121" s="25">
        <v>39</v>
      </c>
      <c r="C121" s="35" t="s">
        <v>20</v>
      </c>
      <c r="D121" s="36" t="str">
        <f t="shared" ref="D121:E121" si="50">D120</f>
        <v>'</v>
      </c>
      <c r="E121" s="37">
        <f t="shared" si="50"/>
        <v>41111</v>
      </c>
      <c r="F121" s="6">
        <f>MAXA('Loan #1'!F121,'Loan #2'!F121,'Loan #3'!F97,'Loan #4'!F97,'Loan #5'!F85,'Loan #6'!F85,'Loan #7'!F73,'Loan #8'!F73,'Loan #9'!F61)</f>
        <v>105</v>
      </c>
      <c r="G121" s="38">
        <f>SUM('Loan #1'!G121+'Loan #2'!G121+'Loan #3'!G97+'Loan #4'!G97+'Loan #5'!G85+'Loan #6'!G85+'Loan #7'!G73+'Loan #8'!G73+'Loan #9'!G61)</f>
        <v>17043.177452603206</v>
      </c>
      <c r="H121" s="39">
        <f>SUM('Loan #1'!H121+'Loan #2'!H121+'Loan #3'!H97+'Loan #4'!H97+'Loan #5'!H85+'Loan #6'!H85+'Loan #7'!H73+'Loan #8'!H73+'Loan #9'!H61)</f>
        <v>13283.73</v>
      </c>
      <c r="I121" s="39">
        <f>SUM('Loan #1'!I121+'Loan #2'!I121+'Loan #3'!I97+'Loan #4'!I97+'Loan #5'!I85+'Loan #6'!I85+'Loan #7'!I73+'Loan #8'!I73+'Loan #9'!I61)</f>
        <v>3759.4474526032081</v>
      </c>
      <c r="J121" s="39">
        <f>SUM('Loan #1'!J121+'Loan #2'!J121+'Loan #3'!J97+'Loan #4'!J97+'Loan #5'!J85+'Loan #6'!J85+'Loan #7'!J73+'Loan #8'!J73+'Loan #9'!J61)</f>
        <v>1514381.0856009144</v>
      </c>
      <c r="K121" s="41"/>
      <c r="L121" s="42"/>
      <c r="M121" s="42"/>
      <c r="N121" s="42"/>
      <c r="O121" s="42"/>
      <c r="P121" s="46"/>
      <c r="Q121" s="23"/>
    </row>
    <row r="122" spans="1:17" hidden="1">
      <c r="A122" s="237">
        <v>41014</v>
      </c>
      <c r="B122" s="25">
        <v>40</v>
      </c>
      <c r="C122" s="35" t="s">
        <v>21</v>
      </c>
      <c r="D122" s="36" t="str">
        <f t="shared" ref="D122:E122" si="51">D121</f>
        <v>'</v>
      </c>
      <c r="E122" s="37">
        <f t="shared" si="51"/>
        <v>41111</v>
      </c>
      <c r="F122" s="6">
        <f>MAXA('Loan #1'!F122,'Loan #2'!F122,'Loan #3'!F98,'Loan #4'!F98,'Loan #5'!F86,'Loan #6'!F86,'Loan #7'!F74,'Loan #8'!F74,'Loan #9'!F62)</f>
        <v>106</v>
      </c>
      <c r="G122" s="38">
        <f>SUM('Loan #1'!G122+'Loan #2'!G122+'Loan #3'!G98+'Loan #4'!G98+'Loan #5'!G86+'Loan #6'!G86+'Loan #7'!G74+'Loan #8'!G74+'Loan #9'!G62)</f>
        <v>17043.177452603206</v>
      </c>
      <c r="H122" s="39">
        <f>SUM('Loan #1'!H122+'Loan #2'!H122+'Loan #3'!H98+'Loan #4'!H98+'Loan #5'!H86+'Loan #6'!H86+'Loan #7'!H74+'Loan #8'!H74+'Loan #9'!H62)</f>
        <v>13250.84</v>
      </c>
      <c r="I122" s="39">
        <f>SUM('Loan #1'!I122+'Loan #2'!I122+'Loan #3'!I98+'Loan #4'!I98+'Loan #5'!I86+'Loan #6'!I86+'Loan #7'!I74+'Loan #8'!I74+'Loan #9'!I62)</f>
        <v>3792.3374526032085</v>
      </c>
      <c r="J122" s="39">
        <f>SUM('Loan #1'!J122+'Loan #2'!J122+'Loan #3'!J98+'Loan #4'!J98+'Loan #5'!J86+'Loan #6'!J86+'Loan #7'!J74+'Loan #8'!J74+'Loan #9'!J62)</f>
        <v>1510588.7481483114</v>
      </c>
      <c r="K122" s="41"/>
      <c r="L122" s="42"/>
      <c r="M122" s="42"/>
      <c r="N122" s="42"/>
      <c r="O122" s="42"/>
      <c r="P122" s="46"/>
      <c r="Q122" s="23"/>
    </row>
    <row r="123" spans="1:17" hidden="1">
      <c r="A123" s="237">
        <v>41044</v>
      </c>
      <c r="B123" s="25">
        <v>41</v>
      </c>
      <c r="C123" s="35" t="s">
        <v>22</v>
      </c>
      <c r="D123" s="36" t="str">
        <f t="shared" ref="D123:E123" si="52">D122</f>
        <v>'</v>
      </c>
      <c r="E123" s="37">
        <f t="shared" si="52"/>
        <v>41111</v>
      </c>
      <c r="F123" s="6">
        <f>MAXA('Loan #1'!F123,'Loan #2'!F123,'Loan #3'!F99,'Loan #4'!F99,'Loan #5'!F87,'Loan #6'!F87,'Loan #7'!F75,'Loan #8'!F75,'Loan #9'!F63)</f>
        <v>107</v>
      </c>
      <c r="G123" s="38">
        <f>SUM('Loan #1'!G123+'Loan #2'!G123+'Loan #3'!G99+'Loan #4'!G99+'Loan #5'!G87+'Loan #6'!G87+'Loan #7'!G75+'Loan #8'!G75+'Loan #9'!G63)</f>
        <v>17043.177452603206</v>
      </c>
      <c r="H123" s="39">
        <f>SUM('Loan #1'!H123+'Loan #2'!H123+'Loan #3'!H99+'Loan #4'!H99+'Loan #5'!H87+'Loan #6'!H87+'Loan #7'!H75+'Loan #8'!H75+'Loan #9'!H63)</f>
        <v>13217.640000000001</v>
      </c>
      <c r="I123" s="39">
        <f>SUM('Loan #1'!I123+'Loan #2'!I123+'Loan #3'!I99+'Loan #4'!I99+'Loan #5'!I87+'Loan #6'!I87+'Loan #7'!I75+'Loan #8'!I75+'Loan #9'!I63)</f>
        <v>3825.5374526032083</v>
      </c>
      <c r="J123" s="39">
        <f>SUM('Loan #1'!J123+'Loan #2'!J123+'Loan #3'!J99+'Loan #4'!J99+'Loan #5'!J87+'Loan #6'!J87+'Loan #7'!J75+'Loan #8'!J75+'Loan #9'!J63)</f>
        <v>1506763.2106957082</v>
      </c>
      <c r="K123" s="41"/>
      <c r="L123" s="42"/>
      <c r="M123" s="42"/>
      <c r="N123" s="42"/>
      <c r="O123" s="42"/>
      <c r="P123" s="46"/>
      <c r="Q123" s="23"/>
    </row>
    <row r="124" spans="1:17" hidden="1">
      <c r="A124" s="237">
        <v>41075</v>
      </c>
      <c r="B124" s="25">
        <v>42</v>
      </c>
      <c r="C124" s="35" t="s">
        <v>23</v>
      </c>
      <c r="D124" s="36" t="str">
        <f t="shared" ref="D124:E124" si="53">D123</f>
        <v>'</v>
      </c>
      <c r="E124" s="37">
        <f t="shared" si="53"/>
        <v>41111</v>
      </c>
      <c r="F124" s="6">
        <f>MAXA('Loan #1'!F124,'Loan #2'!F124,'Loan #3'!F100,'Loan #4'!F100,'Loan #5'!F88,'Loan #6'!F88,'Loan #7'!F76,'Loan #8'!F76,'Loan #9'!F64)</f>
        <v>108</v>
      </c>
      <c r="G124" s="38">
        <f>SUM('Loan #1'!G124+'Loan #2'!G124+'Loan #3'!G100+'Loan #4'!G100+'Loan #5'!G88+'Loan #6'!G88+'Loan #7'!G76+'Loan #8'!G76+'Loan #9'!G64)</f>
        <v>17043.177452603206</v>
      </c>
      <c r="H124" s="39">
        <f>SUM('Loan #1'!H124+'Loan #2'!H124+'Loan #3'!H100+'Loan #4'!H100+'Loan #5'!H88+'Loan #6'!H88+'Loan #7'!H76+'Loan #8'!H76+'Loan #9'!H64)</f>
        <v>13184.170000000002</v>
      </c>
      <c r="I124" s="39">
        <f>SUM('Loan #1'!I124+'Loan #2'!I124+'Loan #3'!I100+'Loan #4'!I100+'Loan #5'!I88+'Loan #6'!I88+'Loan #7'!I76+'Loan #8'!I76+'Loan #9'!I64)</f>
        <v>3859.0074526032081</v>
      </c>
      <c r="J124" s="39">
        <f>SUM('Loan #1'!J124+'Loan #2'!J124+'Loan #3'!J100+'Loan #4'!J100+'Loan #5'!J88+'Loan #6'!J88+'Loan #7'!J76+'Loan #8'!J76+'Loan #9'!J64)</f>
        <v>1502904.2032431047</v>
      </c>
      <c r="K124" s="41"/>
      <c r="L124" s="42"/>
      <c r="M124" s="42"/>
      <c r="N124" s="42"/>
      <c r="O124" s="42"/>
      <c r="P124" s="46"/>
      <c r="Q124" s="23"/>
    </row>
    <row r="125" spans="1:17" hidden="1">
      <c r="A125" s="237">
        <v>41105</v>
      </c>
      <c r="B125" s="25">
        <v>43</v>
      </c>
      <c r="C125" s="35" t="s">
        <v>24</v>
      </c>
      <c r="D125" s="36" t="str">
        <f t="shared" ref="D125:E125" si="54">D124</f>
        <v>'</v>
      </c>
      <c r="E125" s="37">
        <f t="shared" si="54"/>
        <v>41111</v>
      </c>
      <c r="F125" s="6">
        <f>MAXA('Loan #1'!F125,'Loan #2'!F125,'Loan #3'!F101,'Loan #4'!F101,'Loan #5'!F89,'Loan #6'!F89,'Loan #7'!F77,'Loan #8'!F77,'Loan #9'!F65)</f>
        <v>109</v>
      </c>
      <c r="G125" s="38">
        <f>SUM('Loan #1'!G125+'Loan #2'!G125+'Loan #3'!G101+'Loan #4'!G101+'Loan #5'!G89+'Loan #6'!G89+'Loan #7'!G77+'Loan #8'!G77+'Loan #9'!G65)</f>
        <v>17043.177452603206</v>
      </c>
      <c r="H125" s="39">
        <f>SUM('Loan #1'!H125+'Loan #2'!H125+'Loan #3'!H101+'Loan #4'!H101+'Loan #5'!H89+'Loan #6'!H89+'Loan #7'!H77+'Loan #8'!H77+'Loan #9'!H65)</f>
        <v>13150.41</v>
      </c>
      <c r="I125" s="39">
        <f>SUM('Loan #1'!I125+'Loan #2'!I125+'Loan #3'!I101+'Loan #4'!I101+'Loan #5'!I89+'Loan #6'!I89+'Loan #7'!I77+'Loan #8'!I77+'Loan #9'!I65)</f>
        <v>3892.7674526032079</v>
      </c>
      <c r="J125" s="39">
        <f>SUM('Loan #1'!J125+'Loan #2'!J125+'Loan #3'!J101+'Loan #4'!J101+'Loan #5'!J89+'Loan #6'!J89+'Loan #7'!J77+'Loan #8'!J77+'Loan #9'!J65)</f>
        <v>1499011.4357905018</v>
      </c>
      <c r="K125" s="41"/>
      <c r="L125" s="42"/>
      <c r="M125" s="42"/>
      <c r="N125" s="42"/>
      <c r="O125" s="42"/>
      <c r="P125" s="46"/>
      <c r="Q125" s="23"/>
    </row>
    <row r="126" spans="1:17" hidden="1">
      <c r="A126" s="237">
        <v>41136</v>
      </c>
      <c r="B126" s="25">
        <v>44</v>
      </c>
      <c r="C126" s="35" t="s">
        <v>25</v>
      </c>
      <c r="D126" s="36" t="str">
        <f t="shared" ref="D126:E126" si="55">D125</f>
        <v>'</v>
      </c>
      <c r="E126" s="37">
        <f t="shared" si="55"/>
        <v>41111</v>
      </c>
      <c r="F126" s="6">
        <f>MAXA('Loan #1'!F126,'Loan #2'!F126,'Loan #3'!F102,'Loan #4'!F102,'Loan #5'!F90,'Loan #6'!F90,'Loan #7'!F78,'Loan #8'!F78,'Loan #9'!F66)</f>
        <v>110</v>
      </c>
      <c r="G126" s="38">
        <f>SUM('Loan #1'!G126+'Loan #2'!G126+'Loan #3'!G102+'Loan #4'!G102+'Loan #5'!G90+'Loan #6'!G90+'Loan #7'!G78+'Loan #8'!G78+'Loan #9'!G66)</f>
        <v>17043.177452603206</v>
      </c>
      <c r="H126" s="39">
        <f>SUM('Loan #1'!H126+'Loan #2'!H126+'Loan #3'!H102+'Loan #4'!H102+'Loan #5'!H90+'Loan #6'!H90+'Loan #7'!H78+'Loan #8'!H78+'Loan #9'!H66)</f>
        <v>13116.36</v>
      </c>
      <c r="I126" s="39">
        <f>SUM('Loan #1'!I126+'Loan #2'!I126+'Loan #3'!I102+'Loan #4'!I102+'Loan #5'!I90+'Loan #6'!I90+'Loan #7'!I78+'Loan #8'!I78+'Loan #9'!I66)</f>
        <v>3926.817452603208</v>
      </c>
      <c r="J126" s="39">
        <f>SUM('Loan #1'!J126+'Loan #2'!J126+'Loan #3'!J102+'Loan #4'!J102+'Loan #5'!J90+'Loan #6'!J90+'Loan #7'!J78+'Loan #8'!J78+'Loan #9'!J66)</f>
        <v>1495084.6183378983</v>
      </c>
      <c r="K126" s="41"/>
      <c r="L126" s="42"/>
      <c r="M126" s="42"/>
      <c r="N126" s="42"/>
      <c r="O126" s="42"/>
      <c r="P126" s="46"/>
      <c r="Q126" s="23"/>
    </row>
    <row r="127" spans="1:17" hidden="1">
      <c r="A127" s="237">
        <v>41167</v>
      </c>
      <c r="B127" s="25">
        <v>45</v>
      </c>
      <c r="C127" s="35" t="s">
        <v>26</v>
      </c>
      <c r="D127" s="36" t="str">
        <f t="shared" ref="D127:E127" si="56">D126</f>
        <v>'</v>
      </c>
      <c r="E127" s="37">
        <f t="shared" si="56"/>
        <v>41111</v>
      </c>
      <c r="F127" s="6">
        <f>MAXA('Loan #1'!F127,'Loan #2'!F127,'Loan #3'!F103,'Loan #4'!F103,'Loan #5'!F91,'Loan #6'!F91,'Loan #7'!F79,'Loan #8'!F79,'Loan #9'!F67)</f>
        <v>111</v>
      </c>
      <c r="G127" s="38">
        <f>SUM('Loan #1'!G127+'Loan #2'!G127+'Loan #3'!G103+'Loan #4'!G103+'Loan #5'!G91+'Loan #6'!G91+'Loan #7'!G79+'Loan #8'!G79+'Loan #9'!G67)</f>
        <v>17043.177452603206</v>
      </c>
      <c r="H127" s="39">
        <f>SUM('Loan #1'!H127+'Loan #2'!H127+'Loan #3'!H103+'Loan #4'!H103+'Loan #5'!H91+'Loan #6'!H91+'Loan #7'!H79+'Loan #8'!H79+'Loan #9'!H67)</f>
        <v>13082</v>
      </c>
      <c r="I127" s="39">
        <f>SUM('Loan #1'!I127+'Loan #2'!I127+'Loan #3'!I103+'Loan #4'!I103+'Loan #5'!I91+'Loan #6'!I91+'Loan #7'!I79+'Loan #8'!I79+'Loan #9'!I67)</f>
        <v>3961.1774526032082</v>
      </c>
      <c r="J127" s="39">
        <f>SUM('Loan #1'!J127+'Loan #2'!J127+'Loan #3'!J103+'Loan #4'!J103+'Loan #5'!J91+'Loan #6'!J91+'Loan #7'!J79+'Loan #8'!J79+'Loan #9'!J67)</f>
        <v>1491123.4408852952</v>
      </c>
      <c r="K127" s="41"/>
      <c r="L127" s="42"/>
      <c r="M127" s="42"/>
      <c r="N127" s="42"/>
      <c r="O127" s="42"/>
      <c r="P127" s="46"/>
      <c r="Q127" s="23"/>
    </row>
    <row r="128" spans="1:17" hidden="1">
      <c r="A128" s="237">
        <v>41197</v>
      </c>
      <c r="B128" s="25">
        <v>46</v>
      </c>
      <c r="C128" s="35" t="s">
        <v>27</v>
      </c>
      <c r="D128" s="36" t="str">
        <f t="shared" ref="D128:E128" si="57">D127</f>
        <v>'</v>
      </c>
      <c r="E128" s="37">
        <f t="shared" si="57"/>
        <v>41111</v>
      </c>
      <c r="F128" s="6">
        <f>MAXA('Loan #1'!F128,'Loan #2'!F128,'Loan #3'!F104,'Loan #4'!F104,'Loan #5'!F92,'Loan #6'!F92,'Loan #7'!F80,'Loan #8'!F80,'Loan #9'!F68)</f>
        <v>112</v>
      </c>
      <c r="G128" s="38">
        <f>SUM('Loan #1'!G128+'Loan #2'!G128+'Loan #3'!G104+'Loan #4'!G104+'Loan #5'!G92+'Loan #6'!G92+'Loan #7'!G80+'Loan #8'!G80+'Loan #9'!G68)</f>
        <v>17043.177452603206</v>
      </c>
      <c r="H128" s="39">
        <f>SUM('Loan #1'!H128+'Loan #2'!H128+'Loan #3'!H104+'Loan #4'!H104+'Loan #5'!H92+'Loan #6'!H92+'Loan #7'!H80+'Loan #8'!H80+'Loan #9'!H68)</f>
        <v>13047.32</v>
      </c>
      <c r="I128" s="39">
        <f>SUM('Loan #1'!I128+'Loan #2'!I128+'Loan #3'!I104+'Loan #4'!I104+'Loan #5'!I92+'Loan #6'!I92+'Loan #7'!I80+'Loan #8'!I80+'Loan #9'!I68)</f>
        <v>3995.857452603208</v>
      </c>
      <c r="J128" s="39">
        <f>SUM('Loan #1'!J128+'Loan #2'!J128+'Loan #3'!J104+'Loan #4'!J104+'Loan #5'!J92+'Loan #6'!J92+'Loan #7'!J80+'Loan #8'!J80+'Loan #9'!J68)</f>
        <v>1487127.5834326919</v>
      </c>
      <c r="K128" s="41"/>
      <c r="L128" s="42"/>
      <c r="M128" s="42"/>
      <c r="N128" s="42"/>
      <c r="O128" s="42"/>
      <c r="P128" s="46"/>
      <c r="Q128" s="23"/>
    </row>
    <row r="129" spans="1:17" hidden="1">
      <c r="A129" s="237">
        <v>41228</v>
      </c>
      <c r="B129" s="25">
        <v>47</v>
      </c>
      <c r="C129" s="35" t="s">
        <v>28</v>
      </c>
      <c r="D129" s="36" t="str">
        <f t="shared" ref="D129:E129" si="58">D128</f>
        <v>'</v>
      </c>
      <c r="E129" s="37">
        <f t="shared" si="58"/>
        <v>41111</v>
      </c>
      <c r="F129" s="6">
        <f>MAXA('Loan #1'!F129,'Loan #2'!F129,'Loan #3'!F105,'Loan #4'!F105,'Loan #5'!F93,'Loan #6'!F93,'Loan #7'!F81,'Loan #8'!F81,'Loan #9'!F69)</f>
        <v>113</v>
      </c>
      <c r="G129" s="38">
        <f>SUM('Loan #1'!G129+'Loan #2'!G129+'Loan #3'!G105+'Loan #4'!G105+'Loan #5'!G93+'Loan #6'!G93+'Loan #7'!G81+'Loan #8'!G81+'Loan #9'!G69)</f>
        <v>17043.177452603206</v>
      </c>
      <c r="H129" s="39">
        <f>SUM('Loan #1'!H129+'Loan #2'!H129+'Loan #3'!H105+'Loan #4'!H105+'Loan #5'!H93+'Loan #6'!H93+'Loan #7'!H81+'Loan #8'!H81+'Loan #9'!H69)</f>
        <v>13012.349999999999</v>
      </c>
      <c r="I129" s="39">
        <f>SUM('Loan #1'!I129+'Loan #2'!I129+'Loan #3'!I105+'Loan #4'!I105+'Loan #5'!I93+'Loan #6'!I93+'Loan #7'!I81+'Loan #8'!I81+'Loan #9'!I69)</f>
        <v>4030.8274526032078</v>
      </c>
      <c r="J129" s="39">
        <f>SUM('Loan #1'!J129+'Loan #2'!J129+'Loan #3'!J105+'Loan #4'!J105+'Loan #5'!J93+'Loan #6'!J93+'Loan #7'!J81+'Loan #8'!J81+'Loan #9'!J69)</f>
        <v>1483096.7559800888</v>
      </c>
      <c r="K129" s="41"/>
      <c r="L129" s="42"/>
      <c r="M129" s="42"/>
      <c r="N129" s="42"/>
      <c r="O129" s="42"/>
      <c r="P129" s="46"/>
      <c r="Q129" s="23"/>
    </row>
    <row r="130" spans="1:17" hidden="1">
      <c r="A130" s="237">
        <v>41258</v>
      </c>
      <c r="B130" s="25">
        <v>48</v>
      </c>
      <c r="C130" s="35" t="s">
        <v>29</v>
      </c>
      <c r="D130" s="36" t="str">
        <f t="shared" ref="D130:E130" si="59">D129</f>
        <v>'</v>
      </c>
      <c r="E130" s="37">
        <f t="shared" si="59"/>
        <v>41111</v>
      </c>
      <c r="F130" s="6">
        <f>MAXA('Loan #1'!F130,'Loan #2'!F130,'Loan #3'!F106,'Loan #4'!F106,'Loan #5'!F94,'Loan #6'!F94,'Loan #7'!F82,'Loan #8'!F82,'Loan #9'!F70)</f>
        <v>114</v>
      </c>
      <c r="G130" s="45">
        <f>SUM('Loan #1'!G130+'Loan #2'!G130+'Loan #3'!G106+'Loan #4'!G106+'Loan #5'!G94+'Loan #6'!G94+'Loan #7'!G82+'Loan #8'!G82+'Loan #9'!G70)</f>
        <v>17043.177452603206</v>
      </c>
      <c r="H130" s="42">
        <f>SUM('Loan #1'!H130+'Loan #2'!H130+'Loan #3'!H106+'Loan #4'!H106+'Loan #5'!H94+'Loan #6'!H94+'Loan #7'!H82+'Loan #8'!H82+'Loan #9'!H70)</f>
        <v>12977.099999999999</v>
      </c>
      <c r="I130" s="42">
        <f>SUM('Loan #1'!I130+'Loan #2'!I130+'Loan #3'!I106+'Loan #4'!I106+'Loan #5'!I94+'Loan #6'!I94+'Loan #7'!I82+'Loan #8'!I82+'Loan #9'!I70)</f>
        <v>4066.0774526032087</v>
      </c>
      <c r="J130" s="42">
        <f>SUM('Loan #1'!J130+'Loan #2'!J130+'Loan #3'!J106+'Loan #4'!J106+'Loan #5'!J94+'Loan #6'!J94+'Loan #7'!J82+'Loan #8'!J82+'Loan #9'!J70)</f>
        <v>1479030.6785274856</v>
      </c>
      <c r="K130" s="41">
        <f>SUM(H119:H130)</f>
        <v>157986.92000000001</v>
      </c>
      <c r="L130" s="42">
        <f>SUM(I119:I130)</f>
        <v>46531.209431238509</v>
      </c>
      <c r="M130" s="42">
        <f>SUM(G119:G130)</f>
        <v>204518.12943123849</v>
      </c>
      <c r="N130" s="42">
        <f>K130+N118</f>
        <v>1058769.8699999999</v>
      </c>
      <c r="O130" s="42">
        <f>L130+O118</f>
        <v>228052.72147251433</v>
      </c>
      <c r="P130" s="46">
        <f>M130+P118</f>
        <v>1286822.5914725142</v>
      </c>
      <c r="Q130" s="23"/>
    </row>
    <row r="131" spans="1:17" hidden="1">
      <c r="A131" s="237">
        <v>41289</v>
      </c>
      <c r="B131" s="25">
        <v>49</v>
      </c>
      <c r="C131" s="26" t="s">
        <v>17</v>
      </c>
      <c r="D131" s="47" t="str">
        <f>D119</f>
        <v>'</v>
      </c>
      <c r="E131" s="27">
        <f>E119+366</f>
        <v>41477</v>
      </c>
      <c r="F131" s="90">
        <f>MAXA('Loan #1'!F131,'Loan #2'!F131,'Loan #3'!F107,'Loan #4'!F107,'Loan #5'!F95,'Loan #6'!F95,'Loan #7'!F83,'Loan #8'!F83,'Loan #9'!F71)</f>
        <v>115</v>
      </c>
      <c r="G131" s="28">
        <f>SUM('Loan #1'!G131+'Loan #2'!G131+'Loan #3'!G107+'Loan #4'!G107+'Loan #5'!G95+'Loan #6'!G95+'Loan #7'!G83+'Loan #8'!G83+'Loan #9'!G71)</f>
        <v>17043.177452603206</v>
      </c>
      <c r="H131" s="29">
        <f>SUM('Loan #1'!H131+'Loan #2'!H131+'Loan #3'!H107+'Loan #4'!H107+'Loan #5'!H95+'Loan #6'!H95+'Loan #7'!H83+'Loan #8'!H83+'Loan #9'!H71)</f>
        <v>12941.509999999998</v>
      </c>
      <c r="I131" s="29">
        <f>SUM('Loan #1'!I131+'Loan #2'!I131+'Loan #3'!I107+'Loan #4'!I107+'Loan #5'!I95+'Loan #6'!I95+'Loan #7'!I83+'Loan #8'!I83+'Loan #9'!I71)</f>
        <v>4101.6674526032084</v>
      </c>
      <c r="J131" s="29">
        <f>SUM('Loan #1'!J131+'Loan #2'!J131+'Loan #3'!J107+'Loan #4'!J107+'Loan #5'!J95+'Loan #6'!J95+'Loan #7'!J83+'Loan #8'!J83+'Loan #9'!J71)</f>
        <v>1474929.0110748825</v>
      </c>
      <c r="K131" s="31"/>
      <c r="L131" s="32"/>
      <c r="M131" s="32"/>
      <c r="N131" s="32"/>
      <c r="O131" s="32"/>
      <c r="P131" s="48"/>
      <c r="Q131" s="23"/>
    </row>
    <row r="132" spans="1:17" hidden="1">
      <c r="A132" s="237">
        <v>41320</v>
      </c>
      <c r="B132" s="25">
        <v>50</v>
      </c>
      <c r="C132" s="35" t="s">
        <v>19</v>
      </c>
      <c r="D132" s="36" t="str">
        <f t="shared" ref="D132:E132" si="60">D131</f>
        <v>'</v>
      </c>
      <c r="E132" s="37">
        <f t="shared" si="60"/>
        <v>41477</v>
      </c>
      <c r="F132" s="6">
        <f>MAXA('Loan #1'!F132,'Loan #2'!F132,'Loan #3'!F108,'Loan #4'!F108,'Loan #5'!F96,'Loan #6'!F96,'Loan #7'!F84,'Loan #8'!F84,'Loan #9'!F72)</f>
        <v>116</v>
      </c>
      <c r="G132" s="38">
        <f>SUM('Loan #1'!G132+'Loan #2'!G132+'Loan #3'!G108+'Loan #4'!G108+'Loan #5'!G96+'Loan #6'!G96+'Loan #7'!G84+'Loan #8'!G84+'Loan #9'!G72)</f>
        <v>17043.177452603206</v>
      </c>
      <c r="H132" s="39">
        <f>SUM('Loan #1'!H132+'Loan #2'!H132+'Loan #3'!H108+'Loan #4'!H108+'Loan #5'!H96+'Loan #6'!H96+'Loan #7'!H84+'Loan #8'!H84+'Loan #9'!H72)</f>
        <v>12905.64</v>
      </c>
      <c r="I132" s="39">
        <f>SUM('Loan #1'!I132+'Loan #2'!I132+'Loan #3'!I108+'Loan #4'!I108+'Loan #5'!I96+'Loan #6'!I96+'Loan #7'!I84+'Loan #8'!I84+'Loan #9'!I72)</f>
        <v>4137.5374526032083</v>
      </c>
      <c r="J132" s="39">
        <f>SUM('Loan #1'!J132+'Loan #2'!J132+'Loan #3'!J108+'Loan #4'!J108+'Loan #5'!J96+'Loan #6'!J96+'Loan #7'!J84+'Loan #8'!J84+'Loan #9'!J72)</f>
        <v>1470791.473622279</v>
      </c>
      <c r="K132" s="41"/>
      <c r="L132" s="42"/>
      <c r="M132" s="42"/>
      <c r="N132" s="42"/>
      <c r="O132" s="42"/>
      <c r="P132" s="46"/>
      <c r="Q132" s="23"/>
    </row>
    <row r="133" spans="1:17" hidden="1">
      <c r="A133" s="237">
        <v>41348</v>
      </c>
      <c r="B133" s="25">
        <v>51</v>
      </c>
      <c r="C133" s="35" t="s">
        <v>20</v>
      </c>
      <c r="D133" s="36" t="str">
        <f t="shared" ref="D133:E133" si="61">D132</f>
        <v>'</v>
      </c>
      <c r="E133" s="37">
        <f t="shared" si="61"/>
        <v>41477</v>
      </c>
      <c r="F133" s="6">
        <f>MAXA('Loan #1'!F133,'Loan #2'!F133,'Loan #3'!F109,'Loan #4'!F109,'Loan #5'!F97,'Loan #6'!F97,'Loan #7'!F85,'Loan #8'!F85,'Loan #9'!F73)</f>
        <v>117</v>
      </c>
      <c r="G133" s="38">
        <f>SUM('Loan #1'!G133+'Loan #2'!G133+'Loan #3'!G109+'Loan #4'!G109+'Loan #5'!G97+'Loan #6'!G97+'Loan #7'!G85+'Loan #8'!G85+'Loan #9'!G73)</f>
        <v>17043.177452603206</v>
      </c>
      <c r="H133" s="39">
        <f>SUM('Loan #1'!H133+'Loan #2'!H133+'Loan #3'!H109+'Loan #4'!H109+'Loan #5'!H97+'Loan #6'!H97+'Loan #7'!H85+'Loan #8'!H85+'Loan #9'!H73)</f>
        <v>12869.43</v>
      </c>
      <c r="I133" s="39">
        <f>SUM('Loan #1'!I133+'Loan #2'!I133+'Loan #3'!I109+'Loan #4'!I109+'Loan #5'!I97+'Loan #6'!I97+'Loan #7'!I85+'Loan #8'!I85+'Loan #9'!I73)</f>
        <v>4173.7474526032074</v>
      </c>
      <c r="J133" s="39">
        <f>SUM('Loan #1'!J133+'Loan #2'!J133+'Loan #3'!J109+'Loan #4'!J109+'Loan #5'!J97+'Loan #6'!J97+'Loan #7'!J85+'Loan #8'!J85+'Loan #9'!J73)</f>
        <v>1466617.7261696758</v>
      </c>
      <c r="K133" s="41"/>
      <c r="L133" s="42"/>
      <c r="M133" s="42"/>
      <c r="N133" s="42"/>
      <c r="O133" s="42"/>
      <c r="P133" s="46"/>
      <c r="Q133" s="23"/>
    </row>
    <row r="134" spans="1:17" hidden="1">
      <c r="A134" s="237">
        <v>41379</v>
      </c>
      <c r="B134" s="25">
        <v>52</v>
      </c>
      <c r="C134" s="35" t="s">
        <v>21</v>
      </c>
      <c r="D134" s="36" t="str">
        <f t="shared" ref="D134:E134" si="62">D133</f>
        <v>'</v>
      </c>
      <c r="E134" s="37">
        <f t="shared" si="62"/>
        <v>41477</v>
      </c>
      <c r="F134" s="6">
        <f>MAXA('Loan #1'!F134,'Loan #2'!F134,'Loan #3'!F110,'Loan #4'!F110,'Loan #5'!F98,'Loan #6'!F98,'Loan #7'!F86,'Loan #8'!F86,'Loan #9'!F74)</f>
        <v>118</v>
      </c>
      <c r="G134" s="38">
        <f>SUM('Loan #1'!G134+'Loan #2'!G134+'Loan #3'!G110+'Loan #4'!G110+'Loan #5'!G98+'Loan #6'!G98+'Loan #7'!G86+'Loan #8'!G86+'Loan #9'!G74)</f>
        <v>17043.177452603206</v>
      </c>
      <c r="H134" s="39">
        <f>SUM('Loan #1'!H134+'Loan #2'!H134+'Loan #3'!H110+'Loan #4'!H110+'Loan #5'!H98+'Loan #6'!H98+'Loan #7'!H86+'Loan #8'!H86+'Loan #9'!H74)</f>
        <v>12832.91</v>
      </c>
      <c r="I134" s="39">
        <f>SUM('Loan #1'!I134+'Loan #2'!I134+'Loan #3'!I110+'Loan #4'!I110+'Loan #5'!I98+'Loan #6'!I98+'Loan #7'!I86+'Loan #8'!I86+'Loan #9'!I74)</f>
        <v>4210.2674526032079</v>
      </c>
      <c r="J134" s="39">
        <f>SUM('Loan #1'!J134+'Loan #2'!J134+'Loan #3'!J110+'Loan #4'!J110+'Loan #5'!J98+'Loan #6'!J98+'Loan #7'!J86+'Loan #8'!J86+'Loan #9'!J74)</f>
        <v>1462407.4587170728</v>
      </c>
      <c r="K134" s="41"/>
      <c r="L134" s="42"/>
      <c r="M134" s="42"/>
      <c r="N134" s="42"/>
      <c r="O134" s="42"/>
      <c r="P134" s="46"/>
      <c r="Q134" s="23"/>
    </row>
    <row r="135" spans="1:17" hidden="1">
      <c r="A135" s="237">
        <v>41409</v>
      </c>
      <c r="B135" s="25">
        <v>53</v>
      </c>
      <c r="C135" s="35" t="s">
        <v>22</v>
      </c>
      <c r="D135" s="36" t="str">
        <f t="shared" ref="D135:E135" si="63">D134</f>
        <v>'</v>
      </c>
      <c r="E135" s="37">
        <f t="shared" si="63"/>
        <v>41477</v>
      </c>
      <c r="F135" s="6">
        <f>MAXA('Loan #1'!F135,'Loan #2'!F135,'Loan #3'!F111,'Loan #4'!F111,'Loan #5'!F99,'Loan #6'!F99,'Loan #7'!F87,'Loan #8'!F87,'Loan #9'!F75)</f>
        <v>119</v>
      </c>
      <c r="G135" s="38">
        <f>SUM('Loan #1'!G135+'Loan #2'!G135+'Loan #3'!G111+'Loan #4'!G111+'Loan #5'!G99+'Loan #6'!G99+'Loan #7'!G87+'Loan #8'!G87+'Loan #9'!G75)</f>
        <v>17043.177452603206</v>
      </c>
      <c r="H135" s="39">
        <f>SUM('Loan #1'!H135+'Loan #2'!H135+'Loan #3'!H111+'Loan #4'!H111+'Loan #5'!H99+'Loan #6'!H99+'Loan #7'!H87+'Loan #8'!H87+'Loan #9'!H75)</f>
        <v>12796.079999999998</v>
      </c>
      <c r="I135" s="39">
        <f>SUM('Loan #1'!I135+'Loan #2'!I135+'Loan #3'!I111+'Loan #4'!I111+'Loan #5'!I99+'Loan #6'!I99+'Loan #7'!I87+'Loan #8'!I87+'Loan #9'!I75)</f>
        <v>4247.0974526032078</v>
      </c>
      <c r="J135" s="39">
        <f>SUM('Loan #1'!J135+'Loan #2'!J135+'Loan #3'!J111+'Loan #4'!J111+'Loan #5'!J99+'Loan #6'!J99+'Loan #7'!J87+'Loan #8'!J87+'Loan #9'!J75)</f>
        <v>1458160.3612644696</v>
      </c>
      <c r="K135" s="41"/>
      <c r="L135" s="42"/>
      <c r="M135" s="42"/>
      <c r="N135" s="42"/>
      <c r="O135" s="42"/>
      <c r="P135" s="46"/>
      <c r="Q135" s="23"/>
    </row>
    <row r="136" spans="1:17" hidden="1">
      <c r="A136" s="237">
        <v>41440</v>
      </c>
      <c r="B136" s="25">
        <v>54</v>
      </c>
      <c r="C136" s="35" t="s">
        <v>23</v>
      </c>
      <c r="D136" s="36" t="str">
        <f t="shared" ref="D136:E136" si="64">D135</f>
        <v>'</v>
      </c>
      <c r="E136" s="37">
        <f t="shared" si="64"/>
        <v>41477</v>
      </c>
      <c r="F136" s="6">
        <f>MAXA('Loan #1'!F136,'Loan #2'!F136,'Loan #3'!F112,'Loan #4'!F112,'Loan #5'!F100,'Loan #6'!F100,'Loan #7'!F88,'Loan #8'!F88,'Loan #9'!F76)</f>
        <v>120</v>
      </c>
      <c r="G136" s="38">
        <f>SUM('Loan #1'!G136+'Loan #2'!G136+'Loan #3'!G112+'Loan #4'!G112+'Loan #5'!G100+'Loan #6'!G100+'Loan #7'!G88+'Loan #8'!G88+'Loan #9'!G76)</f>
        <v>17043.177452603206</v>
      </c>
      <c r="H136" s="39">
        <f>SUM('Loan #1'!H136+'Loan #2'!H136+'Loan #3'!H112+'Loan #4'!H112+'Loan #5'!H100+'Loan #6'!H100+'Loan #7'!H88+'Loan #8'!H88+'Loan #9'!H76)</f>
        <v>12758.89</v>
      </c>
      <c r="I136" s="39">
        <f>SUM('Loan #1'!I136+'Loan #2'!I136+'Loan #3'!I112+'Loan #4'!I112+'Loan #5'!I100+'Loan #6'!I100+'Loan #7'!I88+'Loan #8'!I88+'Loan #9'!I76)</f>
        <v>4284.2874526032083</v>
      </c>
      <c r="J136" s="39">
        <f>SUM('Loan #1'!J136+'Loan #2'!J136+'Loan #3'!J112+'Loan #4'!J112+'Loan #5'!J100+'Loan #6'!J100+'Loan #7'!J88+'Loan #8'!J88+'Loan #9'!J76)</f>
        <v>1453876.0738118663</v>
      </c>
      <c r="K136" s="41"/>
      <c r="L136" s="42"/>
      <c r="M136" s="42"/>
      <c r="N136" s="42"/>
      <c r="O136" s="42"/>
      <c r="P136" s="46"/>
      <c r="Q136" s="23"/>
    </row>
    <row r="137" spans="1:17" hidden="1">
      <c r="A137" s="237">
        <v>41470</v>
      </c>
      <c r="B137" s="25">
        <v>55</v>
      </c>
      <c r="C137" s="35" t="s">
        <v>24</v>
      </c>
      <c r="D137" s="36" t="str">
        <f t="shared" ref="D137:E137" si="65">D136</f>
        <v>'</v>
      </c>
      <c r="E137" s="37">
        <f t="shared" si="65"/>
        <v>41477</v>
      </c>
      <c r="F137" s="6">
        <f>MAXA('Loan #1'!F137,'Loan #2'!F137,'Loan #3'!F113,'Loan #4'!F113,'Loan #5'!F101,'Loan #6'!F101,'Loan #7'!F89,'Loan #8'!F89,'Loan #9'!F77)</f>
        <v>121</v>
      </c>
      <c r="G137" s="38">
        <f>SUM('Loan #1'!G137+'Loan #2'!G137+'Loan #3'!G113+'Loan #4'!G113+'Loan #5'!G101+'Loan #6'!G101+'Loan #7'!G89+'Loan #8'!G89+'Loan #9'!G77)</f>
        <v>17043.177452603206</v>
      </c>
      <c r="H137" s="39">
        <f>SUM('Loan #1'!H137+'Loan #2'!H137+'Loan #3'!H113+'Loan #4'!H113+'Loan #5'!H101+'Loan #6'!H101+'Loan #7'!H89+'Loan #8'!H89+'Loan #9'!H77)</f>
        <v>12721.420000000002</v>
      </c>
      <c r="I137" s="39">
        <f>SUM('Loan #1'!I137+'Loan #2'!I137+'Loan #3'!I113+'Loan #4'!I113+'Loan #5'!I101+'Loan #6'!I101+'Loan #7'!I89+'Loan #8'!I89+'Loan #9'!I77)</f>
        <v>4321.7574526032076</v>
      </c>
      <c r="J137" s="39">
        <f>SUM('Loan #1'!J137+'Loan #2'!J137+'Loan #3'!J113+'Loan #4'!J113+'Loan #5'!J101+'Loan #6'!J101+'Loan #7'!J89+'Loan #8'!J89+'Loan #9'!J77)</f>
        <v>1449554.3163592629</v>
      </c>
      <c r="K137" s="41"/>
      <c r="L137" s="42"/>
      <c r="M137" s="42"/>
      <c r="N137" s="42"/>
      <c r="O137" s="42"/>
      <c r="P137" s="46"/>
      <c r="Q137" s="23"/>
    </row>
    <row r="138" spans="1:17" hidden="1">
      <c r="A138" s="237">
        <v>41501</v>
      </c>
      <c r="B138" s="25">
        <v>56</v>
      </c>
      <c r="C138" s="35" t="s">
        <v>25</v>
      </c>
      <c r="D138" s="36" t="str">
        <f t="shared" ref="D138:E138" si="66">D137</f>
        <v>'</v>
      </c>
      <c r="E138" s="37">
        <f t="shared" si="66"/>
        <v>41477</v>
      </c>
      <c r="F138" s="6">
        <f>MAXA('Loan #1'!F138,'Loan #2'!F138,'Loan #3'!F114,'Loan #4'!F114,'Loan #5'!F102,'Loan #6'!F102,'Loan #7'!F90,'Loan #8'!F90,'Loan #9'!F78)</f>
        <v>122</v>
      </c>
      <c r="G138" s="38">
        <f>SUM('Loan #1'!G138+'Loan #2'!G138+'Loan #3'!G114+'Loan #4'!G114+'Loan #5'!G102+'Loan #6'!G102+'Loan #7'!G90+'Loan #8'!G90+'Loan #9'!G78)</f>
        <v>17043.177452603206</v>
      </c>
      <c r="H138" s="39">
        <f>SUM('Loan #1'!H138+'Loan #2'!H138+'Loan #3'!H114+'Loan #4'!H114+'Loan #5'!H102+'Loan #6'!H102+'Loan #7'!H90+'Loan #8'!H90+'Loan #9'!H78)</f>
        <v>12683.609999999999</v>
      </c>
      <c r="I138" s="39">
        <f>SUM('Loan #1'!I138+'Loan #2'!I138+'Loan #3'!I114+'Loan #4'!I114+'Loan #5'!I102+'Loan #6'!I102+'Loan #7'!I90+'Loan #8'!I90+'Loan #9'!I78)</f>
        <v>4359.5674526032071</v>
      </c>
      <c r="J138" s="39">
        <f>SUM('Loan #1'!J138+'Loan #2'!J138+'Loan #3'!J114+'Loan #4'!J114+'Loan #5'!J102+'Loan #6'!J102+'Loan #7'!J90+'Loan #8'!J90+'Loan #9'!J78)</f>
        <v>1445194.7489066599</v>
      </c>
      <c r="K138" s="41"/>
      <c r="L138" s="42"/>
      <c r="M138" s="42"/>
      <c r="N138" s="42"/>
      <c r="O138" s="42"/>
      <c r="P138" s="46"/>
      <c r="Q138" s="23"/>
    </row>
    <row r="139" spans="1:17" hidden="1">
      <c r="A139" s="237">
        <v>41532</v>
      </c>
      <c r="B139" s="25">
        <v>57</v>
      </c>
      <c r="C139" s="35" t="s">
        <v>26</v>
      </c>
      <c r="D139" s="36" t="str">
        <f t="shared" ref="D139:E139" si="67">D138</f>
        <v>'</v>
      </c>
      <c r="E139" s="37">
        <f t="shared" si="67"/>
        <v>41477</v>
      </c>
      <c r="F139" s="6">
        <f>MAXA('Loan #1'!F139,'Loan #2'!F139,'Loan #3'!F115,'Loan #4'!F115,'Loan #5'!F103,'Loan #6'!F103,'Loan #7'!F91,'Loan #8'!F91,'Loan #9'!F79)</f>
        <v>123</v>
      </c>
      <c r="G139" s="38">
        <f>SUM('Loan #1'!G139+'Loan #2'!G139+'Loan #3'!G115+'Loan #4'!G115+'Loan #5'!G103+'Loan #6'!G103+'Loan #7'!G91+'Loan #8'!G91+'Loan #9'!G79)</f>
        <v>17043.177452603206</v>
      </c>
      <c r="H139" s="39">
        <f>SUM('Loan #1'!H139+'Loan #2'!H139+'Loan #3'!H115+'Loan #4'!H115+'Loan #5'!H103+'Loan #6'!H103+'Loan #7'!H91+'Loan #8'!H91+'Loan #9'!H79)</f>
        <v>12645.46</v>
      </c>
      <c r="I139" s="39">
        <f>SUM('Loan #1'!I139+'Loan #2'!I139+'Loan #3'!I115+'Loan #4'!I115+'Loan #5'!I103+'Loan #6'!I103+'Loan #7'!I91+'Loan #8'!I91+'Loan #9'!I79)</f>
        <v>4397.7174526032086</v>
      </c>
      <c r="J139" s="39">
        <f>SUM('Loan #1'!J139+'Loan #2'!J139+'Loan #3'!J115+'Loan #4'!J115+'Loan #5'!J103+'Loan #6'!J103+'Loan #7'!J91+'Loan #8'!J91+'Loan #9'!J79)</f>
        <v>1440797.0314540567</v>
      </c>
      <c r="K139" s="41"/>
      <c r="L139" s="42"/>
      <c r="M139" s="42"/>
      <c r="N139" s="42"/>
      <c r="O139" s="42"/>
      <c r="P139" s="46"/>
      <c r="Q139" s="23"/>
    </row>
    <row r="140" spans="1:17" hidden="1">
      <c r="A140" s="237">
        <v>41562</v>
      </c>
      <c r="B140" s="25">
        <v>58</v>
      </c>
      <c r="C140" s="35" t="s">
        <v>27</v>
      </c>
      <c r="D140" s="36" t="str">
        <f t="shared" ref="D140:E140" si="68">D139</f>
        <v>'</v>
      </c>
      <c r="E140" s="37">
        <f t="shared" si="68"/>
        <v>41477</v>
      </c>
      <c r="F140" s="6">
        <f>MAXA('Loan #1'!F140,'Loan #2'!F140,'Loan #3'!F116,'Loan #4'!F116,'Loan #5'!F104,'Loan #6'!F104,'Loan #7'!F92,'Loan #8'!F92,'Loan #9'!F80)</f>
        <v>124</v>
      </c>
      <c r="G140" s="38">
        <f>SUM('Loan #1'!G140+'Loan #2'!G140+'Loan #3'!G116+'Loan #4'!G116+'Loan #5'!G104+'Loan #6'!G104+'Loan #7'!G92+'Loan #8'!G92+'Loan #9'!G80)</f>
        <v>17043.177452603206</v>
      </c>
      <c r="H140" s="39">
        <f>SUM('Loan #1'!H140+'Loan #2'!H140+'Loan #3'!H116+'Loan #4'!H116+'Loan #5'!H104+'Loan #6'!H104+'Loan #7'!H92+'Loan #8'!H92+'Loan #9'!H80)</f>
        <v>12606.960000000001</v>
      </c>
      <c r="I140" s="39">
        <f>SUM('Loan #1'!I140+'Loan #2'!I140+'Loan #3'!I116+'Loan #4'!I116+'Loan #5'!I104+'Loan #6'!I104+'Loan #7'!I92+'Loan #8'!I92+'Loan #9'!I80)</f>
        <v>4436.2174526032077</v>
      </c>
      <c r="J140" s="39">
        <f>SUM('Loan #1'!J140+'Loan #2'!J140+'Loan #3'!J116+'Loan #4'!J116+'Loan #5'!J104+'Loan #6'!J104+'Loan #7'!J92+'Loan #8'!J92+'Loan #9'!J80)</f>
        <v>1436360.8140014533</v>
      </c>
      <c r="K140" s="41"/>
      <c r="L140" s="42"/>
      <c r="M140" s="42"/>
      <c r="N140" s="42"/>
      <c r="O140" s="42"/>
      <c r="P140" s="46"/>
      <c r="Q140" s="23"/>
    </row>
    <row r="141" spans="1:17" hidden="1">
      <c r="A141" s="237">
        <v>41593</v>
      </c>
      <c r="B141" s="25">
        <v>59</v>
      </c>
      <c r="C141" s="35" t="s">
        <v>28</v>
      </c>
      <c r="D141" s="36" t="str">
        <f t="shared" ref="D141:E141" si="69">D140</f>
        <v>'</v>
      </c>
      <c r="E141" s="37">
        <f t="shared" si="69"/>
        <v>41477</v>
      </c>
      <c r="F141" s="6">
        <f>MAXA('Loan #1'!F141,'Loan #2'!F141,'Loan #3'!F117,'Loan #4'!F117,'Loan #5'!F105,'Loan #6'!F105,'Loan #7'!F93,'Loan #8'!F93,'Loan #9'!F81)</f>
        <v>125</v>
      </c>
      <c r="G141" s="38">
        <f>SUM('Loan #1'!G141+'Loan #2'!G141+'Loan #3'!G117+'Loan #4'!G117+'Loan #5'!G105+'Loan #6'!G105+'Loan #7'!G93+'Loan #8'!G93+'Loan #9'!G81)</f>
        <v>17043.177452603206</v>
      </c>
      <c r="H141" s="39">
        <f>SUM('Loan #1'!H141+'Loan #2'!H141+'Loan #3'!H117+'Loan #4'!H117+'Loan #5'!H105+'Loan #6'!H105+'Loan #7'!H93+'Loan #8'!H93+'Loan #9'!H81)</f>
        <v>12568.17</v>
      </c>
      <c r="I141" s="39">
        <f>SUM('Loan #1'!I141+'Loan #2'!I141+'Loan #3'!I117+'Loan #4'!I117+'Loan #5'!I105+'Loan #6'!I105+'Loan #7'!I93+'Loan #8'!I93+'Loan #9'!I81)</f>
        <v>4475.0074526032076</v>
      </c>
      <c r="J141" s="39">
        <f>SUM('Loan #1'!J141+'Loan #2'!J141+'Loan #3'!J117+'Loan #4'!J117+'Loan #5'!J105+'Loan #6'!J105+'Loan #7'!J93+'Loan #8'!J93+'Loan #9'!J81)</f>
        <v>1431885.8065488501</v>
      </c>
      <c r="K141" s="41"/>
      <c r="L141" s="42"/>
      <c r="M141" s="42"/>
      <c r="N141" s="42"/>
      <c r="O141" s="42"/>
      <c r="P141" s="46"/>
      <c r="Q141" s="23"/>
    </row>
    <row r="142" spans="1:17" hidden="1">
      <c r="A142" s="237">
        <v>41623</v>
      </c>
      <c r="B142" s="25">
        <v>60</v>
      </c>
      <c r="C142" s="50" t="s">
        <v>29</v>
      </c>
      <c r="D142" s="51" t="str">
        <f t="shared" ref="D142:E142" si="70">D141</f>
        <v>'</v>
      </c>
      <c r="E142" s="52">
        <f t="shared" si="70"/>
        <v>41477</v>
      </c>
      <c r="F142" s="53">
        <f>MAXA('Loan #1'!F142,'Loan #2'!F142,'Loan #3'!F118,'Loan #4'!F118,'Loan #5'!F106,'Loan #6'!F106,'Loan #7'!F94,'Loan #8'!F94,'Loan #9'!F82)</f>
        <v>126</v>
      </c>
      <c r="G142" s="54">
        <f>SUM('Loan #1'!G142+'Loan #2'!G142+'Loan #3'!G118+'Loan #4'!G118+'Loan #5'!G106+'Loan #6'!G106+'Loan #7'!G94+'Loan #8'!G94+'Loan #9'!G82)</f>
        <v>17043.177452603206</v>
      </c>
      <c r="H142" s="55">
        <f>SUM('Loan #1'!H142+'Loan #2'!H142+'Loan #3'!H118+'Loan #4'!H118+'Loan #5'!H106+'Loan #6'!H106+'Loan #7'!H94+'Loan #8'!H94+'Loan #9'!H82)</f>
        <v>12529</v>
      </c>
      <c r="I142" s="55">
        <f>SUM('Loan #1'!I142+'Loan #2'!I142+'Loan #3'!I118+'Loan #4'!I118+'Loan #5'!I106+'Loan #6'!I106+'Loan #7'!I94+'Loan #8'!I94+'Loan #9'!I82)</f>
        <v>4514.1774526032077</v>
      </c>
      <c r="J142" s="55">
        <f>SUM('Loan #1'!J142+'Loan #2'!J142+'Loan #3'!J118+'Loan #4'!J118+'Loan #5'!J106+'Loan #6'!J106+'Loan #7'!J94+'Loan #8'!J94+'Loan #9'!J82)</f>
        <v>1427371.6290962473</v>
      </c>
      <c r="K142" s="57">
        <f>SUM(H131:H142)</f>
        <v>152859.08000000002</v>
      </c>
      <c r="L142" s="55">
        <f>SUM(I131:I142)</f>
        <v>51659.049431238498</v>
      </c>
      <c r="M142" s="55">
        <f>SUM(G131:G142)</f>
        <v>204518.12943123849</v>
      </c>
      <c r="N142" s="127">
        <f>K142+N130</f>
        <v>1211628.95</v>
      </c>
      <c r="O142" s="55">
        <f>L142+O130</f>
        <v>279711.77090375283</v>
      </c>
      <c r="P142" s="56">
        <f>M142+P130</f>
        <v>1491340.7209037526</v>
      </c>
      <c r="Q142" s="23"/>
    </row>
    <row r="143" spans="1:17" hidden="1">
      <c r="A143" s="237">
        <v>41654</v>
      </c>
      <c r="B143" s="25">
        <v>25</v>
      </c>
      <c r="C143" s="26" t="s">
        <v>17</v>
      </c>
      <c r="D143" s="47" t="str">
        <f>D131</f>
        <v>'</v>
      </c>
      <c r="E143" s="27">
        <f>E131+366</f>
        <v>41843</v>
      </c>
      <c r="F143" s="90">
        <f>MAXA('Loan #1'!F143,'Loan #2'!F143,'Loan #3'!F119,'Loan #4'!F119,'Loan #5'!F107,'Loan #6'!F107,'Loan #7'!F95,'Loan #8'!F95,'Loan #9'!F83)</f>
        <v>127</v>
      </c>
      <c r="G143" s="28">
        <f>SUM('Loan #1'!G143+'Loan #2'!G143+'Loan #3'!G119+'Loan #4'!G119+'Loan #5'!G107+'Loan #6'!G107+'Loan #7'!G95+'Loan #8'!G95+'Loan #9'!G83)</f>
        <v>17043.177452603206</v>
      </c>
      <c r="H143" s="29">
        <f>SUM('Loan #1'!H143+'Loan #2'!H143+'Loan #3'!H119+'Loan #4'!H119+'Loan #5'!H107+'Loan #6'!H107+'Loan #7'!H95+'Loan #8'!H95+'Loan #9'!H83)</f>
        <v>12489.509999999998</v>
      </c>
      <c r="I143" s="29">
        <f>SUM('Loan #1'!I143+'Loan #2'!I143+'Loan #3'!I119+'Loan #4'!I119+'Loan #5'!I107+'Loan #6'!I107+'Loan #7'!I95+'Loan #8'!I95+'Loan #9'!I83)</f>
        <v>4553.6674526032075</v>
      </c>
      <c r="J143" s="29">
        <f>SUM('Loan #1'!J143+'Loan #2'!J143+'Loan #3'!J119+'Loan #4'!J119+'Loan #5'!J107+'Loan #6'!J107+'Loan #7'!J95+'Loan #8'!J95+'Loan #9'!J83)</f>
        <v>1422817.9616436439</v>
      </c>
      <c r="K143" s="31"/>
      <c r="L143" s="32"/>
      <c r="M143" s="32"/>
      <c r="N143" s="32"/>
      <c r="O143" s="32"/>
      <c r="P143" s="48"/>
      <c r="Q143" s="23"/>
    </row>
    <row r="144" spans="1:17" hidden="1">
      <c r="A144" s="237">
        <v>41685</v>
      </c>
      <c r="B144" s="25">
        <v>26</v>
      </c>
      <c r="C144" s="35" t="s">
        <v>19</v>
      </c>
      <c r="D144" s="36" t="str">
        <f t="shared" ref="D144:E144" si="71">D143</f>
        <v>'</v>
      </c>
      <c r="E144" s="37">
        <f t="shared" si="71"/>
        <v>41843</v>
      </c>
      <c r="F144" s="6">
        <f>MAXA('Loan #1'!F144,'Loan #2'!F144,'Loan #3'!F120,'Loan #4'!F120,'Loan #5'!F108,'Loan #6'!F108,'Loan #7'!F96,'Loan #8'!F96,'Loan #9'!F84)</f>
        <v>128</v>
      </c>
      <c r="G144" s="38">
        <f>SUM('Loan #1'!G144+'Loan #2'!G144+'Loan #3'!G120+'Loan #4'!G120+'Loan #5'!G108+'Loan #6'!G108+'Loan #7'!G96+'Loan #8'!G96+'Loan #9'!G84)</f>
        <v>17043.177452603206</v>
      </c>
      <c r="H144" s="39">
        <f>SUM('Loan #1'!H144+'Loan #2'!H144+'Loan #3'!H120+'Loan #4'!H120+'Loan #5'!H108+'Loan #6'!H108+'Loan #7'!H96+'Loan #8'!H96+'Loan #9'!H84)</f>
        <v>12449.65</v>
      </c>
      <c r="I144" s="39">
        <f>SUM('Loan #1'!I144+'Loan #2'!I144+'Loan #3'!I120+'Loan #4'!I120+'Loan #5'!I108+'Loan #6'!I108+'Loan #7'!I96+'Loan #8'!I96+'Loan #9'!I84)</f>
        <v>4593.5274526032081</v>
      </c>
      <c r="J144" s="39">
        <f>SUM('Loan #1'!J144+'Loan #2'!J144+'Loan #3'!J120+'Loan #4'!J120+'Loan #5'!J108+'Loan #6'!J108+'Loan #7'!J96+'Loan #8'!J96+'Loan #9'!J84)</f>
        <v>1418224.4341910407</v>
      </c>
      <c r="K144" s="41"/>
      <c r="L144" s="42"/>
      <c r="M144" s="42"/>
      <c r="N144" s="42"/>
      <c r="O144" s="42"/>
      <c r="P144" s="46"/>
      <c r="Q144" s="23"/>
    </row>
    <row r="145" spans="1:17" hidden="1">
      <c r="A145" s="237">
        <v>41713</v>
      </c>
      <c r="B145" s="25">
        <v>27</v>
      </c>
      <c r="C145" s="35" t="s">
        <v>20</v>
      </c>
      <c r="D145" s="36" t="str">
        <f t="shared" ref="D145:E145" si="72">D144</f>
        <v>'</v>
      </c>
      <c r="E145" s="37">
        <f t="shared" si="72"/>
        <v>41843</v>
      </c>
      <c r="F145" s="6">
        <f>MAXA('Loan #1'!F145,'Loan #2'!F145,'Loan #3'!F121,'Loan #4'!F121,'Loan #5'!F109,'Loan #6'!F109,'Loan #7'!F97,'Loan #8'!F97,'Loan #9'!F85)</f>
        <v>129</v>
      </c>
      <c r="G145" s="38">
        <f>SUM('Loan #1'!G145+'Loan #2'!G145+'Loan #3'!G121+'Loan #4'!G121+'Loan #5'!G109+'Loan #6'!G109+'Loan #7'!G97+'Loan #8'!G97+'Loan #9'!G85)</f>
        <v>17043.177452603206</v>
      </c>
      <c r="H145" s="39">
        <f>SUM('Loan #1'!H145+'Loan #2'!H145+'Loan #3'!H121+'Loan #4'!H121+'Loan #5'!H109+'Loan #6'!H109+'Loan #7'!H97+'Loan #8'!H97+'Loan #9'!H85)</f>
        <v>12409.46</v>
      </c>
      <c r="I145" s="39">
        <f>SUM('Loan #1'!I145+'Loan #2'!I145+'Loan #3'!I121+'Loan #4'!I121+'Loan #5'!I109+'Loan #6'!I109+'Loan #7'!I97+'Loan #8'!I97+'Loan #9'!I85)</f>
        <v>4633.7174526032086</v>
      </c>
      <c r="J145" s="39">
        <f>SUM('Loan #1'!J145+'Loan #2'!J145+'Loan #3'!J121+'Loan #4'!J121+'Loan #5'!J109+'Loan #6'!J109+'Loan #7'!J97+'Loan #8'!J97+'Loan #9'!J85)</f>
        <v>1413590.7167384373</v>
      </c>
      <c r="K145" s="41"/>
      <c r="L145" s="42"/>
      <c r="M145" s="42"/>
      <c r="N145" s="42"/>
      <c r="O145" s="42"/>
      <c r="P145" s="46"/>
      <c r="Q145" s="23"/>
    </row>
    <row r="146" spans="1:17" hidden="1">
      <c r="A146" s="237">
        <v>41744</v>
      </c>
      <c r="B146" s="25">
        <v>28</v>
      </c>
      <c r="C146" s="35" t="s">
        <v>21</v>
      </c>
      <c r="D146" s="36" t="str">
        <f t="shared" ref="D146:E146" si="73">D145</f>
        <v>'</v>
      </c>
      <c r="E146" s="37">
        <f t="shared" si="73"/>
        <v>41843</v>
      </c>
      <c r="F146" s="6">
        <f>MAXA('Loan #1'!F146,'Loan #2'!F146,'Loan #3'!F122,'Loan #4'!F122,'Loan #5'!F110,'Loan #6'!F110,'Loan #7'!F98,'Loan #8'!F98,'Loan #9'!F86)</f>
        <v>130</v>
      </c>
      <c r="G146" s="38">
        <f>SUM('Loan #1'!G146+'Loan #2'!G146+'Loan #3'!G122+'Loan #4'!G122+'Loan #5'!G110+'Loan #6'!G110+'Loan #7'!G98+'Loan #8'!G98+'Loan #9'!G86)</f>
        <v>17043.177452603206</v>
      </c>
      <c r="H146" s="39">
        <f>SUM('Loan #1'!H146+'Loan #2'!H146+'Loan #3'!H122+'Loan #4'!H122+'Loan #5'!H110+'Loan #6'!H110+'Loan #7'!H98+'Loan #8'!H98+'Loan #9'!H86)</f>
        <v>12368.93</v>
      </c>
      <c r="I146" s="39">
        <f>SUM('Loan #1'!I146+'Loan #2'!I146+'Loan #3'!I122+'Loan #4'!I122+'Loan #5'!I110+'Loan #6'!I110+'Loan #7'!I98+'Loan #8'!I98+'Loan #9'!I86)</f>
        <v>4674.2474526032074</v>
      </c>
      <c r="J146" s="39">
        <f>SUM('Loan #1'!J146+'Loan #2'!J146+'Loan #3'!J122+'Loan #4'!J122+'Loan #5'!J110+'Loan #6'!J110+'Loan #7'!J98+'Loan #8'!J98+'Loan #9'!J86)</f>
        <v>1408916.4692858341</v>
      </c>
      <c r="K146" s="41"/>
      <c r="L146" s="42"/>
      <c r="M146" s="42"/>
      <c r="N146" s="42"/>
      <c r="O146" s="42"/>
      <c r="P146" s="46"/>
      <c r="Q146" s="23"/>
    </row>
    <row r="147" spans="1:17" hidden="1">
      <c r="A147" s="237">
        <v>41774</v>
      </c>
      <c r="B147" s="25">
        <v>29</v>
      </c>
      <c r="C147" s="35" t="s">
        <v>22</v>
      </c>
      <c r="D147" s="36" t="str">
        <f t="shared" ref="D147:E147" si="74">D146</f>
        <v>'</v>
      </c>
      <c r="E147" s="37">
        <f t="shared" si="74"/>
        <v>41843</v>
      </c>
      <c r="F147" s="6">
        <f>MAXA('Loan #1'!F147,'Loan #2'!F147,'Loan #3'!F123,'Loan #4'!F123,'Loan #5'!F111,'Loan #6'!F111,'Loan #7'!F99,'Loan #8'!F99,'Loan #9'!F87)</f>
        <v>131</v>
      </c>
      <c r="G147" s="38">
        <f>SUM('Loan #1'!G147+'Loan #2'!G147+'Loan #3'!G123+'Loan #4'!G123+'Loan #5'!G111+'Loan #6'!G111+'Loan #7'!G99+'Loan #8'!G99+'Loan #9'!G87)</f>
        <v>17043.177452603206</v>
      </c>
      <c r="H147" s="39">
        <f>SUM('Loan #1'!H147+'Loan #2'!H147+'Loan #3'!H123+'Loan #4'!H123+'Loan #5'!H111+'Loan #6'!H111+'Loan #7'!H99+'Loan #8'!H99+'Loan #9'!H87)</f>
        <v>12328.02</v>
      </c>
      <c r="I147" s="39">
        <f>SUM('Loan #1'!I147+'Loan #2'!I147+'Loan #3'!I123+'Loan #4'!I123+'Loan #5'!I111+'Loan #6'!I111+'Loan #7'!I99+'Loan #8'!I99+'Loan #9'!I87)</f>
        <v>4715.1574526032082</v>
      </c>
      <c r="J147" s="39">
        <f>SUM('Loan #1'!J147+'Loan #2'!J147+'Loan #3'!J123+'Loan #4'!J123+'Loan #5'!J111+'Loan #6'!J111+'Loan #7'!J99+'Loan #8'!J99+'Loan #9'!J87)</f>
        <v>1404201.311833231</v>
      </c>
      <c r="K147" s="41"/>
      <c r="L147" s="42"/>
      <c r="M147" s="42"/>
      <c r="N147" s="42"/>
      <c r="O147" s="42"/>
      <c r="P147" s="46"/>
      <c r="Q147" s="23"/>
    </row>
    <row r="148" spans="1:17" hidden="1">
      <c r="A148" s="237">
        <v>41805</v>
      </c>
      <c r="B148" s="25">
        <v>30</v>
      </c>
      <c r="C148" s="35" t="s">
        <v>23</v>
      </c>
      <c r="D148" s="36" t="str">
        <f t="shared" ref="D148:E148" si="75">D147</f>
        <v>'</v>
      </c>
      <c r="E148" s="37">
        <f t="shared" si="75"/>
        <v>41843</v>
      </c>
      <c r="F148" s="6">
        <f>MAXA('Loan #1'!F148,'Loan #2'!F148,'Loan #3'!F124,'Loan #4'!F124,'Loan #5'!F112,'Loan #6'!F112,'Loan #7'!F100,'Loan #8'!F100,'Loan #9'!F88)</f>
        <v>132</v>
      </c>
      <c r="G148" s="38">
        <f>SUM('Loan #1'!G148+'Loan #2'!G148+'Loan #3'!G124+'Loan #4'!G124+'Loan #5'!G112+'Loan #6'!G112+'Loan #7'!G100+'Loan #8'!G100+'Loan #9'!G88)</f>
        <v>17043.177452603206</v>
      </c>
      <c r="H148" s="39">
        <f>SUM('Loan #1'!H148+'Loan #2'!H148+'Loan #3'!H124+'Loan #4'!H124+'Loan #5'!H112+'Loan #6'!H112+'Loan #7'!H100+'Loan #8'!H100+'Loan #9'!H88)</f>
        <v>12286.76</v>
      </c>
      <c r="I148" s="39">
        <f>SUM('Loan #1'!I148+'Loan #2'!I148+'Loan #3'!I124+'Loan #4'!I124+'Loan #5'!I112+'Loan #6'!I112+'Loan #7'!I100+'Loan #8'!I100+'Loan #9'!I88)</f>
        <v>4756.4174526032075</v>
      </c>
      <c r="J148" s="39">
        <f>SUM('Loan #1'!J148+'Loan #2'!J148+'Loan #3'!J124+'Loan #4'!J124+'Loan #5'!J112+'Loan #6'!J112+'Loan #7'!J100+'Loan #8'!J100+'Loan #9'!J88)</f>
        <v>1399444.8943806277</v>
      </c>
      <c r="K148" s="41"/>
      <c r="L148" s="42"/>
      <c r="M148" s="42"/>
      <c r="N148" s="42"/>
      <c r="O148" s="42"/>
      <c r="P148" s="46"/>
      <c r="Q148" s="23"/>
    </row>
    <row r="149" spans="1:17" hidden="1">
      <c r="A149" s="237">
        <v>41835</v>
      </c>
      <c r="B149" s="25">
        <v>31</v>
      </c>
      <c r="C149" s="35" t="s">
        <v>24</v>
      </c>
      <c r="D149" s="36" t="str">
        <f t="shared" ref="D149:E149" si="76">D148</f>
        <v>'</v>
      </c>
      <c r="E149" s="37">
        <f t="shared" si="76"/>
        <v>41843</v>
      </c>
      <c r="F149" s="6">
        <f>MAXA('Loan #1'!F149,'Loan #2'!F149,'Loan #3'!F125,'Loan #4'!F125,'Loan #5'!F113,'Loan #6'!F113,'Loan #7'!F101,'Loan #8'!F101,'Loan #9'!F89)</f>
        <v>133</v>
      </c>
      <c r="G149" s="38">
        <f>SUM('Loan #1'!G149+'Loan #2'!G149+'Loan #3'!G125+'Loan #4'!G125+'Loan #5'!G113+'Loan #6'!G113+'Loan #7'!G101+'Loan #8'!G101+'Loan #9'!G89)</f>
        <v>17043.177452603206</v>
      </c>
      <c r="H149" s="39">
        <f>SUM('Loan #1'!H149+'Loan #2'!H149+'Loan #3'!H125+'Loan #4'!H125+'Loan #5'!H113+'Loan #6'!H113+'Loan #7'!H101+'Loan #8'!H101+'Loan #9'!H89)</f>
        <v>12245.14</v>
      </c>
      <c r="I149" s="39">
        <f>SUM('Loan #1'!I149+'Loan #2'!I149+'Loan #3'!I125+'Loan #4'!I125+'Loan #5'!I113+'Loan #6'!I113+'Loan #7'!I101+'Loan #8'!I101+'Loan #9'!I89)</f>
        <v>4798.0374526032083</v>
      </c>
      <c r="J149" s="39">
        <f>SUM('Loan #1'!J149+'Loan #2'!J149+'Loan #3'!J125+'Loan #4'!J125+'Loan #5'!J113+'Loan #6'!J113+'Loan #7'!J101+'Loan #8'!J101+'Loan #9'!J89)</f>
        <v>1394646.8569280247</v>
      </c>
      <c r="K149" s="41"/>
      <c r="L149" s="42"/>
      <c r="M149" s="42"/>
      <c r="N149" s="42"/>
      <c r="O149" s="42"/>
      <c r="P149" s="46"/>
      <c r="Q149" s="23"/>
    </row>
    <row r="150" spans="1:17" hidden="1">
      <c r="A150" s="237">
        <v>41866</v>
      </c>
      <c r="B150" s="25">
        <v>32</v>
      </c>
      <c r="C150" s="35" t="s">
        <v>25</v>
      </c>
      <c r="D150" s="36" t="str">
        <f t="shared" ref="D150:E150" si="77">D149</f>
        <v>'</v>
      </c>
      <c r="E150" s="37">
        <f t="shared" si="77"/>
        <v>41843</v>
      </c>
      <c r="F150" s="6">
        <f>MAXA('Loan #1'!F150,'Loan #2'!F150,'Loan #3'!F126,'Loan #4'!F126,'Loan #5'!F114,'Loan #6'!F114,'Loan #7'!F102,'Loan #8'!F102,'Loan #9'!F90)</f>
        <v>134</v>
      </c>
      <c r="G150" s="38">
        <f>SUM('Loan #1'!G150+'Loan #2'!G150+'Loan #3'!G126+'Loan #4'!G126+'Loan #5'!G114+'Loan #6'!G114+'Loan #7'!G102+'Loan #8'!G102+'Loan #9'!G90)</f>
        <v>17043.177452603206</v>
      </c>
      <c r="H150" s="39">
        <f>SUM('Loan #1'!H150+'Loan #2'!H150+'Loan #3'!H126+'Loan #4'!H126+'Loan #5'!H114+'Loan #6'!H114+'Loan #7'!H102+'Loan #8'!H102+'Loan #9'!H90)</f>
        <v>12203.17</v>
      </c>
      <c r="I150" s="39">
        <f>SUM('Loan #1'!I150+'Loan #2'!I150+'Loan #3'!I126+'Loan #4'!I126+'Loan #5'!I114+'Loan #6'!I114+'Loan #7'!I102+'Loan #8'!I102+'Loan #9'!I90)</f>
        <v>4840.0074526032095</v>
      </c>
      <c r="J150" s="39">
        <f>SUM('Loan #1'!J150+'Loan #2'!J150+'Loan #3'!J126+'Loan #4'!J126+'Loan #5'!J114+'Loan #6'!J114+'Loan #7'!J102+'Loan #8'!J102+'Loan #9'!J90)</f>
        <v>1389806.8494754215</v>
      </c>
      <c r="K150" s="41"/>
      <c r="L150" s="42"/>
      <c r="M150" s="42"/>
      <c r="N150" s="42"/>
      <c r="O150" s="42"/>
      <c r="P150" s="46"/>
      <c r="Q150" s="23"/>
    </row>
    <row r="151" spans="1:17" hidden="1">
      <c r="A151" s="237">
        <v>41897</v>
      </c>
      <c r="B151" s="25">
        <v>33</v>
      </c>
      <c r="C151" s="35" t="s">
        <v>26</v>
      </c>
      <c r="D151" s="36" t="str">
        <f t="shared" ref="D151:E151" si="78">D150</f>
        <v>'</v>
      </c>
      <c r="E151" s="37">
        <f t="shared" si="78"/>
        <v>41843</v>
      </c>
      <c r="F151" s="6">
        <f>MAXA('Loan #1'!F151,'Loan #2'!F151,'Loan #3'!F127,'Loan #4'!F127,'Loan #5'!F115,'Loan #6'!F115,'Loan #7'!F103,'Loan #8'!F103,'Loan #9'!F91)</f>
        <v>135</v>
      </c>
      <c r="G151" s="38">
        <f>SUM('Loan #1'!G151+'Loan #2'!G151+'Loan #3'!G127+'Loan #4'!G127+'Loan #5'!G115+'Loan #6'!G115+'Loan #7'!G103+'Loan #8'!G103+'Loan #9'!G91)</f>
        <v>17043.177452603206</v>
      </c>
      <c r="H151" s="39">
        <f>SUM('Loan #1'!H151+'Loan #2'!H151+'Loan #3'!H127+'Loan #4'!H127+'Loan #5'!H115+'Loan #6'!H115+'Loan #7'!H103+'Loan #8'!H103+'Loan #9'!H91)</f>
        <v>12160.810000000001</v>
      </c>
      <c r="I151" s="39">
        <f>SUM('Loan #1'!I151+'Loan #2'!I151+'Loan #3'!I127+'Loan #4'!I127+'Loan #5'!I115+'Loan #6'!I115+'Loan #7'!I103+'Loan #8'!I103+'Loan #9'!I91)</f>
        <v>4882.3674526032082</v>
      </c>
      <c r="J151" s="39">
        <f>SUM('Loan #1'!J151+'Loan #2'!J151+'Loan #3'!J127+'Loan #4'!J127+'Loan #5'!J115+'Loan #6'!J115+'Loan #7'!J103+'Loan #8'!J103+'Loan #9'!J91)</f>
        <v>1384924.4820228184</v>
      </c>
      <c r="K151" s="41"/>
      <c r="L151" s="42"/>
      <c r="M151" s="42"/>
      <c r="N151" s="42"/>
      <c r="O151" s="42"/>
      <c r="P151" s="46"/>
      <c r="Q151" s="23"/>
    </row>
    <row r="152" spans="1:17" hidden="1">
      <c r="A152" s="237">
        <v>41927</v>
      </c>
      <c r="B152" s="25">
        <v>34</v>
      </c>
      <c r="C152" s="35" t="s">
        <v>27</v>
      </c>
      <c r="D152" s="36" t="str">
        <f t="shared" ref="D152:E152" si="79">D151</f>
        <v>'</v>
      </c>
      <c r="E152" s="37">
        <f t="shared" si="79"/>
        <v>41843</v>
      </c>
      <c r="F152" s="6">
        <f>MAXA('Loan #1'!F152,'Loan #2'!F152,'Loan #3'!F128,'Loan #4'!F128,'Loan #5'!F116,'Loan #6'!F116,'Loan #7'!F104,'Loan #8'!F104,'Loan #9'!F92)</f>
        <v>136</v>
      </c>
      <c r="G152" s="38">
        <f>SUM('Loan #1'!G152+'Loan #2'!G152+'Loan #3'!G128+'Loan #4'!G128+'Loan #5'!G116+'Loan #6'!G116+'Loan #7'!G104+'Loan #8'!G104+'Loan #9'!G92)</f>
        <v>17043.177452603206</v>
      </c>
      <c r="H152" s="39">
        <f>SUM('Loan #1'!H152+'Loan #2'!H152+'Loan #3'!H128+'Loan #4'!H128+'Loan #5'!H116+'Loan #6'!H116+'Loan #7'!H104+'Loan #8'!H104+'Loan #9'!H92)</f>
        <v>12118.080000000002</v>
      </c>
      <c r="I152" s="39">
        <f>SUM('Loan #1'!I152+'Loan #2'!I152+'Loan #3'!I128+'Loan #4'!I128+'Loan #5'!I116+'Loan #6'!I116+'Loan #7'!I104+'Loan #8'!I104+'Loan #9'!I92)</f>
        <v>4925.0974526032078</v>
      </c>
      <c r="J152" s="39">
        <f>SUM('Loan #1'!J152+'Loan #2'!J152+'Loan #3'!J128+'Loan #4'!J128+'Loan #5'!J116+'Loan #6'!J116+'Loan #7'!J104+'Loan #8'!J104+'Loan #9'!J92)</f>
        <v>1379999.3845702151</v>
      </c>
      <c r="K152" s="41"/>
      <c r="L152" s="42"/>
      <c r="M152" s="42"/>
      <c r="N152" s="42"/>
      <c r="O152" s="42"/>
      <c r="P152" s="46"/>
      <c r="Q152" s="23"/>
    </row>
    <row r="153" spans="1:17" hidden="1">
      <c r="A153" s="237">
        <v>41958</v>
      </c>
      <c r="B153" s="25">
        <v>35</v>
      </c>
      <c r="C153" s="35" t="s">
        <v>28</v>
      </c>
      <c r="D153" s="36" t="str">
        <f t="shared" ref="D153:E153" si="80">D152</f>
        <v>'</v>
      </c>
      <c r="E153" s="37">
        <f t="shared" si="80"/>
        <v>41843</v>
      </c>
      <c r="F153" s="6">
        <f>MAXA('Loan #1'!F153,'Loan #2'!F153,'Loan #3'!F129,'Loan #4'!F129,'Loan #5'!F117,'Loan #6'!F117,'Loan #7'!F105,'Loan #8'!F105,'Loan #9'!F93)</f>
        <v>137</v>
      </c>
      <c r="G153" s="38">
        <f>SUM('Loan #1'!G153+'Loan #2'!G153+'Loan #3'!G129+'Loan #4'!G129+'Loan #5'!G117+'Loan #6'!G117+'Loan #7'!G105+'Loan #8'!G105+'Loan #9'!G93)</f>
        <v>17043.177452603206</v>
      </c>
      <c r="H153" s="39">
        <f>SUM('Loan #1'!H153+'Loan #2'!H153+'Loan #3'!H129+'Loan #4'!H129+'Loan #5'!H117+'Loan #6'!H117+'Loan #7'!H105+'Loan #8'!H105+'Loan #9'!H93)</f>
        <v>12074.990000000002</v>
      </c>
      <c r="I153" s="39">
        <f>SUM('Loan #1'!I153+'Loan #2'!I153+'Loan #3'!I129+'Loan #4'!I129+'Loan #5'!I117+'Loan #6'!I117+'Loan #7'!I105+'Loan #8'!I105+'Loan #9'!I93)</f>
        <v>4968.1874526032079</v>
      </c>
      <c r="J153" s="39">
        <f>SUM('Loan #1'!J153+'Loan #2'!J153+'Loan #3'!J129+'Loan #4'!J129+'Loan #5'!J117+'Loan #6'!J117+'Loan #7'!J105+'Loan #8'!J105+'Loan #9'!J93)</f>
        <v>1375031.1971176118</v>
      </c>
      <c r="K153" s="41"/>
      <c r="L153" s="42"/>
      <c r="M153" s="42"/>
      <c r="N153" s="42"/>
      <c r="O153" s="42"/>
      <c r="P153" s="46"/>
      <c r="Q153" s="23"/>
    </row>
    <row r="154" spans="1:17" hidden="1">
      <c r="A154" s="237">
        <v>41988</v>
      </c>
      <c r="B154" s="25">
        <v>36</v>
      </c>
      <c r="C154" s="35" t="s">
        <v>29</v>
      </c>
      <c r="D154" s="36" t="str">
        <f t="shared" ref="D154:E154" si="81">D153</f>
        <v>'</v>
      </c>
      <c r="E154" s="37">
        <f t="shared" si="81"/>
        <v>41843</v>
      </c>
      <c r="F154" s="6">
        <f>MAXA('Loan #1'!F154,'Loan #2'!F154,'Loan #3'!F130,'Loan #4'!F130,'Loan #5'!F118,'Loan #6'!F118,'Loan #7'!F106,'Loan #8'!F106,'Loan #9'!F94)</f>
        <v>138</v>
      </c>
      <c r="G154" s="45">
        <f>SUM('Loan #1'!G154+'Loan #2'!G154+'Loan #3'!G130+'Loan #4'!G130+'Loan #5'!G118+'Loan #6'!G118+'Loan #7'!G106+'Loan #8'!G106+'Loan #9'!G94)</f>
        <v>17043.177452603206</v>
      </c>
      <c r="H154" s="42">
        <f>SUM('Loan #1'!H154+'Loan #2'!H154+'Loan #3'!H130+'Loan #4'!H130+'Loan #5'!H118+'Loan #6'!H118+'Loan #7'!H106+'Loan #8'!H106+'Loan #9'!H94)</f>
        <v>12031.51</v>
      </c>
      <c r="I154" s="42">
        <f>SUM('Loan #1'!I154+'Loan #2'!I154+'Loan #3'!I130+'Loan #4'!I130+'Loan #5'!I118+'Loan #6'!I118+'Loan #7'!I106+'Loan #8'!I106+'Loan #9'!I94)</f>
        <v>5011.6674526032084</v>
      </c>
      <c r="J154" s="42">
        <f>SUM('Loan #1'!J154+'Loan #2'!J154+'Loan #3'!J130+'Loan #4'!J130+'Loan #5'!J118+'Loan #6'!J118+'Loan #7'!J106+'Loan #8'!J106+'Loan #9'!J94)</f>
        <v>1370019.5296650087</v>
      </c>
      <c r="K154" s="41">
        <f>SUM(H143:H154)</f>
        <v>147166.03</v>
      </c>
      <c r="L154" s="42">
        <f>SUM(I143:I154)</f>
        <v>57352.099431238494</v>
      </c>
      <c r="M154" s="42">
        <f>SUM(G143:G154)</f>
        <v>204518.12943123849</v>
      </c>
      <c r="N154" s="42">
        <f>K154+N142</f>
        <v>1358794.98</v>
      </c>
      <c r="O154" s="42">
        <f>L154+O142</f>
        <v>337063.87033499131</v>
      </c>
      <c r="P154" s="46">
        <f>M154+P142</f>
        <v>1695858.850334991</v>
      </c>
      <c r="Q154" s="23"/>
    </row>
    <row r="155" spans="1:17" hidden="1">
      <c r="A155" s="237">
        <v>42019</v>
      </c>
      <c r="B155" s="25">
        <v>37</v>
      </c>
      <c r="C155" s="26" t="s">
        <v>17</v>
      </c>
      <c r="D155" s="47" t="str">
        <f>D143</f>
        <v>'</v>
      </c>
      <c r="E155" s="27">
        <f>E143+366</f>
        <v>42209</v>
      </c>
      <c r="F155" s="90">
        <f>MAXA('Loan #1'!F155,'Loan #2'!F155,'Loan #3'!F131,'Loan #4'!F131,'Loan #5'!F119,'Loan #6'!F119,'Loan #7'!F107,'Loan #8'!F107,'Loan #9'!F95)</f>
        <v>139</v>
      </c>
      <c r="G155" s="28">
        <f>SUM('Loan #1'!G155+'Loan #2'!G155+'Loan #3'!G131+'Loan #4'!G131+'Loan #5'!G119+'Loan #6'!G119+'Loan #7'!G107+'Loan #8'!G107+'Loan #9'!G95)</f>
        <v>17043.177452603206</v>
      </c>
      <c r="H155" s="29">
        <f>SUM('Loan #1'!H155+'Loan #2'!H155+'Loan #3'!H131+'Loan #4'!H131+'Loan #5'!H119+'Loan #6'!H119+'Loan #7'!H107+'Loan #8'!H107+'Loan #9'!H95)</f>
        <v>11987.67</v>
      </c>
      <c r="I155" s="29">
        <f>SUM('Loan #1'!I155+'Loan #2'!I155+'Loan #3'!I131+'Loan #4'!I131+'Loan #5'!I119+'Loan #6'!I119+'Loan #7'!I107+'Loan #8'!I107+'Loan #9'!I95)</f>
        <v>5055.5074526032085</v>
      </c>
      <c r="J155" s="29">
        <f>SUM('Loan #1'!J155+'Loan #2'!J155+'Loan #3'!J131+'Loan #4'!J131+'Loan #5'!J119+'Loan #6'!J119+'Loan #7'!J107+'Loan #8'!J107+'Loan #9'!J95)</f>
        <v>1364964.0222124057</v>
      </c>
      <c r="K155" s="31"/>
      <c r="L155" s="32"/>
      <c r="M155" s="32"/>
      <c r="N155" s="32"/>
      <c r="O155" s="32"/>
      <c r="P155" s="48"/>
      <c r="Q155" s="23"/>
    </row>
    <row r="156" spans="1:17" hidden="1">
      <c r="A156" s="237">
        <v>42050</v>
      </c>
      <c r="B156" s="25">
        <v>38</v>
      </c>
      <c r="C156" s="35" t="s">
        <v>19</v>
      </c>
      <c r="D156" s="36" t="str">
        <f t="shared" ref="D156:E156" si="82">D155</f>
        <v>'</v>
      </c>
      <c r="E156" s="37">
        <f t="shared" si="82"/>
        <v>42209</v>
      </c>
      <c r="F156" s="6">
        <f>MAXA('Loan #1'!F156,'Loan #2'!F156,'Loan #3'!F132,'Loan #4'!F132,'Loan #5'!F120,'Loan #6'!F120,'Loan #7'!F108,'Loan #8'!F108,'Loan #9'!F96)</f>
        <v>140</v>
      </c>
      <c r="G156" s="38">
        <f>SUM('Loan #1'!G156+'Loan #2'!G156+'Loan #3'!G132+'Loan #4'!G132+'Loan #5'!G120+'Loan #6'!G120+'Loan #7'!G108+'Loan #8'!G108+'Loan #9'!G96)</f>
        <v>17043.177452603206</v>
      </c>
      <c r="H156" s="39">
        <f>SUM('Loan #1'!H156+'Loan #2'!H156+'Loan #3'!H132+'Loan #4'!H132+'Loan #5'!H120+'Loan #6'!H120+'Loan #7'!H108+'Loan #8'!H108+'Loan #9'!H96)</f>
        <v>11943.43</v>
      </c>
      <c r="I156" s="39">
        <f>SUM('Loan #1'!I156+'Loan #2'!I156+'Loan #3'!I132+'Loan #4'!I132+'Loan #5'!I120+'Loan #6'!I120+'Loan #7'!I108+'Loan #8'!I108+'Loan #9'!I96)</f>
        <v>5099.7474526032092</v>
      </c>
      <c r="J156" s="39">
        <f>SUM('Loan #1'!J156+'Loan #2'!J156+'Loan #3'!J132+'Loan #4'!J132+'Loan #5'!J120+'Loan #6'!J120+'Loan #7'!J108+'Loan #8'!J108+'Loan #9'!J96)</f>
        <v>1359864.2747598025</v>
      </c>
      <c r="K156" s="41"/>
      <c r="L156" s="42"/>
      <c r="M156" s="42"/>
      <c r="N156" s="42"/>
      <c r="O156" s="42"/>
      <c r="P156" s="46"/>
      <c r="Q156" s="23"/>
    </row>
    <row r="157" spans="1:17" hidden="1">
      <c r="A157" s="237">
        <v>42078</v>
      </c>
      <c r="B157" s="25">
        <v>39</v>
      </c>
      <c r="C157" s="35" t="s">
        <v>20</v>
      </c>
      <c r="D157" s="36" t="str">
        <f t="shared" ref="D157:E157" si="83">D156</f>
        <v>'</v>
      </c>
      <c r="E157" s="37">
        <f t="shared" si="83"/>
        <v>42209</v>
      </c>
      <c r="F157" s="6">
        <f>MAXA('Loan #1'!F157,'Loan #2'!F157,'Loan #3'!F133,'Loan #4'!F133,'Loan #5'!F121,'Loan #6'!F121,'Loan #7'!F109,'Loan #8'!F109,'Loan #9'!F97)</f>
        <v>141</v>
      </c>
      <c r="G157" s="38">
        <f>SUM('Loan #1'!G157+'Loan #2'!G157+'Loan #3'!G133+'Loan #4'!G133+'Loan #5'!G121+'Loan #6'!G121+'Loan #7'!G109+'Loan #8'!G109+'Loan #9'!G97)</f>
        <v>17043.177452603206</v>
      </c>
      <c r="H157" s="39">
        <f>SUM('Loan #1'!H157+'Loan #2'!H157+'Loan #3'!H133+'Loan #4'!H133+'Loan #5'!H121+'Loan #6'!H121+'Loan #7'!H109+'Loan #8'!H109+'Loan #9'!H97)</f>
        <v>11898.800000000001</v>
      </c>
      <c r="I157" s="39">
        <f>SUM('Loan #1'!I157+'Loan #2'!I157+'Loan #3'!I133+'Loan #4'!I133+'Loan #5'!I121+'Loan #6'!I121+'Loan #7'!I109+'Loan #8'!I109+'Loan #9'!I97)</f>
        <v>5144.3774526032075</v>
      </c>
      <c r="J157" s="39">
        <f>SUM('Loan #1'!J157+'Loan #2'!J157+'Loan #3'!J133+'Loan #4'!J133+'Loan #5'!J121+'Loan #6'!J121+'Loan #7'!J109+'Loan #8'!J109+'Loan #9'!J97)</f>
        <v>1354719.897307199</v>
      </c>
      <c r="K157" s="41"/>
      <c r="L157" s="42"/>
      <c r="M157" s="42"/>
      <c r="N157" s="42"/>
      <c r="O157" s="42"/>
      <c r="P157" s="46"/>
      <c r="Q157" s="23"/>
    </row>
    <row r="158" spans="1:17" hidden="1">
      <c r="A158" s="237">
        <v>42109</v>
      </c>
      <c r="B158" s="25">
        <v>40</v>
      </c>
      <c r="C158" s="35" t="s">
        <v>21</v>
      </c>
      <c r="D158" s="36" t="str">
        <f t="shared" ref="D158:E158" si="84">D157</f>
        <v>'</v>
      </c>
      <c r="E158" s="37">
        <f t="shared" si="84"/>
        <v>42209</v>
      </c>
      <c r="F158" s="6">
        <f>MAXA('Loan #1'!F158,'Loan #2'!F158,'Loan #3'!F134,'Loan #4'!F134,'Loan #5'!F122,'Loan #6'!F122,'Loan #7'!F110,'Loan #8'!F110,'Loan #9'!F98)</f>
        <v>142</v>
      </c>
      <c r="G158" s="38">
        <f>SUM('Loan #1'!G158+'Loan #2'!G158+'Loan #3'!G134+'Loan #4'!G134+'Loan #5'!G122+'Loan #6'!G122+'Loan #7'!G110+'Loan #8'!G110+'Loan #9'!G98)</f>
        <v>17043.177452603206</v>
      </c>
      <c r="H158" s="39">
        <f>SUM('Loan #1'!H158+'Loan #2'!H158+'Loan #3'!H134+'Loan #4'!H134+'Loan #5'!H122+'Loan #6'!H122+'Loan #7'!H110+'Loan #8'!H110+'Loan #9'!H98)</f>
        <v>11853.8</v>
      </c>
      <c r="I158" s="39">
        <f>SUM('Loan #1'!I158+'Loan #2'!I158+'Loan #3'!I134+'Loan #4'!I134+'Loan #5'!I122+'Loan #6'!I122+'Loan #7'!I110+'Loan #8'!I110+'Loan #9'!I98)</f>
        <v>5189.3774526032075</v>
      </c>
      <c r="J158" s="39">
        <f>SUM('Loan #1'!J158+'Loan #2'!J158+'Loan #3'!J134+'Loan #4'!J134+'Loan #5'!J122+'Loan #6'!J122+'Loan #7'!J110+'Loan #8'!J110+'Loan #9'!J98)</f>
        <v>1349530.5198545959</v>
      </c>
      <c r="K158" s="41"/>
      <c r="L158" s="42"/>
      <c r="M158" s="42"/>
      <c r="N158" s="42"/>
      <c r="O158" s="42"/>
      <c r="P158" s="46"/>
      <c r="Q158" s="23"/>
    </row>
    <row r="159" spans="1:17" hidden="1">
      <c r="A159" s="237">
        <v>42139</v>
      </c>
      <c r="B159" s="25">
        <v>41</v>
      </c>
      <c r="C159" s="35" t="s">
        <v>22</v>
      </c>
      <c r="D159" s="36" t="str">
        <f t="shared" ref="D159:E159" si="85">D158</f>
        <v>'</v>
      </c>
      <c r="E159" s="37">
        <f t="shared" si="85"/>
        <v>42209</v>
      </c>
      <c r="F159" s="6">
        <f>MAXA('Loan #1'!F159,'Loan #2'!F159,'Loan #3'!F135,'Loan #4'!F135,'Loan #5'!F123,'Loan #6'!F123,'Loan #7'!F111,'Loan #8'!F111,'Loan #9'!F99)</f>
        <v>143</v>
      </c>
      <c r="G159" s="38">
        <f>SUM('Loan #1'!G159+'Loan #2'!G159+'Loan #3'!G135+'Loan #4'!G135+'Loan #5'!G123+'Loan #6'!G123+'Loan #7'!G111+'Loan #8'!G111+'Loan #9'!G99)</f>
        <v>17043.177452603206</v>
      </c>
      <c r="H159" s="39">
        <f>SUM('Loan #1'!H159+'Loan #2'!H159+'Loan #3'!H135+'Loan #4'!H135+'Loan #5'!H123+'Loan #6'!H123+'Loan #7'!H111+'Loan #8'!H111+'Loan #9'!H99)</f>
        <v>11808.380000000001</v>
      </c>
      <c r="I159" s="39">
        <f>SUM('Loan #1'!I159+'Loan #2'!I159+'Loan #3'!I135+'Loan #4'!I135+'Loan #5'!I123+'Loan #6'!I123+'Loan #7'!I111+'Loan #8'!I111+'Loan #9'!I99)</f>
        <v>5234.7974526032085</v>
      </c>
      <c r="J159" s="39">
        <f>SUM('Loan #1'!J159+'Loan #2'!J159+'Loan #3'!J135+'Loan #4'!J135+'Loan #5'!J123+'Loan #6'!J123+'Loan #7'!J111+'Loan #8'!J111+'Loan #9'!J99)</f>
        <v>1344295.7224019927</v>
      </c>
      <c r="K159" s="41"/>
      <c r="L159" s="42"/>
      <c r="M159" s="42"/>
      <c r="N159" s="42"/>
      <c r="O159" s="42"/>
      <c r="P159" s="46"/>
      <c r="Q159" s="23"/>
    </row>
    <row r="160" spans="1:17" hidden="1">
      <c r="A160" s="237">
        <v>42170</v>
      </c>
      <c r="B160" s="25">
        <v>42</v>
      </c>
      <c r="C160" s="35" t="s">
        <v>23</v>
      </c>
      <c r="D160" s="36" t="str">
        <f t="shared" ref="D160:E160" si="86">D159</f>
        <v>'</v>
      </c>
      <c r="E160" s="37">
        <f t="shared" si="86"/>
        <v>42209</v>
      </c>
      <c r="F160" s="6">
        <f>MAXA('Loan #1'!F160,'Loan #2'!F160,'Loan #3'!F136,'Loan #4'!F136,'Loan #5'!F124,'Loan #6'!F124,'Loan #7'!F112,'Loan #8'!F112,'Loan #9'!F100)</f>
        <v>144</v>
      </c>
      <c r="G160" s="38">
        <f>SUM('Loan #1'!G160+'Loan #2'!G160+'Loan #3'!G136+'Loan #4'!G136+'Loan #5'!G124+'Loan #6'!G124+'Loan #7'!G112+'Loan #8'!G112+'Loan #9'!G100)</f>
        <v>17043.177452603206</v>
      </c>
      <c r="H160" s="39">
        <f>SUM('Loan #1'!H160+'Loan #2'!H160+'Loan #3'!H136+'Loan #4'!H136+'Loan #5'!H124+'Loan #6'!H124+'Loan #7'!H112+'Loan #8'!H112+'Loan #9'!H100)</f>
        <v>11762.61</v>
      </c>
      <c r="I160" s="39">
        <f>SUM('Loan #1'!I160+'Loan #2'!I160+'Loan #3'!I136+'Loan #4'!I136+'Loan #5'!I124+'Loan #6'!I124+'Loan #7'!I112+'Loan #8'!I112+'Loan #9'!I100)</f>
        <v>5280.567452603208</v>
      </c>
      <c r="J160" s="39">
        <f>SUM('Loan #1'!J160+'Loan #2'!J160+'Loan #3'!J136+'Loan #4'!J136+'Loan #5'!J124+'Loan #6'!J124+'Loan #7'!J112+'Loan #8'!J112+'Loan #9'!J100)</f>
        <v>1339015.1549493896</v>
      </c>
      <c r="K160" s="41"/>
      <c r="L160" s="42"/>
      <c r="M160" s="42"/>
      <c r="N160" s="42"/>
      <c r="O160" s="42"/>
      <c r="P160" s="46"/>
      <c r="Q160" s="23"/>
    </row>
    <row r="161" spans="1:17" hidden="1">
      <c r="A161" s="237">
        <v>42200</v>
      </c>
      <c r="B161" s="25">
        <v>43</v>
      </c>
      <c r="C161" s="35" t="s">
        <v>24</v>
      </c>
      <c r="D161" s="36" t="str">
        <f t="shared" ref="D161:E161" si="87">D160</f>
        <v>'</v>
      </c>
      <c r="E161" s="37">
        <f t="shared" si="87"/>
        <v>42209</v>
      </c>
      <c r="F161" s="6">
        <f>MAXA('Loan #1'!F161,'Loan #2'!F161,'Loan #3'!F137,'Loan #4'!F137,'Loan #5'!F125,'Loan #6'!F125,'Loan #7'!F113,'Loan #8'!F113,'Loan #9'!F101)</f>
        <v>145</v>
      </c>
      <c r="G161" s="38">
        <f>SUM('Loan #1'!G161+'Loan #2'!G161+'Loan #3'!G137+'Loan #4'!G137+'Loan #5'!G125+'Loan #6'!G125+'Loan #7'!G113+'Loan #8'!G113+'Loan #9'!G101)</f>
        <v>17043.177452603206</v>
      </c>
      <c r="H161" s="39">
        <f>SUM('Loan #1'!H161+'Loan #2'!H161+'Loan #3'!H137+'Loan #4'!H137+'Loan #5'!H125+'Loan #6'!H125+'Loan #7'!H113+'Loan #8'!H113+'Loan #9'!H101)</f>
        <v>11716.39</v>
      </c>
      <c r="I161" s="39">
        <f>SUM('Loan #1'!I161+'Loan #2'!I161+'Loan #3'!I137+'Loan #4'!I137+'Loan #5'!I125+'Loan #6'!I125+'Loan #7'!I113+'Loan #8'!I113+'Loan #9'!I101)</f>
        <v>5326.7874526032083</v>
      </c>
      <c r="J161" s="39">
        <f>SUM('Loan #1'!J161+'Loan #2'!J161+'Loan #3'!J137+'Loan #4'!J137+'Loan #5'!J125+'Loan #6'!J125+'Loan #7'!J113+'Loan #8'!J113+'Loan #9'!J101)</f>
        <v>1333688.3674967864</v>
      </c>
      <c r="K161" s="41"/>
      <c r="L161" s="42"/>
      <c r="M161" s="42"/>
      <c r="N161" s="42"/>
      <c r="O161" s="42"/>
      <c r="P161" s="46"/>
      <c r="Q161" s="23"/>
    </row>
    <row r="162" spans="1:17" hidden="1">
      <c r="A162" s="237">
        <v>42231</v>
      </c>
      <c r="B162" s="25">
        <v>44</v>
      </c>
      <c r="C162" s="35" t="s">
        <v>25</v>
      </c>
      <c r="D162" s="36" t="str">
        <f t="shared" ref="D162:E162" si="88">D161</f>
        <v>'</v>
      </c>
      <c r="E162" s="37">
        <f t="shared" si="88"/>
        <v>42209</v>
      </c>
      <c r="F162" s="6">
        <f>MAXA('Loan #1'!F162,'Loan #2'!F162,'Loan #3'!F138,'Loan #4'!F138,'Loan #5'!F126,'Loan #6'!F126,'Loan #7'!F114,'Loan #8'!F114,'Loan #9'!F102)</f>
        <v>146</v>
      </c>
      <c r="G162" s="38">
        <f>SUM('Loan #1'!G162+'Loan #2'!G162+'Loan #3'!G138+'Loan #4'!G138+'Loan #5'!G126+'Loan #6'!G126+'Loan #7'!G114+'Loan #8'!G114+'Loan #9'!G102)</f>
        <v>17043.177452603206</v>
      </c>
      <c r="H162" s="39">
        <f>SUM('Loan #1'!H162+'Loan #2'!H162+'Loan #3'!H138+'Loan #4'!H138+'Loan #5'!H126+'Loan #6'!H126+'Loan #7'!H114+'Loan #8'!H114+'Loan #9'!H102)</f>
        <v>11669.77</v>
      </c>
      <c r="I162" s="39">
        <f>SUM('Loan #1'!I162+'Loan #2'!I162+'Loan #3'!I138+'Loan #4'!I138+'Loan #5'!I126+'Loan #6'!I126+'Loan #7'!I114+'Loan #8'!I114+'Loan #9'!I102)</f>
        <v>5373.4074526032082</v>
      </c>
      <c r="J162" s="39">
        <f>SUM('Loan #1'!J162+'Loan #2'!J162+'Loan #3'!J138+'Loan #4'!J138+'Loan #5'!J126+'Loan #6'!J126+'Loan #7'!J114+'Loan #8'!J114+'Loan #9'!J102)</f>
        <v>1328314.9600441831</v>
      </c>
      <c r="K162" s="41"/>
      <c r="L162" s="42"/>
      <c r="M162" s="42"/>
      <c r="N162" s="42"/>
      <c r="O162" s="42"/>
      <c r="P162" s="46"/>
      <c r="Q162" s="23"/>
    </row>
    <row r="163" spans="1:17" hidden="1">
      <c r="A163" s="237">
        <v>42262</v>
      </c>
      <c r="B163" s="25">
        <v>45</v>
      </c>
      <c r="C163" s="35" t="s">
        <v>26</v>
      </c>
      <c r="D163" s="36" t="str">
        <f t="shared" ref="D163:E163" si="89">D162</f>
        <v>'</v>
      </c>
      <c r="E163" s="37">
        <f t="shared" si="89"/>
        <v>42209</v>
      </c>
      <c r="F163" s="6">
        <f>MAXA('Loan #1'!F163,'Loan #2'!F163,'Loan #3'!F139,'Loan #4'!F139,'Loan #5'!F127,'Loan #6'!F127,'Loan #7'!F115,'Loan #8'!F115,'Loan #9'!F103)</f>
        <v>147</v>
      </c>
      <c r="G163" s="38">
        <f>SUM('Loan #1'!G163+'Loan #2'!G163+'Loan #3'!G139+'Loan #4'!G139+'Loan #5'!G127+'Loan #6'!G127+'Loan #7'!G115+'Loan #8'!G115+'Loan #9'!G103)</f>
        <v>17043.177452603206</v>
      </c>
      <c r="H163" s="39">
        <f>SUM('Loan #1'!H163+'Loan #2'!H163+'Loan #3'!H139+'Loan #4'!H139+'Loan #5'!H127+'Loan #6'!H127+'Loan #7'!H115+'Loan #8'!H115+'Loan #9'!H103)</f>
        <v>11622.76</v>
      </c>
      <c r="I163" s="39">
        <f>SUM('Loan #1'!I163+'Loan #2'!I163+'Loan #3'!I139+'Loan #4'!I139+'Loan #5'!I127+'Loan #6'!I127+'Loan #7'!I115+'Loan #8'!I115+'Loan #9'!I103)</f>
        <v>5420.4174526032084</v>
      </c>
      <c r="J163" s="39">
        <f>SUM('Loan #1'!J163+'Loan #2'!J163+'Loan #3'!J139+'Loan #4'!J139+'Loan #5'!J127+'Loan #6'!J127+'Loan #7'!J115+'Loan #8'!J115+'Loan #9'!J103)</f>
        <v>1322894.5425915797</v>
      </c>
      <c r="K163" s="41"/>
      <c r="L163" s="42"/>
      <c r="M163" s="42"/>
      <c r="N163" s="42"/>
      <c r="O163" s="42"/>
      <c r="P163" s="46"/>
      <c r="Q163" s="23"/>
    </row>
    <row r="164" spans="1:17" hidden="1">
      <c r="A164" s="237">
        <v>42292</v>
      </c>
      <c r="B164" s="25">
        <v>46</v>
      </c>
      <c r="C164" s="35" t="s">
        <v>27</v>
      </c>
      <c r="D164" s="36" t="str">
        <f t="shared" ref="D164:E164" si="90">D163</f>
        <v>'</v>
      </c>
      <c r="E164" s="37">
        <f t="shared" si="90"/>
        <v>42209</v>
      </c>
      <c r="F164" s="6">
        <f>MAXA('Loan #1'!F164,'Loan #2'!F164,'Loan #3'!F140,'Loan #4'!F140,'Loan #5'!F128,'Loan #6'!F128,'Loan #7'!F116,'Loan #8'!F116,'Loan #9'!F104)</f>
        <v>148</v>
      </c>
      <c r="G164" s="38">
        <f>SUM('Loan #1'!G164+'Loan #2'!G164+'Loan #3'!G140+'Loan #4'!G140+'Loan #5'!G128+'Loan #6'!G128+'Loan #7'!G116+'Loan #8'!G116+'Loan #9'!G104)</f>
        <v>17043.177452603206</v>
      </c>
      <c r="H164" s="39">
        <f>SUM('Loan #1'!H164+'Loan #2'!H164+'Loan #3'!H140+'Loan #4'!H140+'Loan #5'!H128+'Loan #6'!H128+'Loan #7'!H116+'Loan #8'!H116+'Loan #9'!H104)</f>
        <v>11575.31</v>
      </c>
      <c r="I164" s="39">
        <f>SUM('Loan #1'!I164+'Loan #2'!I164+'Loan #3'!I140+'Loan #4'!I140+'Loan #5'!I128+'Loan #6'!I128+'Loan #7'!I116+'Loan #8'!I116+'Loan #9'!I104)</f>
        <v>5467.8674526032082</v>
      </c>
      <c r="J164" s="39">
        <f>SUM('Loan #1'!J164+'Loan #2'!J164+'Loan #3'!J140+'Loan #4'!J140+'Loan #5'!J128+'Loan #6'!J128+'Loan #7'!J116+'Loan #8'!J116+'Loan #9'!J104)</f>
        <v>1317426.6751389769</v>
      </c>
      <c r="K164" s="41"/>
      <c r="L164" s="42"/>
      <c r="M164" s="42"/>
      <c r="N164" s="42"/>
      <c r="O164" s="42"/>
      <c r="P164" s="46"/>
      <c r="Q164" s="23"/>
    </row>
    <row r="165" spans="1:17" hidden="1">
      <c r="A165" s="237">
        <v>42323</v>
      </c>
      <c r="B165" s="25">
        <v>47</v>
      </c>
      <c r="C165" s="35" t="s">
        <v>28</v>
      </c>
      <c r="D165" s="36" t="str">
        <f t="shared" ref="D165:E165" si="91">D164</f>
        <v>'</v>
      </c>
      <c r="E165" s="37">
        <f t="shared" si="91"/>
        <v>42209</v>
      </c>
      <c r="F165" s="6">
        <f>MAXA('Loan #1'!F165,'Loan #2'!F165,'Loan #3'!F141,'Loan #4'!F141,'Loan #5'!F129,'Loan #6'!F129,'Loan #7'!F117,'Loan #8'!F117,'Loan #9'!F105)</f>
        <v>149</v>
      </c>
      <c r="G165" s="38">
        <f>SUM('Loan #1'!G165+'Loan #2'!G165+'Loan #3'!G141+'Loan #4'!G141+'Loan #5'!G129+'Loan #6'!G129+'Loan #7'!G117+'Loan #8'!G117+'Loan #9'!G105)</f>
        <v>17043.177452603206</v>
      </c>
      <c r="H165" s="39">
        <f>SUM('Loan #1'!H165+'Loan #2'!H165+'Loan #3'!H141+'Loan #4'!H141+'Loan #5'!H129+'Loan #6'!H129+'Loan #7'!H117+'Loan #8'!H117+'Loan #9'!H105)</f>
        <v>11527.48</v>
      </c>
      <c r="I165" s="39">
        <f>SUM('Loan #1'!I165+'Loan #2'!I165+'Loan #3'!I141+'Loan #4'!I141+'Loan #5'!I129+'Loan #6'!I129+'Loan #7'!I117+'Loan #8'!I117+'Loan #9'!I105)</f>
        <v>5515.6974526032081</v>
      </c>
      <c r="J165" s="39">
        <f>SUM('Loan #1'!J165+'Loan #2'!J165+'Loan #3'!J141+'Loan #4'!J141+'Loan #5'!J129+'Loan #6'!J129+'Loan #7'!J117+'Loan #8'!J117+'Loan #9'!J105)</f>
        <v>1311910.9776863735</v>
      </c>
      <c r="K165" s="41"/>
      <c r="L165" s="42"/>
      <c r="M165" s="42"/>
      <c r="N165" s="42"/>
      <c r="O165" s="42"/>
      <c r="P165" s="46"/>
      <c r="Q165" s="23"/>
    </row>
    <row r="166" spans="1:17" hidden="1">
      <c r="A166" s="237">
        <v>42353</v>
      </c>
      <c r="B166" s="25">
        <v>48</v>
      </c>
      <c r="C166" s="35" t="s">
        <v>29</v>
      </c>
      <c r="D166" s="36" t="str">
        <f t="shared" ref="D166:E166" si="92">D165</f>
        <v>'</v>
      </c>
      <c r="E166" s="37">
        <f t="shared" si="92"/>
        <v>42209</v>
      </c>
      <c r="F166" s="6">
        <f>MAXA('Loan #1'!F166,'Loan #2'!F166,'Loan #3'!F142,'Loan #4'!F142,'Loan #5'!F130,'Loan #6'!F130,'Loan #7'!F118,'Loan #8'!F118,'Loan #9'!F106)</f>
        <v>150</v>
      </c>
      <c r="G166" s="45">
        <f>SUM('Loan #1'!G166+'Loan #2'!G166+'Loan #3'!G142+'Loan #4'!G142+'Loan #5'!G130+'Loan #6'!G130+'Loan #7'!G118+'Loan #8'!G118+'Loan #9'!G106)</f>
        <v>17043.177452603206</v>
      </c>
      <c r="H166" s="42">
        <f>SUM('Loan #1'!H166+'Loan #2'!H166+'Loan #3'!H142+'Loan #4'!H142+'Loan #5'!H130+'Loan #6'!H130+'Loan #7'!H118+'Loan #8'!H118+'Loan #9'!H106)</f>
        <v>11479.21</v>
      </c>
      <c r="I166" s="42">
        <f>SUM('Loan #1'!I166+'Loan #2'!I166+'Loan #3'!I142+'Loan #4'!I142+'Loan #5'!I130+'Loan #6'!I130+'Loan #7'!I118+'Loan #8'!I118+'Loan #9'!I106)</f>
        <v>5563.9674526032077</v>
      </c>
      <c r="J166" s="42">
        <f>SUM('Loan #1'!J166+'Loan #2'!J166+'Loan #3'!J142+'Loan #4'!J142+'Loan #5'!J130+'Loan #6'!J130+'Loan #7'!J118+'Loan #8'!J118+'Loan #9'!J106)</f>
        <v>1306347.0102337701</v>
      </c>
      <c r="K166" s="41">
        <f>SUM(H155:H166)</f>
        <v>140845.60999999999</v>
      </c>
      <c r="L166" s="42">
        <f>SUM(I155:I166)</f>
        <v>63672.519431238499</v>
      </c>
      <c r="M166" s="42">
        <f>SUM(G155:G166)</f>
        <v>204518.12943123849</v>
      </c>
      <c r="N166" s="42">
        <f>K166+N154</f>
        <v>1499640.5899999999</v>
      </c>
      <c r="O166" s="42">
        <f>L166+O154</f>
        <v>400736.38976622978</v>
      </c>
      <c r="P166" s="46">
        <f>M166+P154</f>
        <v>1900376.9797662294</v>
      </c>
      <c r="Q166" s="23"/>
    </row>
    <row r="167" spans="1:17" hidden="1">
      <c r="A167" s="237">
        <v>42384</v>
      </c>
      <c r="B167" s="25">
        <v>49</v>
      </c>
      <c r="C167" s="26" t="s">
        <v>17</v>
      </c>
      <c r="D167" s="47" t="str">
        <f>D155</f>
        <v>'</v>
      </c>
      <c r="E167" s="27">
        <f>E155+366</f>
        <v>42575</v>
      </c>
      <c r="F167" s="90">
        <f>MAXA('Loan #1'!F167,'Loan #2'!F167,'Loan #3'!F143,'Loan #4'!F143,'Loan #5'!F131,'Loan #6'!F131,'Loan #7'!F119,'Loan #8'!F119,'Loan #9'!F107)</f>
        <v>151</v>
      </c>
      <c r="G167" s="28">
        <f>SUM('Loan #1'!G167+'Loan #2'!G167+'Loan #3'!G143+'Loan #4'!G143+'Loan #5'!G131+'Loan #6'!G131+'Loan #7'!G119+'Loan #8'!G119+'Loan #9'!G107)</f>
        <v>17043.177452603206</v>
      </c>
      <c r="H167" s="29">
        <f>SUM('Loan #1'!H167+'Loan #2'!H167+'Loan #3'!H143+'Loan #4'!H143+'Loan #5'!H131+'Loan #6'!H131+'Loan #7'!H119+'Loan #8'!H119+'Loan #9'!H107)</f>
        <v>11430.519999999999</v>
      </c>
      <c r="I167" s="29">
        <f>SUM('Loan #1'!I167+'Loan #2'!I167+'Loan #3'!I143+'Loan #4'!I143+'Loan #5'!I131+'Loan #6'!I131+'Loan #7'!I119+'Loan #8'!I119+'Loan #9'!I107)</f>
        <v>5612.6574526032091</v>
      </c>
      <c r="J167" s="29">
        <f>SUM('Loan #1'!J167+'Loan #2'!J167+'Loan #3'!J143+'Loan #4'!J143+'Loan #5'!J131+'Loan #6'!J131+'Loan #7'!J119+'Loan #8'!J119+'Loan #9'!J107)</f>
        <v>1300734.3527811673</v>
      </c>
      <c r="K167" s="31"/>
      <c r="L167" s="32"/>
      <c r="M167" s="32"/>
      <c r="N167" s="32"/>
      <c r="O167" s="32"/>
      <c r="P167" s="48"/>
      <c r="Q167" s="23"/>
    </row>
    <row r="168" spans="1:17" hidden="1">
      <c r="A168" s="237">
        <v>42415</v>
      </c>
      <c r="B168" s="25">
        <v>50</v>
      </c>
      <c r="C168" s="35" t="s">
        <v>19</v>
      </c>
      <c r="D168" s="36" t="str">
        <f t="shared" ref="D168:E168" si="93">D167</f>
        <v>'</v>
      </c>
      <c r="E168" s="37">
        <f t="shared" si="93"/>
        <v>42575</v>
      </c>
      <c r="F168" s="6">
        <f>MAXA('Loan #1'!F168,'Loan #2'!F168,'Loan #3'!F144,'Loan #4'!F144,'Loan #5'!F132,'Loan #6'!F132,'Loan #7'!F120,'Loan #8'!F120,'Loan #9'!F108)</f>
        <v>152</v>
      </c>
      <c r="G168" s="38">
        <f>SUM('Loan #1'!G168+'Loan #2'!G168+'Loan #3'!G144+'Loan #4'!G144+'Loan #5'!G132+'Loan #6'!G132+'Loan #7'!G120+'Loan #8'!G120+'Loan #9'!G108)</f>
        <v>17043.177452603206</v>
      </c>
      <c r="H168" s="39">
        <f>SUM('Loan #1'!H168+'Loan #2'!H168+'Loan #3'!H144+'Loan #4'!H144+'Loan #5'!H132+'Loan #6'!H132+'Loan #7'!H120+'Loan #8'!H120+'Loan #9'!H108)</f>
        <v>11381.42</v>
      </c>
      <c r="I168" s="39">
        <f>SUM('Loan #1'!I168+'Loan #2'!I168+'Loan #3'!I144+'Loan #4'!I144+'Loan #5'!I132+'Loan #6'!I132+'Loan #7'!I120+'Loan #8'!I120+'Loan #9'!I108)</f>
        <v>5661.7574526032085</v>
      </c>
      <c r="J168" s="39">
        <f>SUM('Loan #1'!J168+'Loan #2'!J168+'Loan #3'!J144+'Loan #4'!J144+'Loan #5'!J132+'Loan #6'!J132+'Loan #7'!J120+'Loan #8'!J120+'Loan #9'!J108)</f>
        <v>1295072.5953285638</v>
      </c>
      <c r="K168" s="41"/>
      <c r="L168" s="42"/>
      <c r="M168" s="42"/>
      <c r="N168" s="42"/>
      <c r="O168" s="42"/>
      <c r="P168" s="46"/>
      <c r="Q168" s="23"/>
    </row>
    <row r="169" spans="1:17" hidden="1">
      <c r="A169" s="237">
        <v>42444</v>
      </c>
      <c r="B169" s="25">
        <v>51</v>
      </c>
      <c r="C169" s="35" t="s">
        <v>20</v>
      </c>
      <c r="D169" s="36" t="str">
        <f t="shared" ref="D169:E169" si="94">D168</f>
        <v>'</v>
      </c>
      <c r="E169" s="37">
        <f t="shared" si="94"/>
        <v>42575</v>
      </c>
      <c r="F169" s="6">
        <f>MAXA('Loan #1'!F169,'Loan #2'!F169,'Loan #3'!F145,'Loan #4'!F145,'Loan #5'!F133,'Loan #6'!F133,'Loan #7'!F121,'Loan #8'!F121,'Loan #9'!F109)</f>
        <v>153</v>
      </c>
      <c r="G169" s="38">
        <f>SUM('Loan #1'!G169+'Loan #2'!G169+'Loan #3'!G145+'Loan #4'!G145+'Loan #5'!G133+'Loan #6'!G133+'Loan #7'!G121+'Loan #8'!G121+'Loan #9'!G109)</f>
        <v>17043.177452603206</v>
      </c>
      <c r="H169" s="39">
        <f>SUM('Loan #1'!H169+'Loan #2'!H169+'Loan #3'!H145+'Loan #4'!H145+'Loan #5'!H133+'Loan #6'!H133+'Loan #7'!H121+'Loan #8'!H121+'Loan #9'!H109)</f>
        <v>11331.890000000001</v>
      </c>
      <c r="I169" s="39">
        <f>SUM('Loan #1'!I169+'Loan #2'!I169+'Loan #3'!I145+'Loan #4'!I145+'Loan #5'!I133+'Loan #6'!I133+'Loan #7'!I121+'Loan #8'!I121+'Loan #9'!I109)</f>
        <v>5711.2874526032083</v>
      </c>
      <c r="J169" s="39">
        <f>SUM('Loan #1'!J169+'Loan #2'!J169+'Loan #3'!J145+'Loan #4'!J145+'Loan #5'!J133+'Loan #6'!J133+'Loan #7'!J121+'Loan #8'!J121+'Loan #9'!J109)</f>
        <v>1289361.3078759606</v>
      </c>
      <c r="K169" s="41"/>
      <c r="L169" s="42"/>
      <c r="M169" s="42"/>
      <c r="N169" s="42"/>
      <c r="O169" s="42"/>
      <c r="P169" s="46"/>
      <c r="Q169" s="23"/>
    </row>
    <row r="170" spans="1:17" hidden="1">
      <c r="A170" s="237">
        <v>42475</v>
      </c>
      <c r="B170" s="25">
        <v>52</v>
      </c>
      <c r="C170" s="35" t="s">
        <v>21</v>
      </c>
      <c r="D170" s="36" t="str">
        <f t="shared" ref="D170:E170" si="95">D169</f>
        <v>'</v>
      </c>
      <c r="E170" s="37">
        <f t="shared" si="95"/>
        <v>42575</v>
      </c>
      <c r="F170" s="6">
        <f>MAXA('Loan #1'!F170,'Loan #2'!F170,'Loan #3'!F146,'Loan #4'!F146,'Loan #5'!F134,'Loan #6'!F134,'Loan #7'!F122,'Loan #8'!F122,'Loan #9'!F110)</f>
        <v>154</v>
      </c>
      <c r="G170" s="38">
        <f>SUM('Loan #1'!G170+'Loan #2'!G170+'Loan #3'!G146+'Loan #4'!G146+'Loan #5'!G134+'Loan #6'!G134+'Loan #7'!G122+'Loan #8'!G122+'Loan #9'!G110)</f>
        <v>17043.177452603206</v>
      </c>
      <c r="H170" s="39">
        <f>SUM('Loan #1'!H170+'Loan #2'!H170+'Loan #3'!H146+'Loan #4'!H146+'Loan #5'!H134+'Loan #6'!H134+'Loan #7'!H122+'Loan #8'!H122+'Loan #9'!H110)</f>
        <v>11281.920000000002</v>
      </c>
      <c r="I170" s="39">
        <f>SUM('Loan #1'!I170+'Loan #2'!I170+'Loan #3'!I146+'Loan #4'!I146+'Loan #5'!I134+'Loan #6'!I134+'Loan #7'!I122+'Loan #8'!I122+'Loan #9'!I110)</f>
        <v>5761.2574526032076</v>
      </c>
      <c r="J170" s="39">
        <f>SUM('Loan #1'!J170+'Loan #2'!J170+'Loan #3'!J146+'Loan #4'!J146+'Loan #5'!J134+'Loan #6'!J134+'Loan #7'!J122+'Loan #8'!J122+'Loan #9'!J110)</f>
        <v>1283600.0504233574</v>
      </c>
      <c r="K170" s="41"/>
      <c r="L170" s="42"/>
      <c r="M170" s="42"/>
      <c r="N170" s="42"/>
      <c r="O170" s="42"/>
      <c r="P170" s="46"/>
      <c r="Q170" s="23"/>
    </row>
    <row r="171" spans="1:17" hidden="1">
      <c r="A171" s="237">
        <v>42505</v>
      </c>
      <c r="B171" s="25">
        <v>53</v>
      </c>
      <c r="C171" s="35" t="s">
        <v>22</v>
      </c>
      <c r="D171" s="36" t="str">
        <f t="shared" ref="D171:E171" si="96">D170</f>
        <v>'</v>
      </c>
      <c r="E171" s="37">
        <f t="shared" si="96"/>
        <v>42575</v>
      </c>
      <c r="F171" s="6">
        <f>MAXA('Loan #1'!F171,'Loan #2'!F171,'Loan #3'!F147,'Loan #4'!F147,'Loan #5'!F135,'Loan #6'!F135,'Loan #7'!F123,'Loan #8'!F123,'Loan #9'!F111)</f>
        <v>155</v>
      </c>
      <c r="G171" s="38">
        <f>SUM('Loan #1'!G171+'Loan #2'!G171+'Loan #3'!G147+'Loan #4'!G147+'Loan #5'!G135+'Loan #6'!G135+'Loan #7'!G123+'Loan #8'!G123+'Loan #9'!G111)</f>
        <v>17043.177452603206</v>
      </c>
      <c r="H171" s="39">
        <f>SUM('Loan #1'!H171+'Loan #2'!H171+'Loan #3'!H147+'Loan #4'!H147+'Loan #5'!H135+'Loan #6'!H135+'Loan #7'!H123+'Loan #8'!H123+'Loan #9'!H111)</f>
        <v>11231.509999999998</v>
      </c>
      <c r="I171" s="39">
        <f>SUM('Loan #1'!I171+'Loan #2'!I171+'Loan #3'!I147+'Loan #4'!I147+'Loan #5'!I135+'Loan #6'!I135+'Loan #7'!I123+'Loan #8'!I123+'Loan #9'!I111)</f>
        <v>5811.6674526032084</v>
      </c>
      <c r="J171" s="39">
        <f>SUM('Loan #1'!J171+'Loan #2'!J171+'Loan #3'!J147+'Loan #4'!J147+'Loan #5'!J135+'Loan #6'!J135+'Loan #7'!J123+'Loan #8'!J123+'Loan #9'!J111)</f>
        <v>1277788.3829707541</v>
      </c>
      <c r="K171" s="41"/>
      <c r="L171" s="42"/>
      <c r="M171" s="42"/>
      <c r="N171" s="42"/>
      <c r="O171" s="42"/>
      <c r="P171" s="46"/>
      <c r="Q171" s="23"/>
    </row>
    <row r="172" spans="1:17" hidden="1">
      <c r="A172" s="237">
        <v>42536</v>
      </c>
      <c r="B172" s="25">
        <v>54</v>
      </c>
      <c r="C172" s="35" t="s">
        <v>23</v>
      </c>
      <c r="D172" s="36" t="str">
        <f t="shared" ref="D172:E172" si="97">D171</f>
        <v>'</v>
      </c>
      <c r="E172" s="37">
        <f t="shared" si="97"/>
        <v>42575</v>
      </c>
      <c r="F172" s="6">
        <f>MAXA('Loan #1'!F172,'Loan #2'!F172,'Loan #3'!F148,'Loan #4'!F148,'Loan #5'!F136,'Loan #6'!F136,'Loan #7'!F124,'Loan #8'!F124,'Loan #9'!F112)</f>
        <v>156</v>
      </c>
      <c r="G172" s="38">
        <f>SUM('Loan #1'!G172+'Loan #2'!G172+'Loan #3'!G148+'Loan #4'!G148+'Loan #5'!G136+'Loan #6'!G136+'Loan #7'!G124+'Loan #8'!G124+'Loan #9'!G112)</f>
        <v>17043.177452603206</v>
      </c>
      <c r="H172" s="39">
        <f>SUM('Loan #1'!H172+'Loan #2'!H172+'Loan #3'!H148+'Loan #4'!H148+'Loan #5'!H136+'Loan #6'!H136+'Loan #7'!H124+'Loan #8'!H124+'Loan #9'!H112)</f>
        <v>11180.65</v>
      </c>
      <c r="I172" s="39">
        <f>SUM('Loan #1'!I172+'Loan #2'!I172+'Loan #3'!I148+'Loan #4'!I148+'Loan #5'!I136+'Loan #6'!I136+'Loan #7'!I124+'Loan #8'!I124+'Loan #9'!I112)</f>
        <v>5862.5274526032081</v>
      </c>
      <c r="J172" s="39">
        <f>SUM('Loan #1'!J172+'Loan #2'!J172+'Loan #3'!J148+'Loan #4'!J148+'Loan #5'!J136+'Loan #6'!J136+'Loan #7'!J124+'Loan #8'!J124+'Loan #9'!J112)</f>
        <v>1271925.8555181511</v>
      </c>
      <c r="K172" s="41"/>
      <c r="L172" s="42"/>
      <c r="M172" s="42"/>
      <c r="N172" s="42"/>
      <c r="O172" s="42"/>
      <c r="P172" s="46"/>
      <c r="Q172" s="23"/>
    </row>
    <row r="173" spans="1:17" hidden="1">
      <c r="A173" s="237">
        <v>42566</v>
      </c>
      <c r="B173" s="25">
        <v>55</v>
      </c>
      <c r="C173" s="35" t="s">
        <v>24</v>
      </c>
      <c r="D173" s="36" t="str">
        <f t="shared" ref="D173:E173" si="98">D172</f>
        <v>'</v>
      </c>
      <c r="E173" s="37">
        <f t="shared" si="98"/>
        <v>42575</v>
      </c>
      <c r="F173" s="6">
        <f>MAXA('Loan #1'!F173,'Loan #2'!F173,'Loan #3'!F149,'Loan #4'!F149,'Loan #5'!F137,'Loan #6'!F137,'Loan #7'!F125,'Loan #8'!F125,'Loan #9'!F113)</f>
        <v>157</v>
      </c>
      <c r="G173" s="38">
        <f>SUM('Loan #1'!G173+'Loan #2'!G173+'Loan #3'!G149+'Loan #4'!G149+'Loan #5'!G137+'Loan #6'!G137+'Loan #7'!G125+'Loan #8'!G125+'Loan #9'!G113)</f>
        <v>17043.177452603206</v>
      </c>
      <c r="H173" s="39">
        <f>SUM('Loan #1'!H173+'Loan #2'!H173+'Loan #3'!H149+'Loan #4'!H149+'Loan #5'!H137+'Loan #6'!H137+'Loan #7'!H125+'Loan #8'!H125+'Loan #9'!H113)</f>
        <v>11129.349999999999</v>
      </c>
      <c r="I173" s="39">
        <f>SUM('Loan #1'!I173+'Loan #2'!I173+'Loan #3'!I149+'Loan #4'!I149+'Loan #5'!I137+'Loan #6'!I137+'Loan #7'!I125+'Loan #8'!I125+'Loan #9'!I113)</f>
        <v>5913.8274526032073</v>
      </c>
      <c r="J173" s="39">
        <f>SUM('Loan #1'!J173+'Loan #2'!J173+'Loan #3'!J149+'Loan #4'!J149+'Loan #5'!J137+'Loan #6'!J137+'Loan #7'!J125+'Loan #8'!J125+'Loan #9'!J113)</f>
        <v>1266012.0280655478</v>
      </c>
      <c r="K173" s="41"/>
      <c r="L173" s="42"/>
      <c r="M173" s="42"/>
      <c r="N173" s="42"/>
      <c r="O173" s="42"/>
      <c r="P173" s="46"/>
      <c r="Q173" s="23"/>
    </row>
    <row r="174" spans="1:17" hidden="1">
      <c r="A174" s="237">
        <v>42597</v>
      </c>
      <c r="B174" s="25">
        <v>56</v>
      </c>
      <c r="C174" s="35" t="s">
        <v>25</v>
      </c>
      <c r="D174" s="36" t="str">
        <f t="shared" ref="D174:E174" si="99">D173</f>
        <v>'</v>
      </c>
      <c r="E174" s="37">
        <f t="shared" si="99"/>
        <v>42575</v>
      </c>
      <c r="F174" s="6">
        <f>MAXA('Loan #1'!F174,'Loan #2'!F174,'Loan #3'!F150,'Loan #4'!F150,'Loan #5'!F138,'Loan #6'!F138,'Loan #7'!F126,'Loan #8'!F126,'Loan #9'!F114)</f>
        <v>158</v>
      </c>
      <c r="G174" s="38">
        <f>SUM('Loan #1'!G174+'Loan #2'!G174+'Loan #3'!G150+'Loan #4'!G150+'Loan #5'!G138+'Loan #6'!G138+'Loan #7'!G126+'Loan #8'!G126+'Loan #9'!G114)</f>
        <v>17043.177452603206</v>
      </c>
      <c r="H174" s="39">
        <f>SUM('Loan #1'!H174+'Loan #2'!H174+'Loan #3'!H150+'Loan #4'!H150+'Loan #5'!H138+'Loan #6'!H138+'Loan #7'!H126+'Loan #8'!H126+'Loan #9'!H114)</f>
        <v>11077.59</v>
      </c>
      <c r="I174" s="39">
        <f>SUM('Loan #1'!I174+'Loan #2'!I174+'Loan #3'!I150+'Loan #4'!I150+'Loan #5'!I138+'Loan #6'!I138+'Loan #7'!I126+'Loan #8'!I126+'Loan #9'!I114)</f>
        <v>5965.5874526032085</v>
      </c>
      <c r="J174" s="39">
        <f>SUM('Loan #1'!J174+'Loan #2'!J174+'Loan #3'!J150+'Loan #4'!J150+'Loan #5'!J138+'Loan #6'!J138+'Loan #7'!J126+'Loan #8'!J126+'Loan #9'!J114)</f>
        <v>1260046.4406129443</v>
      </c>
      <c r="K174" s="41"/>
      <c r="L174" s="42"/>
      <c r="M174" s="42"/>
      <c r="N174" s="42"/>
      <c r="O174" s="42"/>
      <c r="P174" s="46"/>
      <c r="Q174" s="23"/>
    </row>
    <row r="175" spans="1:17" ht="9" hidden="1" thickBot="1">
      <c r="A175" s="237">
        <v>42628</v>
      </c>
      <c r="B175" s="25">
        <v>57</v>
      </c>
      <c r="C175" s="267" t="s">
        <v>26</v>
      </c>
      <c r="D175" s="268" t="str">
        <f t="shared" ref="D175:E175" si="100">D174</f>
        <v>'</v>
      </c>
      <c r="E175" s="269">
        <f t="shared" si="100"/>
        <v>42575</v>
      </c>
      <c r="F175" s="270">
        <f>MAXA('Loan #1'!F175,'Loan #2'!F175,'Loan #3'!F151,'Loan #4'!F151,'Loan #5'!F139,'Loan #6'!F139,'Loan #7'!F127,'Loan #8'!F127,'Loan #9'!F115)</f>
        <v>159</v>
      </c>
      <c r="G175" s="271">
        <f>SUM('Loan #1'!G175+'Loan #2'!G175+'Loan #3'!G151+'Loan #4'!G151+'Loan #5'!G139+'Loan #6'!G139+'Loan #7'!G127+'Loan #8'!G127+'Loan #9'!G115)</f>
        <v>17043.177452603206</v>
      </c>
      <c r="H175" s="272">
        <f>SUM('Loan #1'!H175+'Loan #2'!H175+'Loan #3'!H151+'Loan #4'!H151+'Loan #5'!H139+'Loan #6'!H139+'Loan #7'!H127+'Loan #8'!H127+'Loan #9'!H115)</f>
        <v>11025.41</v>
      </c>
      <c r="I175" s="272">
        <f>SUM('Loan #1'!I175+'Loan #2'!I175+'Loan #3'!I151+'Loan #4'!I151+'Loan #5'!I139+'Loan #6'!I139+'Loan #7'!I127+'Loan #8'!I127+'Loan #9'!I115)</f>
        <v>6017.7674526032079</v>
      </c>
      <c r="J175" s="275">
        <f>SUM('Loan #1'!J175+'Loan #2'!J175+'Loan #3'!J151+'Loan #4'!J151+'Loan #5'!J139+'Loan #6'!J139+'Loan #7'!J127+'Loan #8'!J127+'Loan #9'!J115)</f>
        <v>1254028.6731603413</v>
      </c>
      <c r="K175" s="273" t="s">
        <v>135</v>
      </c>
      <c r="L175" s="274" t="s">
        <v>136</v>
      </c>
      <c r="M175" s="42"/>
      <c r="N175" s="42"/>
      <c r="O175" s="42"/>
      <c r="P175" s="46"/>
      <c r="Q175" s="23"/>
    </row>
    <row r="176" spans="1:17" hidden="1">
      <c r="A176" s="237">
        <v>42658</v>
      </c>
      <c r="B176" s="25">
        <v>58</v>
      </c>
      <c r="C176" s="35" t="s">
        <v>27</v>
      </c>
      <c r="D176" s="36" t="str">
        <f t="shared" ref="D176:E176" si="101">D175</f>
        <v>'</v>
      </c>
      <c r="E176" s="37">
        <f t="shared" si="101"/>
        <v>42575</v>
      </c>
      <c r="F176" s="6">
        <f>MAXA('Loan #1'!F176,'Loan #2'!F176,'Loan #3'!F152,'Loan #4'!F152,'Loan #5'!F140,'Loan #6'!F140,'Loan #7'!F128,'Loan #8'!F128,'Loan #9'!F116)</f>
        <v>160</v>
      </c>
      <c r="G176" s="38">
        <f>SUM('Loan #1'!G176+'Loan #2'!G176+'Loan #3'!G152+'Loan #4'!G152+'Loan #7'!G128+'Loan #8'!G128+'Loan #9'!G116)</f>
        <v>12633.692908618268</v>
      </c>
      <c r="H176" s="39">
        <f>SUM('Loan #1'!H176+'Loan #2'!H176+'Loan #3'!H152+'Loan #4'!H152+'Loan #7'!H128+'Loan #8'!H128+'Loan #9'!H116)</f>
        <v>8147.5199999999995</v>
      </c>
      <c r="I176" s="39">
        <f>SUM('Loan #1'!I176+'Loan #2'!I176+'Loan #3'!I152+'Loan #4'!I152+'Loan #7'!I128+'Loan #8'!I128+'Loan #9'!I116)</f>
        <v>4486.1729086182695</v>
      </c>
      <c r="J176" s="40">
        <f>SUM('Loan #1'!J176+'Loan #2'!J176+'Loan #3'!J152+'Loan #4'!J152+'Loan #7'!J128+'Loan #8'!J128+'Loan #9'!J116)</f>
        <v>926659.91332562931</v>
      </c>
      <c r="K176" s="41"/>
      <c r="L176" s="42"/>
      <c r="M176" s="42"/>
      <c r="N176" s="42"/>
      <c r="O176" s="42"/>
      <c r="P176" s="46"/>
      <c r="Q176" s="23"/>
    </row>
    <row r="177" spans="1:24" hidden="1">
      <c r="A177" s="237">
        <v>42689</v>
      </c>
      <c r="B177" s="25">
        <v>59</v>
      </c>
      <c r="C177" s="35" t="s">
        <v>28</v>
      </c>
      <c r="D177" s="36" t="str">
        <f t="shared" ref="D177:E177" si="102">D176</f>
        <v>'</v>
      </c>
      <c r="E177" s="37">
        <f t="shared" si="102"/>
        <v>42575</v>
      </c>
      <c r="F177" s="6">
        <f>MAXA('Loan #1'!F177,'Loan #2'!F177,'Loan #3'!F153,'Loan #4'!F153,'Loan #5'!F141,'Loan #6'!F141,'Loan #7'!F129,'Loan #8'!F129,'Loan #9'!F117)</f>
        <v>161</v>
      </c>
      <c r="G177" s="38">
        <f>SUM('Loan #1'!G177+'Loan #2'!G177+'Loan #3'!G153+'Loan #4'!G153+'Loan #7'!G129+'Loan #8'!G129+'Loan #9'!G117)</f>
        <v>12633.692908618268</v>
      </c>
      <c r="H177" s="39">
        <f>SUM('Loan #1'!H177+'Loan #2'!H177+'Loan #3'!H153+'Loan #4'!H153+'Loan #7'!H129+'Loan #8'!H129+'Loan #9'!H117)</f>
        <v>8108.2699999999995</v>
      </c>
      <c r="I177" s="39">
        <f>SUM('Loan #1'!I177+'Loan #2'!I177+'Loan #3'!I153+'Loan #4'!I153+'Loan #7'!I129+'Loan #8'!I129+'Loan #9'!I117)</f>
        <v>4525.4229086182704</v>
      </c>
      <c r="J177" s="39">
        <f>SUM('Loan #1'!J177+'Loan #2'!J177+'Loan #3'!J153+'Loan #4'!J153+'Loan #7'!J129+'Loan #8'!J129+'Loan #9'!J117)</f>
        <v>922134.49041701097</v>
      </c>
      <c r="K177" s="41"/>
      <c r="L177" s="42"/>
      <c r="M177" s="42"/>
      <c r="N177" s="42"/>
      <c r="O177" s="42"/>
      <c r="P177" s="46"/>
      <c r="Q177" s="23"/>
    </row>
    <row r="178" spans="1:24" hidden="1">
      <c r="A178" s="237">
        <v>42719</v>
      </c>
      <c r="B178" s="25">
        <v>60</v>
      </c>
      <c r="C178" s="50" t="s">
        <v>29</v>
      </c>
      <c r="D178" s="51" t="str">
        <f t="shared" ref="D178:E178" si="103">D177</f>
        <v>'</v>
      </c>
      <c r="E178" s="52">
        <f t="shared" si="103"/>
        <v>42575</v>
      </c>
      <c r="F178" s="6">
        <f>MAXA('Loan #1'!F178,'Loan #2'!F178,'Loan #3'!F154,'Loan #4'!F154,'Loan #5'!F142,'Loan #6'!F142,'Loan #7'!F130,'Loan #8'!F130,'Loan #9'!F118)</f>
        <v>162</v>
      </c>
      <c r="G178" s="54">
        <f>SUM('Loan #1'!G178+'Loan #2'!G178+'Loan #3'!G154+'Loan #4'!G154+'Loan #7'!G130+'Loan #8'!G130+'Loan #9'!G118)</f>
        <v>12633.692908618268</v>
      </c>
      <c r="H178" s="55">
        <f>SUM('Loan #1'!H178+'Loan #2'!H178+'Loan #3'!H154+'Loan #4'!H154+'Loan #7'!H130+'Loan #8'!H130+'Loan #9'!H118)</f>
        <v>8068.67</v>
      </c>
      <c r="I178" s="55">
        <f>SUM('Loan #1'!I178+'Loan #2'!I178+'Loan #3'!I154+'Loan #4'!I154+'Loan #7'!I130+'Loan #8'!I130+'Loan #9'!I118)</f>
        <v>4565.0229086182699</v>
      </c>
      <c r="J178" s="55">
        <f>SUM('Loan #1'!J178+'Loan #2'!J178+'Loan #3'!J154+'Loan #4'!J154+'Loan #7'!J130+'Loan #8'!J130+'Loan #9'!J118)</f>
        <v>917569.46750839264</v>
      </c>
      <c r="K178" s="57">
        <f>SUM(H167:H178)</f>
        <v>125394.71999999999</v>
      </c>
      <c r="L178" s="55">
        <f>SUM(I167:I178)</f>
        <v>65894.955799283678</v>
      </c>
      <c r="M178" s="55">
        <f>SUM(G167:G178)</f>
        <v>191289.67579928369</v>
      </c>
      <c r="N178" s="55">
        <f>K178+N166</f>
        <v>1625035.3099999998</v>
      </c>
      <c r="O178" s="55">
        <f>L178+O166</f>
        <v>466631.34556551347</v>
      </c>
      <c r="P178" s="56">
        <f>M178+P166</f>
        <v>2091666.6555655131</v>
      </c>
      <c r="Q178" s="23"/>
    </row>
    <row r="179" spans="1:24">
      <c r="A179" s="237">
        <v>42750</v>
      </c>
      <c r="B179" s="25">
        <v>25</v>
      </c>
      <c r="C179" s="26" t="s">
        <v>17</v>
      </c>
      <c r="D179" s="47" t="str">
        <f>D167</f>
        <v>'</v>
      </c>
      <c r="E179" s="27">
        <f>E167+366</f>
        <v>42941</v>
      </c>
      <c r="F179" s="90">
        <f>MAXA('Loan #1'!F179,'Loan #2'!F179,'Loan #3'!F155,'Loan #4'!F155,'Loan #5'!F143,'Loan #6'!F143,'Loan #7'!F131,'Loan #8'!F131,'Loan #9'!F119)</f>
        <v>163</v>
      </c>
      <c r="G179" s="28">
        <f>SUM('Loan #1'!G179+'Loan #2'!G179+'Loan #3'!G155+'Loan #4'!G155+'Loan #7'!G131+'Loan #8'!G131+'Loan #9'!G119)</f>
        <v>12633.692908618268</v>
      </c>
      <c r="H179" s="29">
        <f>SUM('Loan #1'!H179+'Loan #2'!H179+'Loan #3'!H155+'Loan #4'!H155+'Loan #7'!H131+'Loan #8'!H131+'Loan #9'!H119)</f>
        <v>8028.7400000000007</v>
      </c>
      <c r="I179" s="29">
        <f>SUM('Loan #1'!I179+'Loan #2'!I179+'Loan #3'!I155+'Loan #4'!I155+'Loan #7'!I131+'Loan #8'!I131+'Loan #9'!I119)</f>
        <v>4604.9529086182702</v>
      </c>
      <c r="J179" s="29">
        <f>SUM('Loan #1'!J179+'Loan #2'!J179+'Loan #3'!J155+'Loan #4'!J155+'Loan #7'!J131+'Loan #8'!J131+'Loan #9'!J119)</f>
        <v>912964.51459977438</v>
      </c>
      <c r="K179" s="31"/>
      <c r="L179" s="32"/>
      <c r="M179" s="32"/>
      <c r="N179" s="32"/>
      <c r="O179" s="32"/>
      <c r="P179" s="48"/>
      <c r="Q179" s="23"/>
    </row>
    <row r="180" spans="1:24">
      <c r="A180" s="237">
        <v>42781</v>
      </c>
      <c r="B180" s="25">
        <v>26</v>
      </c>
      <c r="C180" s="35" t="s">
        <v>19</v>
      </c>
      <c r="D180" s="36" t="str">
        <f t="shared" ref="D180:E180" si="104">D179</f>
        <v>'</v>
      </c>
      <c r="E180" s="37">
        <f t="shared" si="104"/>
        <v>42941</v>
      </c>
      <c r="F180" s="6">
        <f>MAXA('Loan #1'!F180,'Loan #2'!F180,'Loan #3'!F156,'Loan #4'!F156,'Loan #5'!F144,'Loan #6'!F144,'Loan #7'!F132,'Loan #8'!F132,'Loan #9'!F120)</f>
        <v>164</v>
      </c>
      <c r="G180" s="38">
        <f>SUM('Loan #1'!G180+'Loan #2'!G180+'Loan #3'!G156+'Loan #4'!G156+'Loan #7'!G132+'Loan #8'!G132+'Loan #9'!G120)</f>
        <v>12633.692908618268</v>
      </c>
      <c r="H180" s="39">
        <f>SUM('Loan #1'!H180+'Loan #2'!H180+'Loan #3'!H156+'Loan #4'!H156+'Loan #7'!H132+'Loan #8'!H132+'Loan #9'!H120)</f>
        <v>7988.4400000000005</v>
      </c>
      <c r="I180" s="39">
        <f>SUM('Loan #1'!I180+'Loan #2'!I180+'Loan #3'!I156+'Loan #4'!I156+'Loan #7'!I132+'Loan #8'!I132+'Loan #9'!I120)</f>
        <v>4645.2529086182694</v>
      </c>
      <c r="J180" s="39">
        <f>SUM('Loan #1'!J180+'Loan #2'!J180+'Loan #3'!J156+'Loan #4'!J156+'Loan #7'!J132+'Loan #8'!J132+'Loan #9'!J120)</f>
        <v>908319.26169115608</v>
      </c>
      <c r="K180" s="41"/>
      <c r="L180" s="42"/>
      <c r="M180" s="42"/>
      <c r="N180" s="42"/>
      <c r="O180" s="42"/>
      <c r="P180" s="46"/>
      <c r="Q180" s="23"/>
    </row>
    <row r="181" spans="1:24">
      <c r="A181" s="237">
        <v>42809</v>
      </c>
      <c r="B181" s="25">
        <v>27</v>
      </c>
      <c r="C181" s="35" t="s">
        <v>20</v>
      </c>
      <c r="D181" s="36" t="str">
        <f t="shared" ref="D181:E181" si="105">D180</f>
        <v>'</v>
      </c>
      <c r="E181" s="37">
        <f t="shared" si="105"/>
        <v>42941</v>
      </c>
      <c r="F181" s="6">
        <f>MAXA('Loan #1'!F181,'Loan #2'!F181,'Loan #3'!F157,'Loan #4'!F157,'Loan #5'!F145,'Loan #6'!F145,'Loan #7'!F133,'Loan #8'!F133,'Loan #9'!F121)</f>
        <v>165</v>
      </c>
      <c r="G181" s="38">
        <f>SUM('Loan #1'!G181+'Loan #2'!G181+'Loan #3'!G157+'Loan #4'!G157+'Loan #7'!G133+'Loan #8'!G133+'Loan #9'!G121)</f>
        <v>12633.692908618268</v>
      </c>
      <c r="H181" s="39">
        <f>SUM('Loan #1'!H181+'Loan #2'!H181+'Loan #3'!H157+'Loan #4'!H157+'Loan #7'!H133+'Loan #8'!H133+'Loan #9'!H121)</f>
        <v>7947.79</v>
      </c>
      <c r="I181" s="39">
        <f>SUM('Loan #1'!I181+'Loan #2'!I181+'Loan #3'!I157+'Loan #4'!I157+'Loan #7'!I133+'Loan #8'!I133+'Loan #9'!I121)</f>
        <v>4685.9029086182691</v>
      </c>
      <c r="J181" s="39">
        <f>SUM('Loan #1'!J181+'Loan #2'!J181+'Loan #3'!J157+'Loan #4'!J157+'Loan #7'!J133+'Loan #8'!J133+'Loan #9'!J121)</f>
        <v>903633.35878253786</v>
      </c>
      <c r="K181" s="41"/>
      <c r="L181" s="42"/>
      <c r="M181" s="42"/>
      <c r="N181" s="42"/>
      <c r="O181" s="42"/>
      <c r="P181" s="46"/>
      <c r="Q181" s="23"/>
    </row>
    <row r="182" spans="1:24">
      <c r="A182" s="237">
        <v>42840</v>
      </c>
      <c r="B182" s="25">
        <v>28</v>
      </c>
      <c r="C182" s="35" t="s">
        <v>21</v>
      </c>
      <c r="D182" s="36" t="str">
        <f t="shared" ref="D182:E182" si="106">D181</f>
        <v>'</v>
      </c>
      <c r="E182" s="37">
        <f t="shared" si="106"/>
        <v>42941</v>
      </c>
      <c r="F182" s="6">
        <f>MAXA('Loan #1'!F182,'Loan #2'!F182,'Loan #3'!F158,'Loan #4'!F158,'Loan #5'!F146,'Loan #6'!F146,'Loan #7'!F134,'Loan #8'!F134,'Loan #9'!F122)</f>
        <v>166</v>
      </c>
      <c r="G182" s="38">
        <f>SUM('Loan #1'!G182+'Loan #2'!G182+'Loan #3'!G158+'Loan #4'!G158+'Loan #7'!G134+'Loan #8'!G134+'Loan #9'!G122)</f>
        <v>12633.692908618268</v>
      </c>
      <c r="H182" s="39">
        <f>SUM('Loan #1'!H182+'Loan #2'!H182+'Loan #3'!H158+'Loan #4'!H158+'Loan #7'!H134+'Loan #8'!H134+'Loan #9'!H122)</f>
        <v>7906.79</v>
      </c>
      <c r="I182" s="39">
        <f>SUM('Loan #1'!I182+'Loan #2'!I182+'Loan #3'!I158+'Loan #4'!I158+'Loan #7'!I134+'Loan #8'!I134+'Loan #9'!I122)</f>
        <v>4726.90290861827</v>
      </c>
      <c r="J182" s="39">
        <f>SUM('Loan #1'!J182+'Loan #2'!J182+'Loan #3'!J158+'Loan #4'!J158+'Loan #7'!J134+'Loan #8'!J134+'Loan #9'!J122)</f>
        <v>898906.45587391953</v>
      </c>
      <c r="K182" s="41"/>
      <c r="L182" s="42"/>
      <c r="M182" s="42"/>
      <c r="N182" s="42"/>
      <c r="O182" s="42"/>
      <c r="P182" s="46"/>
      <c r="Q182" s="23"/>
    </row>
    <row r="183" spans="1:24">
      <c r="A183" s="237">
        <v>42870</v>
      </c>
      <c r="B183" s="25">
        <v>29</v>
      </c>
      <c r="C183" s="35" t="s">
        <v>22</v>
      </c>
      <c r="D183" s="36" t="str">
        <f t="shared" ref="D183:E183" si="107">D182</f>
        <v>'</v>
      </c>
      <c r="E183" s="37">
        <f t="shared" si="107"/>
        <v>42941</v>
      </c>
      <c r="F183" s="6">
        <f>MAXA('Loan #1'!F183,'Loan #2'!F183,'Loan #3'!F159,'Loan #4'!F159,'Loan #5'!F147,'Loan #6'!F147,'Loan #7'!F135,'Loan #8'!F135,'Loan #9'!F123)</f>
        <v>167</v>
      </c>
      <c r="G183" s="38">
        <f>SUM('Loan #1'!G183+'Loan #2'!G183+'Loan #3'!G159+'Loan #4'!G159+'Loan #7'!G135+'Loan #8'!G135+'Loan #9'!G123)</f>
        <v>12633.692908618268</v>
      </c>
      <c r="H183" s="39">
        <f>SUM('Loan #1'!H183+'Loan #2'!H183+'Loan #3'!H159+'Loan #4'!H159+'Loan #7'!H135+'Loan #8'!H135+'Loan #9'!H123)</f>
        <v>7865.43</v>
      </c>
      <c r="I183" s="39">
        <f>SUM('Loan #1'!I183+'Loan #2'!I183+'Loan #3'!I159+'Loan #4'!I159+'Loan #7'!I135+'Loan #8'!I135+'Loan #9'!I123)</f>
        <v>4768.2629086182696</v>
      </c>
      <c r="J183" s="39">
        <f>SUM('Loan #1'!J183+'Loan #2'!J183+'Loan #3'!J159+'Loan #4'!J159+'Loan #7'!J135+'Loan #8'!J135+'Loan #9'!J123)</f>
        <v>894138.19296530134</v>
      </c>
      <c r="K183" s="41"/>
      <c r="L183" s="42"/>
      <c r="M183" s="42"/>
      <c r="N183" s="42"/>
      <c r="O183" s="42"/>
      <c r="P183" s="46"/>
      <c r="Q183" s="23"/>
    </row>
    <row r="184" spans="1:24">
      <c r="A184" s="237">
        <v>42901</v>
      </c>
      <c r="B184" s="25">
        <v>30</v>
      </c>
      <c r="C184" s="35" t="s">
        <v>23</v>
      </c>
      <c r="D184" s="36" t="str">
        <f t="shared" ref="D184:E184" si="108">D183</f>
        <v>'</v>
      </c>
      <c r="E184" s="37">
        <f t="shared" si="108"/>
        <v>42941</v>
      </c>
      <c r="F184" s="6">
        <f>MAXA('Loan #1'!F184,'Loan #2'!F184,'Loan #3'!F160,'Loan #4'!F160,'Loan #5'!F148,'Loan #6'!F148,'Loan #7'!F136,'Loan #8'!F136,'Loan #9'!F124)</f>
        <v>168</v>
      </c>
      <c r="G184" s="38">
        <f>SUM('Loan #1'!G184+'Loan #2'!G184+'Loan #3'!G160+'Loan #4'!G160+'Loan #7'!G136+'Loan #8'!G136+'Loan #9'!G124)</f>
        <v>12633.692908618268</v>
      </c>
      <c r="H184" s="39">
        <f>SUM('Loan #1'!H184+'Loan #2'!H184+'Loan #3'!H160+'Loan #4'!H160+'Loan #7'!H136+'Loan #8'!H136+'Loan #9'!H124)</f>
        <v>7823.7</v>
      </c>
      <c r="I184" s="39">
        <f>SUM('Loan #1'!I184+'Loan #2'!I184+'Loan #3'!I160+'Loan #4'!I160+'Loan #7'!I136+'Loan #8'!I136+'Loan #9'!I124)</f>
        <v>4809.9929086182701</v>
      </c>
      <c r="J184" s="39">
        <f>SUM('Loan #1'!J184+'Loan #2'!J184+'Loan #3'!J160+'Loan #4'!J160+'Loan #7'!J136+'Loan #8'!J136+'Loan #9'!J124)</f>
        <v>889328.20005668304</v>
      </c>
      <c r="K184" s="41"/>
      <c r="L184" s="42"/>
      <c r="M184" s="42"/>
      <c r="N184" s="42"/>
      <c r="O184" s="42"/>
      <c r="P184" s="46"/>
      <c r="Q184" s="23"/>
    </row>
    <row r="185" spans="1:24">
      <c r="A185" s="237">
        <v>42931</v>
      </c>
      <c r="B185" s="25">
        <v>31</v>
      </c>
      <c r="C185" s="35" t="s">
        <v>24</v>
      </c>
      <c r="D185" s="36" t="str">
        <f t="shared" ref="D185:E185" si="109">D184</f>
        <v>'</v>
      </c>
      <c r="E185" s="37">
        <f t="shared" si="109"/>
        <v>42941</v>
      </c>
      <c r="F185" s="6">
        <f>MAXA('Loan #1'!F185,'Loan #2'!F185,'Loan #3'!F161,'Loan #4'!F161,'Loan #5'!F149,'Loan #6'!F149,'Loan #7'!F137,'Loan #8'!F137,'Loan #9'!F125)</f>
        <v>169</v>
      </c>
      <c r="G185" s="38">
        <f>SUM('Loan #1'!G185+'Loan #2'!G185+'Loan #3'!G161+'Loan #4'!G161+'Loan #7'!G137+'Loan #8'!G137+'Loan #9'!G125)</f>
        <v>12633.692908618268</v>
      </c>
      <c r="H185" s="39">
        <f>SUM('Loan #1'!H185+'Loan #2'!H185+'Loan #3'!H161+'Loan #4'!H161+'Loan #7'!H137+'Loan #8'!H137+'Loan #9'!H125)</f>
        <v>7781.63</v>
      </c>
      <c r="I185" s="39">
        <f>SUM('Loan #1'!I185+'Loan #2'!I185+'Loan #3'!I161+'Loan #4'!I161+'Loan #7'!I137+'Loan #8'!I137+'Loan #9'!I125)</f>
        <v>4852.0629086182689</v>
      </c>
      <c r="J185" s="39">
        <f>SUM('Loan #1'!J185+'Loan #2'!J185+'Loan #3'!J161+'Loan #4'!J161+'Loan #7'!J137+'Loan #8'!J137+'Loan #9'!J125)</f>
        <v>884476.13714806479</v>
      </c>
      <c r="K185" s="41"/>
      <c r="L185" s="42"/>
      <c r="M185" s="42"/>
      <c r="N185" s="42"/>
      <c r="O185" s="42"/>
      <c r="P185" s="46"/>
      <c r="Q185" s="23"/>
      <c r="R185" s="157" t="s">
        <v>134</v>
      </c>
      <c r="S185" s="157"/>
      <c r="T185" s="157"/>
    </row>
    <row r="186" spans="1:24">
      <c r="A186" s="237">
        <v>42962</v>
      </c>
      <c r="B186" s="25">
        <v>32</v>
      </c>
      <c r="C186" s="35" t="s">
        <v>25</v>
      </c>
      <c r="D186" s="36" t="str">
        <f t="shared" ref="D186:E186" si="110">D185</f>
        <v>'</v>
      </c>
      <c r="E186" s="37">
        <f t="shared" si="110"/>
        <v>42941</v>
      </c>
      <c r="F186" s="6">
        <f>MAXA('Loan #1'!F186,'Loan #2'!F186,'Loan #3'!F162,'Loan #4'!F162,'Loan #5'!F150,'Loan #6'!F150,'Loan #7'!F138,'Loan #8'!F138,'Loan #9'!F126)</f>
        <v>170</v>
      </c>
      <c r="G186" s="38">
        <f>SUM('Loan #1'!G186+'Loan #2'!G186+'Loan #3'!G162+'Loan #4'!G162+'Loan #7'!G138+'Loan #8'!G138+'Loan #9'!G126)</f>
        <v>12633.692908618268</v>
      </c>
      <c r="H186" s="39">
        <f>SUM('Loan #1'!H186+'Loan #2'!H186+'Loan #3'!H162+'Loan #4'!H162+'Loan #7'!H138+'Loan #8'!H138+'Loan #9'!H126)</f>
        <v>7739.17</v>
      </c>
      <c r="I186" s="39">
        <f>SUM('Loan #1'!I186+'Loan #2'!I186+'Loan #3'!I162+'Loan #4'!I162+'Loan #7'!I138+'Loan #8'!I138+'Loan #9'!I126)</f>
        <v>4894.5229086182699</v>
      </c>
      <c r="J186" s="39">
        <f>SUM('Loan #1'!J186+'Loan #2'!J186+'Loan #3'!J162+'Loan #4'!J162+'Loan #7'!J138+'Loan #8'!J138+'Loan #9'!J126)</f>
        <v>879581.61423944647</v>
      </c>
      <c r="K186" s="41"/>
      <c r="L186" s="42"/>
      <c r="M186" s="42"/>
      <c r="N186" s="42"/>
      <c r="O186" s="42"/>
      <c r="P186" s="46"/>
      <c r="Q186" s="23"/>
      <c r="R186" s="157" t="s">
        <v>133</v>
      </c>
      <c r="S186" s="157"/>
      <c r="T186" s="157"/>
      <c r="V186" s="236" t="s">
        <v>13</v>
      </c>
      <c r="W186" s="236"/>
      <c r="X186" s="236"/>
    </row>
    <row r="187" spans="1:24">
      <c r="A187" s="237">
        <v>42993</v>
      </c>
      <c r="B187" s="25">
        <v>33</v>
      </c>
      <c r="C187" s="116" t="s">
        <v>26</v>
      </c>
      <c r="D187" s="117" t="str">
        <f t="shared" ref="D187:E187" si="111">D186</f>
        <v>'</v>
      </c>
      <c r="E187" s="118">
        <f t="shared" si="111"/>
        <v>42941</v>
      </c>
      <c r="F187" s="119">
        <f>MAXA('Loan #1'!F187,'Loan #2'!F187,'Loan #3'!F163,'Loan #4'!F163,'Loan #5'!F151,'Loan #6'!F151,'Loan #7'!F139,'Loan #8'!F139,'Loan #9'!F127)</f>
        <v>171</v>
      </c>
      <c r="G187" s="264">
        <f>SUM('Loan #1'!G187+'Loan #2'!G187+'Loan #3'!G163+'Loan #4'!G163+'Loan #7'!G139+'Loan #8'!G139+'Loan #9'!G127)</f>
        <v>12633.692908618268</v>
      </c>
      <c r="H187" s="103">
        <f>SUM('Loan #1'!H187+'Loan #2'!H187+'Loan #3'!H163+'Loan #4'!H163+'Loan #7'!H139+'Loan #8'!H139+'Loan #9'!H127)</f>
        <v>7696.35</v>
      </c>
      <c r="I187" s="103">
        <f>SUM('Loan #1'!I187+'Loan #2'!I187+'Loan #3'!I163+'Loan #4'!I163+'Loan #7'!I139+'Loan #8'!I139+'Loan #9'!I127)</f>
        <v>4937.3429086182696</v>
      </c>
      <c r="J187" s="120">
        <f>SUM('Loan #1'!J187+'Loan #2'!J187+'Loan #3'!J163+'Loan #4'!J163+'Loan #7'!J139+'Loan #8'!J139+'Loan #9'!J127)</f>
        <v>874644.27133082831</v>
      </c>
      <c r="K187" s="249" t="s">
        <v>119</v>
      </c>
      <c r="L187" s="42"/>
      <c r="M187" s="42"/>
      <c r="N187" s="42"/>
      <c r="O187" s="42"/>
      <c r="P187" s="46"/>
      <c r="Q187" s="23"/>
      <c r="R187" s="160" t="s">
        <v>89</v>
      </c>
      <c r="S187" s="161" t="s">
        <v>90</v>
      </c>
      <c r="T187" s="100"/>
      <c r="V187" s="7" t="s">
        <v>91</v>
      </c>
      <c r="X187" s="7" t="s">
        <v>4</v>
      </c>
    </row>
    <row r="188" spans="1:24" ht="9" thickBot="1">
      <c r="A188" s="237">
        <v>43023</v>
      </c>
      <c r="B188" s="25">
        <v>34</v>
      </c>
      <c r="C188" s="258" t="s">
        <v>27</v>
      </c>
      <c r="D188" s="259" t="str">
        <f t="shared" ref="D188:E188" si="112">D187</f>
        <v>'</v>
      </c>
      <c r="E188" s="260">
        <f t="shared" si="112"/>
        <v>42941</v>
      </c>
      <c r="F188" s="262">
        <f>MAXA('Loan #1'!F188,'Loan #2'!F188,'Loan #3'!F164,'Loan #4'!F164,'Loan #5'!F152,'Loan #6'!F152,'Loan #7'!F140,'Loan #8'!F140,'Loan #9'!F128)</f>
        <v>172</v>
      </c>
      <c r="G188" s="121">
        <f>SUM('Loan #1'!G188+'Loan #2'!G188+'Loan #3'!G164+'Loan #4'!G164+'Loan #7'!G140+'Loan #8'!G140+'Loan #9'!G128)</f>
        <v>12633.692908618268</v>
      </c>
      <c r="H188" s="107">
        <f>SUM('Loan #1'!H188+'Loan #2'!H188+'Loan #3'!H164+'Loan #4'!H164+'Loan #7'!H140+'Loan #8'!H140+'Loan #9'!H128)</f>
        <v>7653.1299999999992</v>
      </c>
      <c r="I188" s="107">
        <f>SUM('Loan #1'!I188+'Loan #2'!I188+'Loan #3'!I164+'Loan #4'!I164+'Loan #7'!I140+'Loan #8'!I140+'Loan #9'!I128)</f>
        <v>4980.5629086182698</v>
      </c>
      <c r="J188" s="122">
        <f>SUM('Loan #1'!J188+'Loan #2'!J188+'Loan #3'!J164+'Loan #4'!J164+'Loan #7'!J140+'Loan #8'!J140+'Loan #9'!J128)</f>
        <v>869663.70842220995</v>
      </c>
      <c r="K188" s="250" t="s">
        <v>66</v>
      </c>
      <c r="L188" s="108"/>
      <c r="M188" s="108"/>
      <c r="N188" s="108"/>
      <c r="O188" s="108"/>
      <c r="P188" s="109"/>
      <c r="Q188" s="110"/>
      <c r="R188" s="111">
        <f>SUM(H189:H514)</f>
        <v>484582.9599999999</v>
      </c>
      <c r="S188" s="112">
        <f>SUM(I189:I514)</f>
        <v>869663.70842221007</v>
      </c>
      <c r="T188" s="113"/>
      <c r="V188" s="224" t="s">
        <v>116</v>
      </c>
      <c r="X188" s="224" t="s">
        <v>117</v>
      </c>
    </row>
    <row r="189" spans="1:24">
      <c r="A189" s="237">
        <v>43054</v>
      </c>
      <c r="B189" s="25">
        <v>35</v>
      </c>
      <c r="C189" s="35" t="s">
        <v>28</v>
      </c>
      <c r="D189" s="36" t="str">
        <f t="shared" ref="D189:E189" si="113">D188</f>
        <v>'</v>
      </c>
      <c r="E189" s="37">
        <f t="shared" si="113"/>
        <v>42941</v>
      </c>
      <c r="F189" s="6">
        <f>MAXA('Loan #1'!F189,'Loan #2'!F189,'Loan #3'!F165,'Loan #4'!F165,'Loan #5'!F153,'Loan #6'!F153,'Loan #7'!F141,'Loan #8'!F141,'Loan #9'!F129)</f>
        <v>173</v>
      </c>
      <c r="G189" s="38">
        <f>SUM('Loan #1'!G189+'Loan #2'!G189+'Loan #3'!G165+'Loan #4'!G165+'Loan #7'!G141+'Loan #8'!G141+'Loan #9'!G129)</f>
        <v>12633.692908618268</v>
      </c>
      <c r="H189" s="39">
        <f>SUM('Loan #1'!H189+'Loan #2'!H189+'Loan #3'!H165+'Loan #4'!H165+'Loan #7'!H141+'Loan #8'!H141+'Loan #9'!H129)</f>
        <v>7609.56</v>
      </c>
      <c r="I189" s="39">
        <f>SUM('Loan #1'!I189+'Loan #2'!I189+'Loan #3'!I165+'Loan #4'!I165+'Loan #7'!I141+'Loan #8'!I141+'Loan #9'!I129)</f>
        <v>5024.1329086182695</v>
      </c>
      <c r="J189" s="40">
        <f>SUM('Loan #1'!J189+'Loan #2'!J189+'Loan #3'!J165+'Loan #4'!J165+'Loan #7'!J141+'Loan #8'!J141+'Loan #9'!J129)</f>
        <v>864639.57551359164</v>
      </c>
      <c r="K189" s="41"/>
      <c r="L189" s="42"/>
      <c r="M189" s="42"/>
      <c r="N189" s="42"/>
      <c r="O189" s="42"/>
      <c r="P189" s="46"/>
      <c r="Q189" s="23"/>
      <c r="R189" s="223">
        <f>S188*T189</f>
        <v>86966.370842221018</v>
      </c>
      <c r="S189" s="104" t="s">
        <v>65</v>
      </c>
      <c r="T189" s="106">
        <v>0.1</v>
      </c>
      <c r="V189" s="221">
        <f>SUM(H$189:H189)-R$189</f>
        <v>-79356.810842221021</v>
      </c>
      <c r="X189" s="176">
        <f>SUM(H$189:H189)</f>
        <v>7609.56</v>
      </c>
    </row>
    <row r="190" spans="1:24">
      <c r="A190" s="237">
        <v>43084</v>
      </c>
      <c r="B190" s="25">
        <v>36</v>
      </c>
      <c r="C190" s="35" t="s">
        <v>29</v>
      </c>
      <c r="D190" s="36" t="str">
        <f t="shared" ref="D190:E190" si="114">D189</f>
        <v>'</v>
      </c>
      <c r="E190" s="37">
        <f t="shared" si="114"/>
        <v>42941</v>
      </c>
      <c r="F190" s="6">
        <f>MAXA('Loan #1'!F190,'Loan #2'!F190,'Loan #3'!F166,'Loan #4'!F166,'Loan #5'!F154,'Loan #6'!F154,'Loan #7'!F142,'Loan #8'!F142,'Loan #9'!F130)</f>
        <v>174</v>
      </c>
      <c r="G190" s="45">
        <f>SUM('Loan #1'!G190+'Loan #2'!G190+'Loan #3'!G166+'Loan #4'!G166+'Loan #7'!G142+'Loan #8'!G142+'Loan #9'!G130)</f>
        <v>12633.692908618268</v>
      </c>
      <c r="H190" s="42">
        <f>SUM('Loan #1'!H190+'Loan #2'!H190+'Loan #3'!H166+'Loan #4'!H166+'Loan #7'!H142+'Loan #8'!H142+'Loan #9'!H130)</f>
        <v>7565.6</v>
      </c>
      <c r="I190" s="42">
        <f>SUM('Loan #1'!I190+'Loan #2'!I190+'Loan #3'!I166+'Loan #4'!I166+'Loan #7'!I142+'Loan #8'!I142+'Loan #9'!I130)</f>
        <v>5068.0929086182696</v>
      </c>
      <c r="J190" s="42">
        <f>SUM('Loan #1'!J190+'Loan #2'!J190+'Loan #3'!J166+'Loan #4'!J166+'Loan #7'!J142+'Loan #8'!J142+'Loan #9'!J130)</f>
        <v>859571.48260497348</v>
      </c>
      <c r="K190" s="41">
        <f>SUM(H179:H190)</f>
        <v>93606.33</v>
      </c>
      <c r="L190" s="42">
        <f>SUM(I179:I190)</f>
        <v>57997.98490341923</v>
      </c>
      <c r="M190" s="42">
        <f>SUM(G179:G190)</f>
        <v>151604.3149034192</v>
      </c>
      <c r="N190" s="42">
        <f>K190+N178</f>
        <v>1718641.64</v>
      </c>
      <c r="O190" s="42">
        <f>L190+O178</f>
        <v>524629.33046893275</v>
      </c>
      <c r="P190" s="46">
        <f>M190+P178</f>
        <v>2243270.9704689323</v>
      </c>
      <c r="Q190" s="23"/>
      <c r="R190" s="114">
        <f>R188-R189</f>
        <v>397616.58915777889</v>
      </c>
      <c r="S190" s="163">
        <f>S188+R189</f>
        <v>956630.07926443103</v>
      </c>
      <c r="T190" s="186">
        <f>R190/S190</f>
        <v>0.4156429928102543</v>
      </c>
      <c r="V190" s="221">
        <f>SUM(H$189:H190)-R$189</f>
        <v>-71791.210842221015</v>
      </c>
      <c r="X190" s="176">
        <f>SUM(H$189:H190)</f>
        <v>15175.16</v>
      </c>
    </row>
    <row r="191" spans="1:24">
      <c r="A191" s="237">
        <v>43115</v>
      </c>
      <c r="B191" s="25">
        <v>37</v>
      </c>
      <c r="C191" s="26" t="s">
        <v>17</v>
      </c>
      <c r="D191" s="47" t="str">
        <f>D179</f>
        <v>'</v>
      </c>
      <c r="E191" s="27">
        <f>E179+366</f>
        <v>43307</v>
      </c>
      <c r="F191" s="90">
        <f>MAXA('Loan #1'!F191,'Loan #2'!F191,'Loan #3'!F167,'Loan #4'!F167,'Loan #5'!F155,'Loan #6'!F155,'Loan #7'!F143,'Loan #8'!F143,'Loan #9'!F131)</f>
        <v>175</v>
      </c>
      <c r="G191" s="28">
        <f>SUM('Loan #1'!G191+'Loan #2'!G191+'Loan #3'!G167+'Loan #4'!G167+'Loan #7'!G143+'Loan #8'!G143+'Loan #9'!G131)</f>
        <v>12633.692908618268</v>
      </c>
      <c r="H191" s="29">
        <f>SUM('Loan #1'!H191+'Loan #2'!H191+'Loan #3'!H167+'Loan #4'!H167+'Loan #7'!H143+'Loan #8'!H143+'Loan #9'!H131)</f>
        <v>7521.2500000000009</v>
      </c>
      <c r="I191" s="29">
        <f>SUM('Loan #1'!I191+'Loan #2'!I191+'Loan #3'!I167+'Loan #4'!I167+'Loan #7'!I143+'Loan #8'!I143+'Loan #9'!I131)</f>
        <v>5112.4429086182699</v>
      </c>
      <c r="J191" s="29">
        <f>SUM('Loan #1'!J191+'Loan #2'!J191+'Loan #3'!J167+'Loan #4'!J167+'Loan #7'!J143+'Loan #8'!J143+'Loan #9'!J131)</f>
        <v>854459.03969635512</v>
      </c>
      <c r="K191" s="31"/>
      <c r="L191" s="32"/>
      <c r="M191" s="32"/>
      <c r="N191" s="32"/>
      <c r="O191" s="32"/>
      <c r="P191" s="48"/>
      <c r="Q191" s="23"/>
      <c r="R191" s="162" t="s">
        <v>91</v>
      </c>
      <c r="S191" s="164" t="s">
        <v>101</v>
      </c>
      <c r="T191" s="165" t="s">
        <v>94</v>
      </c>
      <c r="V191" s="221">
        <f>SUM(H$189:H191)-R$189</f>
        <v>-64269.960842221015</v>
      </c>
      <c r="X191" s="176">
        <f>SUM(H$189:H191)</f>
        <v>22696.41</v>
      </c>
    </row>
    <row r="192" spans="1:24">
      <c r="A192" s="237">
        <v>43146</v>
      </c>
      <c r="B192" s="25">
        <v>38</v>
      </c>
      <c r="C192" s="35" t="s">
        <v>19</v>
      </c>
      <c r="D192" s="36" t="str">
        <f t="shared" ref="D192:E192" si="115">D191</f>
        <v>'</v>
      </c>
      <c r="E192" s="37">
        <f t="shared" si="115"/>
        <v>43307</v>
      </c>
      <c r="F192" s="6">
        <f>MAXA('Loan #1'!F192,'Loan #2'!F192,'Loan #3'!F168,'Loan #4'!F168,'Loan #5'!F156,'Loan #6'!F156,'Loan #7'!F144,'Loan #8'!F144,'Loan #9'!F132)</f>
        <v>176</v>
      </c>
      <c r="G192" s="38">
        <f>SUM('Loan #1'!G192+'Loan #2'!G192+'Loan #3'!G168+'Loan #4'!G168+'Loan #7'!G144+'Loan #8'!G144+'Loan #9'!G132)</f>
        <v>12633.692908618268</v>
      </c>
      <c r="H192" s="39">
        <f>SUM('Loan #1'!H192+'Loan #2'!H192+'Loan #3'!H168+'Loan #4'!H168+'Loan #7'!H144+'Loan #8'!H144+'Loan #9'!H132)</f>
        <v>7476.51</v>
      </c>
      <c r="I192" s="39">
        <f>SUM('Loan #1'!I192+'Loan #2'!I192+'Loan #3'!I168+'Loan #4'!I168+'Loan #7'!I144+'Loan #8'!I144+'Loan #9'!I132)</f>
        <v>5157.1829086182697</v>
      </c>
      <c r="J192" s="39">
        <f>SUM('Loan #1'!J192+'Loan #2'!J192+'Loan #3'!J168+'Loan #4'!J168+'Loan #7'!J144+'Loan #8'!J144+'Loan #9'!J132)</f>
        <v>849301.85678773699</v>
      </c>
      <c r="K192" s="41"/>
      <c r="L192" s="42"/>
      <c r="M192" s="42"/>
      <c r="N192" s="42"/>
      <c r="O192" s="42"/>
      <c r="P192" s="46"/>
      <c r="Q192" s="23"/>
      <c r="R192" s="162" t="s">
        <v>92</v>
      </c>
      <c r="S192" s="164" t="s">
        <v>10</v>
      </c>
      <c r="T192" s="165" t="s">
        <v>95</v>
      </c>
      <c r="V192" s="221">
        <f>SUM(H$189:H192)-R$189</f>
        <v>-56793.45084222102</v>
      </c>
      <c r="X192" s="176">
        <f>SUM(H$189:H192)</f>
        <v>30172.92</v>
      </c>
    </row>
    <row r="193" spans="1:24">
      <c r="A193" s="237">
        <v>43174</v>
      </c>
      <c r="B193" s="25">
        <v>39</v>
      </c>
      <c r="C193" s="35" t="s">
        <v>20</v>
      </c>
      <c r="D193" s="36" t="str">
        <f t="shared" ref="D193:E193" si="116">D192</f>
        <v>'</v>
      </c>
      <c r="E193" s="37">
        <f t="shared" si="116"/>
        <v>43307</v>
      </c>
      <c r="F193" s="6">
        <f>MAXA('Loan #1'!F193,'Loan #2'!F193,'Loan #3'!F169,'Loan #4'!F169,'Loan #5'!F157,'Loan #6'!F157,'Loan #7'!F145,'Loan #8'!F145,'Loan #9'!F133)</f>
        <v>177</v>
      </c>
      <c r="G193" s="38">
        <f>SUM('Loan #1'!G193+'Loan #2'!G193+'Loan #3'!G169+'Loan #4'!G169+'Loan #7'!G145+'Loan #8'!G145+'Loan #9'!G133)</f>
        <v>12633.692908618268</v>
      </c>
      <c r="H193" s="39">
        <f>SUM('Loan #1'!H193+'Loan #2'!H193+'Loan #3'!H169+'Loan #4'!H169+'Loan #7'!H145+'Loan #8'!H145+'Loan #9'!H133)</f>
        <v>7431.38</v>
      </c>
      <c r="I193" s="39">
        <f>SUM('Loan #1'!I193+'Loan #2'!I193+'Loan #3'!I169+'Loan #4'!I169+'Loan #7'!I145+'Loan #8'!I145+'Loan #9'!I133)</f>
        <v>5202.3129086182707</v>
      </c>
      <c r="J193" s="39">
        <f>SUM('Loan #1'!J193+'Loan #2'!J193+'Loan #3'!J169+'Loan #4'!J169+'Loan #7'!J145+'Loan #8'!J145+'Loan #9'!J133)</f>
        <v>844099.54387911875</v>
      </c>
      <c r="K193" s="41"/>
      <c r="L193" s="42"/>
      <c r="M193" s="42"/>
      <c r="N193" s="42"/>
      <c r="O193" s="42"/>
      <c r="P193" s="46"/>
      <c r="Q193" s="23"/>
      <c r="R193" s="214"/>
      <c r="S193" s="9"/>
      <c r="V193" s="221">
        <f>SUM(H$189:H193)-R$189</f>
        <v>-49362.070842221023</v>
      </c>
      <c r="X193" s="176">
        <f>SUM(H$189:H193)</f>
        <v>37604.299999999996</v>
      </c>
    </row>
    <row r="194" spans="1:24">
      <c r="A194" s="237">
        <v>43205</v>
      </c>
      <c r="B194" s="25">
        <v>40</v>
      </c>
      <c r="C194" s="35" t="s">
        <v>21</v>
      </c>
      <c r="D194" s="36" t="str">
        <f t="shared" ref="D194:E194" si="117">D193</f>
        <v>'</v>
      </c>
      <c r="E194" s="37">
        <f t="shared" si="117"/>
        <v>43307</v>
      </c>
      <c r="F194" s="6">
        <f>MAXA('Loan #1'!F194,'Loan #2'!F194,'Loan #3'!F170,'Loan #4'!F170,'Loan #5'!F158,'Loan #6'!F158,'Loan #7'!F146,'Loan #8'!F146,'Loan #9'!F134)</f>
        <v>178</v>
      </c>
      <c r="G194" s="38">
        <f>SUM('Loan #1'!G194+'Loan #2'!G194+'Loan #3'!G170+'Loan #4'!G170+'Loan #7'!G146+'Loan #8'!G146+'Loan #9'!G134)</f>
        <v>12633.692908618268</v>
      </c>
      <c r="H194" s="39">
        <f>SUM('Loan #1'!H194+'Loan #2'!H194+'Loan #3'!H170+'Loan #4'!H170+'Loan #7'!H146+'Loan #8'!H146+'Loan #9'!H134)</f>
        <v>7385.87</v>
      </c>
      <c r="I194" s="39">
        <f>SUM('Loan #1'!I194+'Loan #2'!I194+'Loan #3'!I170+'Loan #4'!I170+'Loan #7'!I146+'Loan #8'!I146+'Loan #9'!I134)</f>
        <v>5247.82290861827</v>
      </c>
      <c r="J194" s="39">
        <f>SUM('Loan #1'!J194+'Loan #2'!J194+'Loan #3'!J170+'Loan #4'!J170+'Loan #7'!J146+'Loan #8'!J146+'Loan #9'!J134)</f>
        <v>838851.72097050038</v>
      </c>
      <c r="K194" s="41"/>
      <c r="L194" s="42"/>
      <c r="M194" s="42"/>
      <c r="N194" s="42"/>
      <c r="O194" s="42"/>
      <c r="P194" s="46"/>
      <c r="Q194" s="23"/>
      <c r="R194" s="215" t="s">
        <v>98</v>
      </c>
      <c r="S194" s="216">
        <f>SUM($I$11:$I188)</f>
        <v>514537.10465169617</v>
      </c>
      <c r="T194" s="1" t="s">
        <v>100</v>
      </c>
      <c r="V194" s="221">
        <f>SUM(H$189:H194)-R$189</f>
        <v>-41976.20084222102</v>
      </c>
      <c r="X194" s="176">
        <f>SUM(H$189:H194)</f>
        <v>44990.17</v>
      </c>
    </row>
    <row r="195" spans="1:24">
      <c r="A195" s="237">
        <v>43235</v>
      </c>
      <c r="B195" s="25">
        <v>41</v>
      </c>
      <c r="C195" s="35" t="s">
        <v>22</v>
      </c>
      <c r="D195" s="36" t="str">
        <f t="shared" ref="D195:E195" si="118">D194</f>
        <v>'</v>
      </c>
      <c r="E195" s="37">
        <f t="shared" si="118"/>
        <v>43307</v>
      </c>
      <c r="F195" s="6">
        <f>MAXA('Loan #1'!F195,'Loan #2'!F195,'Loan #3'!F171,'Loan #4'!F171,'Loan #5'!F159,'Loan #6'!F159,'Loan #7'!F147,'Loan #8'!F147,'Loan #9'!F135)</f>
        <v>179</v>
      </c>
      <c r="G195" s="38">
        <f>SUM('Loan #1'!G195+'Loan #2'!G195+'Loan #3'!G171+'Loan #4'!G171+'Loan #7'!G147+'Loan #8'!G147+'Loan #9'!G135)</f>
        <v>12633.692908618268</v>
      </c>
      <c r="H195" s="39">
        <f>SUM('Loan #1'!H195+'Loan #2'!H195+'Loan #3'!H171+'Loan #4'!H171+'Loan #7'!H147+'Loan #8'!H147+'Loan #9'!H135)</f>
        <v>7339.96</v>
      </c>
      <c r="I195" s="39">
        <f>SUM('Loan #1'!I195+'Loan #2'!I195+'Loan #3'!I171+'Loan #4'!I171+'Loan #7'!I147+'Loan #8'!I147+'Loan #9'!I135)</f>
        <v>5293.732908618269</v>
      </c>
      <c r="J195" s="39">
        <f>SUM('Loan #1'!J195+'Loan #2'!J195+'Loan #3'!J171+'Loan #4'!J171+'Loan #7'!J147+'Loan #8'!J147+'Loan #9'!J135)</f>
        <v>833557.98806188209</v>
      </c>
      <c r="K195" s="41"/>
      <c r="L195" s="42"/>
      <c r="M195" s="42"/>
      <c r="N195" s="42"/>
      <c r="O195" s="42"/>
      <c r="P195" s="46"/>
      <c r="Q195" s="23"/>
      <c r="R195" s="215" t="s">
        <v>97</v>
      </c>
      <c r="S195" s="216">
        <f>SUM($H$11:$H188)</f>
        <v>1703466.4799999986</v>
      </c>
      <c r="T195" s="1" t="s">
        <v>100</v>
      </c>
      <c r="V195" s="221">
        <f>SUM(H$189:H195)-R$189</f>
        <v>-34636.240842221021</v>
      </c>
      <c r="X195" s="176">
        <f>SUM(H$189:H195)</f>
        <v>52330.13</v>
      </c>
    </row>
    <row r="196" spans="1:24">
      <c r="A196" s="237">
        <v>43266</v>
      </c>
      <c r="B196" s="25">
        <v>42</v>
      </c>
      <c r="C196" s="35" t="s">
        <v>23</v>
      </c>
      <c r="D196" s="36" t="str">
        <f t="shared" ref="D196:E196" si="119">D195</f>
        <v>'</v>
      </c>
      <c r="E196" s="37">
        <f t="shared" si="119"/>
        <v>43307</v>
      </c>
      <c r="F196" s="6">
        <f>MAXA('Loan #1'!F196,'Loan #2'!F196,'Loan #3'!F172,'Loan #4'!F172,'Loan #5'!F160,'Loan #6'!F160,'Loan #7'!F148,'Loan #8'!F148,'Loan #9'!F136)</f>
        <v>180</v>
      </c>
      <c r="G196" s="38">
        <f>SUM('Loan #1'!G196+'Loan #2'!G196+'Loan #3'!G172+'Loan #4'!G172+'Loan #7'!G148+'Loan #8'!G148+'Loan #9'!G136)</f>
        <v>12633.692908618268</v>
      </c>
      <c r="H196" s="39">
        <f>SUM('Loan #1'!H196+'Loan #2'!H196+'Loan #3'!H172+'Loan #4'!H172+'Loan #7'!H148+'Loan #8'!H148+'Loan #9'!H136)</f>
        <v>7293.64</v>
      </c>
      <c r="I196" s="39">
        <f>SUM('Loan #1'!I196+'Loan #2'!I196+'Loan #3'!I172+'Loan #4'!I172+'Loan #7'!I148+'Loan #8'!I148+'Loan #9'!I136)</f>
        <v>5340.0529086182696</v>
      </c>
      <c r="J196" s="39">
        <f>SUM('Loan #1'!J196+'Loan #2'!J196+'Loan #3'!J172+'Loan #4'!J172+'Loan #7'!J148+'Loan #8'!J148+'Loan #9'!J136)</f>
        <v>828217.93515326385</v>
      </c>
      <c r="K196" s="41"/>
      <c r="L196" s="42"/>
      <c r="M196" s="42"/>
      <c r="N196" s="42"/>
      <c r="O196" s="42"/>
      <c r="P196" s="46"/>
      <c r="Q196" s="23"/>
      <c r="R196" s="217" t="s">
        <v>102</v>
      </c>
      <c r="S196" s="234">
        <f>$S$198-S195</f>
        <v>484582.96000000089</v>
      </c>
      <c r="T196" s="1" t="s">
        <v>103</v>
      </c>
      <c r="V196" s="221">
        <f>SUM(H$189:H196)-R$189</f>
        <v>-27342.600842221022</v>
      </c>
      <c r="X196" s="176">
        <f>SUM(H$189:H196)</f>
        <v>59623.77</v>
      </c>
    </row>
    <row r="197" spans="1:24">
      <c r="A197" s="237">
        <v>43296</v>
      </c>
      <c r="B197" s="25">
        <v>43</v>
      </c>
      <c r="C197" s="35" t="s">
        <v>24</v>
      </c>
      <c r="D197" s="36" t="str">
        <f t="shared" ref="D197:E197" si="120">D196</f>
        <v>'</v>
      </c>
      <c r="E197" s="37">
        <f t="shared" si="120"/>
        <v>43307</v>
      </c>
      <c r="F197" s="6">
        <f>MAXA('Loan #1'!F197,'Loan #2'!F197,'Loan #3'!F173,'Loan #4'!F173,'Loan #5'!F161,'Loan #6'!F161,'Loan #7'!F149,'Loan #8'!F149,'Loan #9'!F137)</f>
        <v>181</v>
      </c>
      <c r="G197" s="38">
        <f>SUM('Loan #1'!G197+'Loan #2'!G197+'Loan #3'!G173+'Loan #4'!G173+'Loan #7'!G149+'Loan #8'!G149+'Loan #9'!G137)</f>
        <v>12633.692908618268</v>
      </c>
      <c r="H197" s="39">
        <f>SUM('Loan #1'!H197+'Loan #2'!H197+'Loan #3'!H173+'Loan #4'!H173+'Loan #7'!H149+'Loan #8'!H149+'Loan #9'!H137)</f>
        <v>7246.92</v>
      </c>
      <c r="I197" s="39">
        <f>SUM('Loan #1'!I197+'Loan #2'!I197+'Loan #3'!I173+'Loan #4'!I173+'Loan #7'!I149+'Loan #8'!I149+'Loan #9'!I137)</f>
        <v>5386.7729086182699</v>
      </c>
      <c r="J197" s="39">
        <f>SUM('Loan #1'!J197+'Loan #2'!J197+'Loan #3'!J173+'Loan #4'!J173+'Loan #7'!J149+'Loan #8'!J149+'Loan #9'!J137)</f>
        <v>822831.16224464541</v>
      </c>
      <c r="K197" s="41"/>
      <c r="L197" s="42"/>
      <c r="M197" s="42"/>
      <c r="N197" s="42"/>
      <c r="O197" s="42"/>
      <c r="P197" s="46"/>
      <c r="Q197" s="23"/>
      <c r="V197" s="221">
        <f>SUM(H$189:H197)-R$189</f>
        <v>-20095.680842221016</v>
      </c>
      <c r="X197" s="176">
        <f>SUM(H$189:H197)</f>
        <v>66870.69</v>
      </c>
    </row>
    <row r="198" spans="1:24">
      <c r="A198" s="237">
        <v>43327</v>
      </c>
      <c r="B198" s="25">
        <v>44</v>
      </c>
      <c r="C198" s="35" t="s">
        <v>25</v>
      </c>
      <c r="D198" s="36" t="str">
        <f t="shared" ref="D198:E198" si="121">D197</f>
        <v>'</v>
      </c>
      <c r="E198" s="37">
        <f t="shared" si="121"/>
        <v>43307</v>
      </c>
      <c r="F198" s="6">
        <f>MAXA('Loan #1'!F198,'Loan #2'!F198,'Loan #3'!F174,'Loan #4'!F174,'Loan #5'!F162,'Loan #6'!F162,'Loan #7'!F150,'Loan #8'!F150,'Loan #9'!F138)</f>
        <v>182</v>
      </c>
      <c r="G198" s="38">
        <f>SUM('Loan #1'!G198+'Loan #2'!G198+'Loan #3'!G174+'Loan #4'!G174+'Loan #7'!G150+'Loan #8'!G150+'Loan #9'!G138)</f>
        <v>12633.692908618268</v>
      </c>
      <c r="H198" s="39">
        <f>SUM('Loan #1'!H198+'Loan #2'!H198+'Loan #3'!H174+'Loan #4'!H174+'Loan #7'!H150+'Loan #8'!H150+'Loan #9'!H138)</f>
        <v>7199.77</v>
      </c>
      <c r="I198" s="39">
        <f>SUM('Loan #1'!I198+'Loan #2'!I198+'Loan #3'!I174+'Loan #4'!I174+'Loan #7'!I150+'Loan #8'!I150+'Loan #9'!I138)</f>
        <v>5433.9229086182695</v>
      </c>
      <c r="J198" s="39">
        <f>SUM('Loan #1'!J198+'Loan #2'!J198+'Loan #3'!J174+'Loan #4'!J174+'Loan #7'!J150+'Loan #8'!J150+'Loan #9'!J138)</f>
        <v>817397.23933602718</v>
      </c>
      <c r="K198" s="41"/>
      <c r="L198" s="42"/>
      <c r="M198" s="42"/>
      <c r="N198" s="42"/>
      <c r="O198" s="42"/>
      <c r="P198" s="46"/>
      <c r="Q198" s="23"/>
      <c r="R198" s="184" t="s">
        <v>99</v>
      </c>
      <c r="S198" s="265">
        <f>$K$515</f>
        <v>2188049.4399999995</v>
      </c>
      <c r="T198" s="266" t="s">
        <v>46</v>
      </c>
      <c r="V198" s="221">
        <f>SUM(H$189:H198)-R$189</f>
        <v>-12895.910842221012</v>
      </c>
      <c r="X198" s="176">
        <f>SUM(H$189:H198)</f>
        <v>74070.460000000006</v>
      </c>
    </row>
    <row r="199" spans="1:24">
      <c r="A199" s="237">
        <v>43358</v>
      </c>
      <c r="B199" s="25">
        <v>45</v>
      </c>
      <c r="C199" s="35" t="s">
        <v>26</v>
      </c>
      <c r="D199" s="36" t="str">
        <f t="shared" ref="D199:E199" si="122">D198</f>
        <v>'</v>
      </c>
      <c r="E199" s="37">
        <f t="shared" si="122"/>
        <v>43307</v>
      </c>
      <c r="F199" s="6">
        <f>MAXA('Loan #1'!F199,'Loan #2'!F199,'Loan #3'!F175,'Loan #4'!F175,'Loan #5'!F163,'Loan #6'!F163,'Loan #7'!F151,'Loan #8'!F151,'Loan #9'!F139)</f>
        <v>183</v>
      </c>
      <c r="G199" s="38">
        <f>SUM('Loan #1'!G199+'Loan #2'!G199+'Loan #3'!G175+'Loan #4'!G175+'Loan #7'!G151+'Loan #8'!G151+'Loan #9'!G139)</f>
        <v>12633.692908618268</v>
      </c>
      <c r="H199" s="39">
        <f>SUM('Loan #1'!H199+'Loan #2'!H199+'Loan #3'!H175+'Loan #4'!H175+'Loan #7'!H151+'Loan #8'!H151+'Loan #9'!H139)</f>
        <v>7152.2199999999993</v>
      </c>
      <c r="I199" s="39">
        <f>SUM('Loan #1'!I199+'Loan #2'!I199+'Loan #3'!I175+'Loan #4'!I175+'Loan #7'!I151+'Loan #8'!I151+'Loan #9'!I139)</f>
        <v>5481.4729086182697</v>
      </c>
      <c r="J199" s="39">
        <f>SUM('Loan #1'!J199+'Loan #2'!J199+'Loan #3'!J175+'Loan #4'!J175+'Loan #7'!J151+'Loan #8'!J151+'Loan #9'!J139)</f>
        <v>811915.76642740902</v>
      </c>
      <c r="K199" s="41"/>
      <c r="L199" s="42"/>
      <c r="M199" s="42"/>
      <c r="N199" s="42"/>
      <c r="O199" s="42"/>
      <c r="P199" s="46"/>
      <c r="Q199" s="23"/>
      <c r="V199" s="221">
        <f>SUM(H$189:H199)-R$189</f>
        <v>-5743.6908422210108</v>
      </c>
      <c r="X199" s="176">
        <f>SUM(H$189:H199)</f>
        <v>81222.680000000008</v>
      </c>
    </row>
    <row r="200" spans="1:24">
      <c r="A200" s="237">
        <v>43388</v>
      </c>
      <c r="B200" s="25">
        <v>46</v>
      </c>
      <c r="C200" s="35" t="s">
        <v>27</v>
      </c>
      <c r="D200" s="36" t="str">
        <f t="shared" ref="D200:E200" si="123">D199</f>
        <v>'</v>
      </c>
      <c r="E200" s="37">
        <f t="shared" si="123"/>
        <v>43307</v>
      </c>
      <c r="F200" s="6">
        <f>MAXA('Loan #1'!F200,'Loan #2'!F200,'Loan #3'!F176,'Loan #4'!F176,'Loan #5'!F164,'Loan #6'!F164,'Loan #7'!F152,'Loan #8'!F152,'Loan #9'!F140)</f>
        <v>184</v>
      </c>
      <c r="G200" s="38">
        <f>SUM('Loan #1'!G200+'Loan #2'!G200+'Loan #3'!G176+'Loan #4'!G176+'Loan #7'!G152+'Loan #8'!G152+'Loan #9'!G140)</f>
        <v>12633.692908618268</v>
      </c>
      <c r="H200" s="39">
        <f>SUM('Loan #1'!H200+'Loan #2'!H200+'Loan #3'!H176+'Loan #4'!H176+'Loan #7'!H152+'Loan #8'!H152+'Loan #9'!H140)</f>
        <v>7104.27</v>
      </c>
      <c r="I200" s="39">
        <f>SUM('Loan #1'!I200+'Loan #2'!I200+'Loan #3'!I176+'Loan #4'!I176+'Loan #7'!I152+'Loan #8'!I152+'Loan #9'!I140)</f>
        <v>5529.4229086182695</v>
      </c>
      <c r="J200" s="39">
        <f>SUM('Loan #1'!J200+'Loan #2'!J200+'Loan #3'!J176+'Loan #4'!J176+'Loan #7'!J152+'Loan #8'!J152+'Loan #9'!J140)</f>
        <v>806386.34351879067</v>
      </c>
      <c r="K200" s="41"/>
      <c r="L200" s="42"/>
      <c r="M200" s="42"/>
      <c r="N200" s="42"/>
      <c r="O200" s="42"/>
      <c r="P200" s="46"/>
      <c r="Q200" s="23"/>
      <c r="V200" s="221">
        <f>SUM(H$189:H200)-R$189</f>
        <v>1360.5791577789932</v>
      </c>
      <c r="X200" s="176">
        <f>SUM(H$189:H200)</f>
        <v>88326.950000000012</v>
      </c>
    </row>
    <row r="201" spans="1:24">
      <c r="A201" s="237">
        <v>43419</v>
      </c>
      <c r="B201" s="25">
        <v>47</v>
      </c>
      <c r="C201" s="35" t="s">
        <v>28</v>
      </c>
      <c r="D201" s="36" t="str">
        <f t="shared" ref="D201:E201" si="124">D200</f>
        <v>'</v>
      </c>
      <c r="E201" s="37">
        <f t="shared" si="124"/>
        <v>43307</v>
      </c>
      <c r="F201" s="6">
        <f>MAXA('Loan #1'!F201,'Loan #2'!F201,'Loan #3'!F177,'Loan #4'!F177,'Loan #5'!F165,'Loan #6'!F165,'Loan #7'!F153,'Loan #8'!F153,'Loan #9'!F141)</f>
        <v>185</v>
      </c>
      <c r="G201" s="38">
        <f>SUM('Loan #1'!G201+'Loan #2'!G201+'Loan #3'!G177+'Loan #4'!G177+'Loan #7'!G153+'Loan #8'!G153+'Loan #9'!G141)</f>
        <v>12633.692908618268</v>
      </c>
      <c r="H201" s="39">
        <f>SUM('Loan #1'!H201+'Loan #2'!H201+'Loan #3'!H177+'Loan #4'!H177+'Loan #7'!H153+'Loan #8'!H153+'Loan #9'!H141)</f>
        <v>7055.89</v>
      </c>
      <c r="I201" s="39">
        <f>SUM('Loan #1'!I201+'Loan #2'!I201+'Loan #3'!I177+'Loan #4'!I177+'Loan #7'!I153+'Loan #8'!I153+'Loan #9'!I141)</f>
        <v>5577.8029086182696</v>
      </c>
      <c r="J201" s="39">
        <f>SUM('Loan #1'!J201+'Loan #2'!J201+'Loan #3'!J177+'Loan #4'!J177+'Loan #7'!J153+'Loan #8'!J153+'Loan #9'!J141)</f>
        <v>800808.54061017232</v>
      </c>
      <c r="K201" s="41"/>
      <c r="L201" s="42"/>
      <c r="M201" s="42"/>
      <c r="N201" s="42"/>
      <c r="O201" s="42"/>
      <c r="P201" s="46"/>
      <c r="Q201" s="23"/>
      <c r="V201" s="221">
        <f>SUM(H$189:H201)-R$189</f>
        <v>8416.4691577789927</v>
      </c>
      <c r="X201" s="176">
        <f>SUM(H$189:H201)</f>
        <v>95382.840000000011</v>
      </c>
    </row>
    <row r="202" spans="1:24">
      <c r="A202" s="237">
        <v>43449</v>
      </c>
      <c r="B202" s="25">
        <v>48</v>
      </c>
      <c r="C202" s="35" t="s">
        <v>29</v>
      </c>
      <c r="D202" s="36" t="str">
        <f t="shared" ref="D202:E202" si="125">D201</f>
        <v>'</v>
      </c>
      <c r="E202" s="37">
        <f t="shared" si="125"/>
        <v>43307</v>
      </c>
      <c r="F202" s="6">
        <f>MAXA('Loan #1'!F202,'Loan #2'!F202,'Loan #3'!F178,'Loan #4'!F178,'Loan #5'!F166,'Loan #6'!F166,'Loan #7'!F154,'Loan #8'!F154,'Loan #9'!F142)</f>
        <v>186</v>
      </c>
      <c r="G202" s="45">
        <f>SUM('Loan #1'!G202+'Loan #2'!G202+'Loan #3'!G178+'Loan #4'!G178+'Loan #7'!G154+'Loan #8'!G154+'Loan #9'!G142)</f>
        <v>12633.692908618268</v>
      </c>
      <c r="H202" s="42">
        <f>SUM('Loan #1'!H202+'Loan #2'!H202+'Loan #3'!H178+'Loan #4'!H178+'Loan #7'!H154+'Loan #8'!H154+'Loan #9'!H142)</f>
        <v>7007.06</v>
      </c>
      <c r="I202" s="42">
        <f>SUM('Loan #1'!I202+'Loan #2'!I202+'Loan #3'!I178+'Loan #4'!I178+'Loan #7'!I154+'Loan #8'!I154+'Loan #9'!I142)</f>
        <v>5626.6329086182695</v>
      </c>
      <c r="J202" s="42">
        <f>SUM('Loan #1'!J202+'Loan #2'!J202+'Loan #3'!J178+'Loan #4'!J178+'Loan #7'!J154+'Loan #8'!J154+'Loan #9'!J142)</f>
        <v>795181.90770155424</v>
      </c>
      <c r="K202" s="41">
        <f>SUM(H191:H202)</f>
        <v>87214.74</v>
      </c>
      <c r="L202" s="42">
        <f>SUM(I191:I202)</f>
        <v>64389.574903419234</v>
      </c>
      <c r="M202" s="42">
        <f>SUM(G191:G202)</f>
        <v>151604.3149034192</v>
      </c>
      <c r="N202" s="42">
        <f>K202+N190</f>
        <v>1805856.38</v>
      </c>
      <c r="O202" s="42">
        <f>L202+O190</f>
        <v>589018.90537235199</v>
      </c>
      <c r="P202" s="46">
        <f>M202+P190</f>
        <v>2394875.2853723513</v>
      </c>
      <c r="Q202" s="23"/>
      <c r="V202" s="221">
        <f>SUM(H$189:H202)-R$189</f>
        <v>15423.52915777899</v>
      </c>
      <c r="X202" s="176">
        <f>SUM(H$189:H202)</f>
        <v>102389.90000000001</v>
      </c>
    </row>
    <row r="203" spans="1:24" ht="8.25" hidden="1" customHeight="1">
      <c r="A203" s="237">
        <v>43480</v>
      </c>
      <c r="B203" s="25">
        <v>49</v>
      </c>
      <c r="C203" s="26" t="s">
        <v>17</v>
      </c>
      <c r="D203" s="47" t="str">
        <f>D191</f>
        <v>'</v>
      </c>
      <c r="E203" s="27">
        <f>E191+366</f>
        <v>43673</v>
      </c>
      <c r="F203" s="90">
        <f>MAXA('Loan #3'!F179,'Loan #4'!F179,'Loan #5'!F167,'Loan #6'!F167,'Loan #7'!F155,'Loan #8'!F155,'Loan #9'!F143)</f>
        <v>167</v>
      </c>
      <c r="G203" s="28">
        <f>SUM('Loan #1'!G203+'Loan #2'!G203+'Loan #3'!G179+'Loan #4'!G179+'Loan #7'!G155+'Loan #8'!G155+'Loan #9'!G143)</f>
        <v>12633.692908618268</v>
      </c>
      <c r="H203" s="29">
        <f>SUM('Loan #1'!H203+'Loan #2'!H203+'Loan #3'!H179+'Loan #4'!H179+'Loan #7'!H155+'Loan #8'!H155+'Loan #9'!H143)</f>
        <v>6957.84</v>
      </c>
      <c r="I203" s="29">
        <f>SUM('Loan #1'!I203+'Loan #2'!I203+'Loan #3'!I179+'Loan #4'!I179+'Loan #7'!I155+'Loan #8'!I155+'Loan #9'!I143)</f>
        <v>5675.8529086182698</v>
      </c>
      <c r="J203" s="29">
        <f>SUM('Loan #1'!J203+'Loan #2'!J203+'Loan #3'!J179+'Loan #4'!J179+'Loan #7'!J155+'Loan #8'!J155+'Loan #9'!J143)</f>
        <v>789506.05479293596</v>
      </c>
      <c r="K203" s="31"/>
      <c r="L203" s="32"/>
      <c r="M203" s="32"/>
      <c r="N203" s="32"/>
      <c r="O203" s="32"/>
      <c r="P203" s="48"/>
      <c r="Q203" s="23"/>
      <c r="V203" s="221">
        <f>SUM(H$189:H203)-R$189</f>
        <v>22381.369157778987</v>
      </c>
      <c r="X203" s="176">
        <f>SUM(H$189:H203)</f>
        <v>109347.74</v>
      </c>
    </row>
    <row r="204" spans="1:24" ht="8.25" hidden="1" customHeight="1">
      <c r="A204" s="237">
        <v>43511</v>
      </c>
      <c r="B204" s="25">
        <v>50</v>
      </c>
      <c r="C204" s="35" t="s">
        <v>19</v>
      </c>
      <c r="D204" s="36" t="str">
        <f t="shared" ref="D204:E204" si="126">D203</f>
        <v>'</v>
      </c>
      <c r="E204" s="37">
        <f t="shared" si="126"/>
        <v>43673</v>
      </c>
      <c r="F204" s="6">
        <f>MAXA('Loan #3'!F180,'Loan #4'!F180,'Loan #5'!F168,'Loan #6'!F168,'Loan #7'!F156,'Loan #8'!F156,'Loan #9'!F144)</f>
        <v>168</v>
      </c>
      <c r="G204" s="38">
        <f>SUM('Loan #1'!G204+'Loan #2'!G204+'Loan #3'!G180+'Loan #4'!G180+'Loan #7'!G156+'Loan #8'!G156+'Loan #9'!G144)</f>
        <v>12633.692908618268</v>
      </c>
      <c r="H204" s="39">
        <f>SUM('Loan #1'!H204+'Loan #2'!H204+'Loan #3'!H180+'Loan #4'!H180+'Loan #7'!H156+'Loan #8'!H156+'Loan #9'!H144)</f>
        <v>6908.1699999999992</v>
      </c>
      <c r="I204" s="39">
        <f>SUM('Loan #1'!I204+'Loan #2'!I204+'Loan #3'!I180+'Loan #4'!I180+'Loan #7'!I156+'Loan #8'!I156+'Loan #9'!I144)</f>
        <v>5725.5229086182699</v>
      </c>
      <c r="J204" s="39">
        <f>SUM('Loan #1'!J204+'Loan #2'!J204+'Loan #3'!J180+'Loan #4'!J180+'Loan #7'!J156+'Loan #8'!J156+'Loan #9'!J144)</f>
        <v>783780.53188431764</v>
      </c>
      <c r="K204" s="41"/>
      <c r="L204" s="42"/>
      <c r="M204" s="42"/>
      <c r="N204" s="42"/>
      <c r="O204" s="42"/>
      <c r="P204" s="46"/>
      <c r="Q204" s="23"/>
      <c r="V204" s="221">
        <f>SUM(H$189:H204)-R$189</f>
        <v>29289.539157778985</v>
      </c>
      <c r="X204" s="176">
        <f>SUM(H$189:H204)</f>
        <v>116255.91</v>
      </c>
    </row>
    <row r="205" spans="1:24" ht="8.25" hidden="1" customHeight="1">
      <c r="A205" s="237">
        <v>43539</v>
      </c>
      <c r="B205" s="25">
        <v>51</v>
      </c>
      <c r="C205" s="35" t="s">
        <v>20</v>
      </c>
      <c r="D205" s="36" t="str">
        <f t="shared" ref="D205:E205" si="127">D204</f>
        <v>'</v>
      </c>
      <c r="E205" s="37">
        <f t="shared" si="127"/>
        <v>43673</v>
      </c>
      <c r="F205" s="6">
        <f>MAXA('Loan #3'!F181,'Loan #4'!F181,'Loan #5'!F169,'Loan #6'!F169,'Loan #7'!F157,'Loan #8'!F157,'Loan #9'!F145)</f>
        <v>169</v>
      </c>
      <c r="G205" s="38">
        <f>SUM('Loan #1'!G205+'Loan #2'!G205+'Loan #3'!G181+'Loan #4'!G181+'Loan #7'!G157+'Loan #8'!G157+'Loan #9'!G145)</f>
        <v>12633.692908618268</v>
      </c>
      <c r="H205" s="39">
        <f>SUM('Loan #1'!H205+'Loan #2'!H205+'Loan #3'!H181+'Loan #4'!H181+'Loan #7'!H157+'Loan #8'!H157+'Loan #9'!H145)</f>
        <v>6858.08</v>
      </c>
      <c r="I205" s="39">
        <f>SUM('Loan #1'!I205+'Loan #2'!I205+'Loan #3'!I181+'Loan #4'!I181+'Loan #7'!I157+'Loan #8'!I157+'Loan #9'!I145)</f>
        <v>5775.6129086182691</v>
      </c>
      <c r="J205" s="39">
        <f>SUM('Loan #1'!J205+'Loan #2'!J205+'Loan #3'!J181+'Loan #4'!J181+'Loan #7'!J157+'Loan #8'!J157+'Loan #9'!J145)</f>
        <v>778004.91897569946</v>
      </c>
      <c r="K205" s="41"/>
      <c r="L205" s="42"/>
      <c r="M205" s="42"/>
      <c r="N205" s="42"/>
      <c r="O205" s="42"/>
      <c r="P205" s="46"/>
      <c r="Q205" s="23"/>
      <c r="V205" s="221">
        <f>SUM(H$189:H205)-R$189</f>
        <v>36147.619157778987</v>
      </c>
      <c r="X205" s="176">
        <f>SUM(H$189:H205)</f>
        <v>123113.99</v>
      </c>
    </row>
    <row r="206" spans="1:24" ht="8.25" hidden="1" customHeight="1">
      <c r="A206" s="237">
        <v>43570</v>
      </c>
      <c r="B206" s="25">
        <v>52</v>
      </c>
      <c r="C206" s="35" t="s">
        <v>21</v>
      </c>
      <c r="D206" s="36" t="str">
        <f t="shared" ref="D206:E206" si="128">D205</f>
        <v>'</v>
      </c>
      <c r="E206" s="37">
        <f t="shared" si="128"/>
        <v>43673</v>
      </c>
      <c r="F206" s="6">
        <f>MAXA('Loan #3'!F182,'Loan #4'!F182,'Loan #5'!F170,'Loan #6'!F170,'Loan #7'!F158,'Loan #8'!F158,'Loan #9'!F146)</f>
        <v>170</v>
      </c>
      <c r="G206" s="38">
        <f>SUM('Loan #1'!G206+'Loan #2'!G206+'Loan #3'!G182+'Loan #4'!G182+'Loan #7'!G158+'Loan #8'!G158+'Loan #9'!G146)</f>
        <v>12633.692908618268</v>
      </c>
      <c r="H206" s="39">
        <f>SUM('Loan #1'!H206+'Loan #2'!H206+'Loan #3'!H182+'Loan #4'!H182+'Loan #7'!H158+'Loan #8'!H158+'Loan #9'!H146)</f>
        <v>6807.5399999999991</v>
      </c>
      <c r="I206" s="39">
        <f>SUM('Loan #1'!I206+'Loan #2'!I206+'Loan #3'!I182+'Loan #4'!I182+'Loan #7'!I158+'Loan #8'!I158+'Loan #9'!I146)</f>
        <v>5826.1529086182691</v>
      </c>
      <c r="J206" s="39">
        <f>SUM('Loan #1'!J206+'Loan #2'!J206+'Loan #3'!J182+'Loan #4'!J182+'Loan #7'!J158+'Loan #8'!J158+'Loan #9'!J146)</f>
        <v>772178.76606708113</v>
      </c>
      <c r="K206" s="41"/>
      <c r="L206" s="42"/>
      <c r="M206" s="42"/>
      <c r="N206" s="42"/>
      <c r="O206" s="42"/>
      <c r="P206" s="46"/>
      <c r="Q206" s="23"/>
      <c r="V206" s="221">
        <f>SUM(H$189:H206)-R$189</f>
        <v>42955.15915777898</v>
      </c>
      <c r="X206" s="176">
        <f>SUM(H$189:H206)</f>
        <v>129921.53</v>
      </c>
    </row>
    <row r="207" spans="1:24" ht="8.25" hidden="1" customHeight="1">
      <c r="A207" s="237">
        <v>43600</v>
      </c>
      <c r="B207" s="25">
        <v>53</v>
      </c>
      <c r="C207" s="35" t="s">
        <v>22</v>
      </c>
      <c r="D207" s="36" t="str">
        <f t="shared" ref="D207:E207" si="129">D206</f>
        <v>'</v>
      </c>
      <c r="E207" s="37">
        <f t="shared" si="129"/>
        <v>43673</v>
      </c>
      <c r="F207" s="6">
        <f>MAXA('Loan #3'!F183,'Loan #4'!F183,'Loan #5'!F171,'Loan #6'!F171,'Loan #7'!F159,'Loan #8'!F159,'Loan #9'!F147)</f>
        <v>171</v>
      </c>
      <c r="G207" s="38">
        <f>SUM('Loan #1'!G207+'Loan #2'!G207+'Loan #3'!G183+'Loan #4'!G183+'Loan #7'!G159+'Loan #8'!G159+'Loan #9'!G147)</f>
        <v>12633.692908618268</v>
      </c>
      <c r="H207" s="39">
        <f>SUM('Loan #1'!H207+'Loan #2'!H207+'Loan #3'!H183+'Loan #4'!H183+'Loan #7'!H159+'Loan #8'!H159+'Loan #9'!H147)</f>
        <v>6756.56</v>
      </c>
      <c r="I207" s="39">
        <f>SUM('Loan #1'!I207+'Loan #2'!I207+'Loan #3'!I183+'Loan #4'!I183+'Loan #7'!I159+'Loan #8'!I159+'Loan #9'!I147)</f>
        <v>5877.1329086182695</v>
      </c>
      <c r="J207" s="39">
        <f>SUM('Loan #1'!J207+'Loan #2'!J207+'Loan #3'!J183+'Loan #4'!J183+'Loan #7'!J159+'Loan #8'!J159+'Loan #9'!J147)</f>
        <v>766301.63315846294</v>
      </c>
      <c r="K207" s="41"/>
      <c r="L207" s="42"/>
      <c r="M207" s="42"/>
      <c r="N207" s="42"/>
      <c r="O207" s="42"/>
      <c r="P207" s="46"/>
      <c r="Q207" s="23"/>
      <c r="V207" s="221">
        <f>SUM(H$189:H207)-R$189</f>
        <v>49711.719157778978</v>
      </c>
      <c r="X207" s="176">
        <f>SUM(H$189:H207)</f>
        <v>136678.09</v>
      </c>
    </row>
    <row r="208" spans="1:24" ht="8.25" hidden="1" customHeight="1">
      <c r="A208" s="237">
        <v>43631</v>
      </c>
      <c r="B208" s="25">
        <v>54</v>
      </c>
      <c r="C208" s="35" t="s">
        <v>23</v>
      </c>
      <c r="D208" s="36" t="str">
        <f t="shared" ref="D208:E208" si="130">D207</f>
        <v>'</v>
      </c>
      <c r="E208" s="37">
        <f t="shared" si="130"/>
        <v>43673</v>
      </c>
      <c r="F208" s="6">
        <f>MAXA('Loan #3'!F184,'Loan #4'!F184,'Loan #5'!F172,'Loan #6'!F172,'Loan #7'!F160,'Loan #8'!F160,'Loan #9'!F148)</f>
        <v>172</v>
      </c>
      <c r="G208" s="38">
        <f>SUM('Loan #1'!G208+'Loan #2'!G208+'Loan #3'!G184+'Loan #4'!G184+'Loan #7'!G160+'Loan #8'!G160+'Loan #9'!G148)</f>
        <v>12633.692908618268</v>
      </c>
      <c r="H208" s="39">
        <f>SUM('Loan #1'!H208+'Loan #2'!H208+'Loan #3'!H184+'Loan #4'!H184+'Loan #7'!H160+'Loan #8'!H160+'Loan #9'!H148)</f>
        <v>6705.1399999999994</v>
      </c>
      <c r="I208" s="39">
        <f>SUM('Loan #1'!I208+'Loan #2'!I208+'Loan #3'!I184+'Loan #4'!I184+'Loan #7'!I160+'Loan #8'!I160+'Loan #9'!I148)</f>
        <v>5928.5529086182705</v>
      </c>
      <c r="J208" s="39">
        <f>SUM('Loan #1'!J208+'Loan #2'!J208+'Loan #3'!J184+'Loan #4'!J184+'Loan #7'!J160+'Loan #8'!J160+'Loan #9'!J148)</f>
        <v>760373.08024984458</v>
      </c>
      <c r="K208" s="41"/>
      <c r="L208" s="42"/>
      <c r="M208" s="42"/>
      <c r="N208" s="42"/>
      <c r="O208" s="42"/>
      <c r="P208" s="46"/>
      <c r="Q208" s="23"/>
      <c r="V208" s="221">
        <f>SUM(H$189:H208)-R$189</f>
        <v>56416.859157778963</v>
      </c>
      <c r="X208" s="176">
        <f>SUM(H$189:H208)</f>
        <v>143383.22999999998</v>
      </c>
    </row>
    <row r="209" spans="1:24" ht="8.25" hidden="1" customHeight="1">
      <c r="A209" s="237">
        <v>43661</v>
      </c>
      <c r="B209" s="25">
        <v>55</v>
      </c>
      <c r="C209" s="35" t="s">
        <v>24</v>
      </c>
      <c r="D209" s="36" t="str">
        <f t="shared" ref="D209:E209" si="131">D208</f>
        <v>'</v>
      </c>
      <c r="E209" s="37">
        <f t="shared" si="131"/>
        <v>43673</v>
      </c>
      <c r="F209" s="6">
        <f>MAXA('Loan #3'!F185,'Loan #4'!F185,'Loan #5'!F173,'Loan #6'!F173,'Loan #7'!F161,'Loan #8'!F161,'Loan #9'!F149)</f>
        <v>173</v>
      </c>
      <c r="G209" s="38">
        <f>SUM('Loan #1'!G209+'Loan #2'!G209+'Loan #3'!G185+'Loan #4'!G185+'Loan #7'!G161+'Loan #8'!G161+'Loan #9'!G149)</f>
        <v>12633.692908618268</v>
      </c>
      <c r="H209" s="39">
        <f>SUM('Loan #1'!H209+'Loan #2'!H209+'Loan #3'!H185+'Loan #4'!H185+'Loan #7'!H161+'Loan #8'!H161+'Loan #9'!H149)</f>
        <v>6653.2800000000007</v>
      </c>
      <c r="I209" s="39">
        <f>SUM('Loan #1'!I209+'Loan #2'!I209+'Loan #3'!I185+'Loan #4'!I185+'Loan #7'!I161+'Loan #8'!I161+'Loan #9'!I149)</f>
        <v>5980.4129086182693</v>
      </c>
      <c r="J209" s="39">
        <f>SUM('Loan #1'!J209+'Loan #2'!J209+'Loan #3'!J185+'Loan #4'!J185+'Loan #7'!J161+'Loan #8'!J161+'Loan #9'!J149)</f>
        <v>754392.66734122625</v>
      </c>
      <c r="K209" s="41"/>
      <c r="L209" s="42"/>
      <c r="M209" s="42"/>
      <c r="N209" s="42"/>
      <c r="O209" s="42"/>
      <c r="P209" s="46"/>
      <c r="Q209" s="23"/>
      <c r="V209" s="221">
        <f>SUM(H$189:H209)-R$189</f>
        <v>63070.139157778962</v>
      </c>
      <c r="X209" s="176">
        <f>SUM(H$189:H209)</f>
        <v>150036.50999999998</v>
      </c>
    </row>
    <row r="210" spans="1:24" ht="8.25" hidden="1" customHeight="1">
      <c r="A210" s="237">
        <v>43692</v>
      </c>
      <c r="B210" s="25">
        <v>56</v>
      </c>
      <c r="C210" s="35" t="s">
        <v>25</v>
      </c>
      <c r="D210" s="36" t="str">
        <f t="shared" ref="D210:E210" si="132">D209</f>
        <v>'</v>
      </c>
      <c r="E210" s="37">
        <f t="shared" si="132"/>
        <v>43673</v>
      </c>
      <c r="F210" s="6">
        <f>MAXA('Loan #3'!F186,'Loan #4'!F186,'Loan #5'!F174,'Loan #6'!F174,'Loan #7'!F162,'Loan #8'!F162,'Loan #9'!F150)</f>
        <v>174</v>
      </c>
      <c r="G210" s="38">
        <f>SUM('Loan #1'!G210+'Loan #2'!G210+'Loan #3'!G186+'Loan #4'!G186+'Loan #7'!G162+'Loan #8'!G162+'Loan #9'!G150)</f>
        <v>12633.692908618268</v>
      </c>
      <c r="H210" s="39">
        <f>SUM('Loan #1'!H210+'Loan #2'!H210+'Loan #3'!H186+'Loan #4'!H186+'Loan #7'!H162+'Loan #8'!H162+'Loan #9'!H150)</f>
        <v>6600.93</v>
      </c>
      <c r="I210" s="39">
        <f>SUM('Loan #1'!I210+'Loan #2'!I210+'Loan #3'!I186+'Loan #4'!I186+'Loan #7'!I162+'Loan #8'!I162+'Loan #9'!I150)</f>
        <v>6032.7629086182696</v>
      </c>
      <c r="J210" s="39">
        <f>SUM('Loan #1'!J210+'Loan #2'!J210+'Loan #3'!J186+'Loan #4'!J186+'Loan #7'!J162+'Loan #8'!J162+'Loan #9'!J150)</f>
        <v>748359.90443260805</v>
      </c>
      <c r="K210" s="41"/>
      <c r="L210" s="42"/>
      <c r="M210" s="42"/>
      <c r="N210" s="42"/>
      <c r="O210" s="42"/>
      <c r="P210" s="46"/>
      <c r="Q210" s="23"/>
      <c r="V210" s="221">
        <f>SUM(H$189:H210)-R$189</f>
        <v>69671.069157778955</v>
      </c>
      <c r="X210" s="176">
        <f>SUM(H$189:H210)</f>
        <v>156637.43999999997</v>
      </c>
    </row>
    <row r="211" spans="1:24" ht="8.25" hidden="1" customHeight="1">
      <c r="A211" s="237">
        <v>43723</v>
      </c>
      <c r="B211" s="25">
        <v>57</v>
      </c>
      <c r="C211" s="35" t="s">
        <v>26</v>
      </c>
      <c r="D211" s="36" t="str">
        <f t="shared" ref="D211:E211" si="133">D210</f>
        <v>'</v>
      </c>
      <c r="E211" s="37">
        <f t="shared" si="133"/>
        <v>43673</v>
      </c>
      <c r="F211" s="6">
        <f>MAXA('Loan #3'!F187,'Loan #4'!F187,'Loan #5'!F175,'Loan #6'!F175,'Loan #7'!F163,'Loan #8'!F163,'Loan #9'!F151)</f>
        <v>175</v>
      </c>
      <c r="G211" s="38">
        <f>SUM('Loan #1'!G211+'Loan #2'!G211+'Loan #3'!G187+'Loan #4'!G187+'Loan #7'!G163+'Loan #8'!G163+'Loan #9'!G151)</f>
        <v>12633.692908618268</v>
      </c>
      <c r="H211" s="39">
        <f>SUM('Loan #1'!H211+'Loan #2'!H211+'Loan #3'!H187+'Loan #4'!H187+'Loan #7'!H163+'Loan #8'!H163+'Loan #9'!H151)</f>
        <v>6548.1399999999994</v>
      </c>
      <c r="I211" s="39">
        <f>SUM('Loan #1'!I211+'Loan #2'!I211+'Loan #3'!I187+'Loan #4'!I187+'Loan #7'!I163+'Loan #8'!I163+'Loan #9'!I151)</f>
        <v>6085.5529086182696</v>
      </c>
      <c r="J211" s="39">
        <f>SUM('Loan #1'!J211+'Loan #2'!J211+'Loan #3'!J187+'Loan #4'!J187+'Loan #7'!J163+'Loan #8'!J163+'Loan #9'!J151)</f>
        <v>742274.3515239897</v>
      </c>
      <c r="K211" s="41"/>
      <c r="L211" s="42"/>
      <c r="M211" s="42"/>
      <c r="N211" s="42"/>
      <c r="O211" s="42"/>
      <c r="P211" s="46"/>
      <c r="Q211" s="23"/>
      <c r="V211" s="221">
        <f>SUM(H$189:H211)-R$189</f>
        <v>76219.20915777894</v>
      </c>
      <c r="X211" s="176">
        <f>SUM(H$189:H211)</f>
        <v>163185.57999999996</v>
      </c>
    </row>
    <row r="212" spans="1:24" ht="8.25" hidden="1" customHeight="1">
      <c r="A212" s="237">
        <v>43753</v>
      </c>
      <c r="B212" s="25">
        <v>58</v>
      </c>
      <c r="C212" s="35" t="s">
        <v>27</v>
      </c>
      <c r="D212" s="36" t="str">
        <f t="shared" ref="D212:E212" si="134">D211</f>
        <v>'</v>
      </c>
      <c r="E212" s="37">
        <f t="shared" si="134"/>
        <v>43673</v>
      </c>
      <c r="F212" s="6">
        <f>MAXA('Loan #3'!F188,'Loan #4'!F188,'Loan #5'!F176,'Loan #6'!F176,'Loan #7'!F164,'Loan #8'!F164,'Loan #9'!F152)</f>
        <v>176</v>
      </c>
      <c r="G212" s="38">
        <f>SUM('Loan #1'!G212+'Loan #2'!G212+'Loan #3'!G188+'Loan #4'!G188+'Loan #7'!G164+'Loan #8'!G164+'Loan #9'!G152)</f>
        <v>12633.692908618268</v>
      </c>
      <c r="H212" s="39">
        <f>SUM('Loan #1'!H212+'Loan #2'!H212+'Loan #3'!H188+'Loan #4'!H188+'Loan #7'!H164+'Loan #8'!H164+'Loan #9'!H152)</f>
        <v>6494.9</v>
      </c>
      <c r="I212" s="39">
        <f>SUM('Loan #1'!I212+'Loan #2'!I212+'Loan #3'!I188+'Loan #4'!I188+'Loan #7'!I164+'Loan #8'!I164+'Loan #9'!I152)</f>
        <v>6138.7929086182694</v>
      </c>
      <c r="J212" s="39">
        <f>SUM('Loan #1'!J212+'Loan #2'!J212+'Loan #3'!J188+'Loan #4'!J188+'Loan #7'!J164+'Loan #8'!J164+'Loan #9'!J152)</f>
        <v>736135.55861537147</v>
      </c>
      <c r="K212" s="41"/>
      <c r="L212" s="42"/>
      <c r="M212" s="42"/>
      <c r="N212" s="42"/>
      <c r="O212" s="42"/>
      <c r="P212" s="46"/>
      <c r="Q212" s="23"/>
      <c r="V212" s="221">
        <f>SUM(H$189:H212)-R$189</f>
        <v>82714.109157778934</v>
      </c>
      <c r="X212" s="176">
        <f>SUM(H$189:H212)</f>
        <v>169680.47999999995</v>
      </c>
    </row>
    <row r="213" spans="1:24" ht="8.25" hidden="1" customHeight="1">
      <c r="A213" s="237">
        <v>43784</v>
      </c>
      <c r="B213" s="25">
        <v>59</v>
      </c>
      <c r="C213" s="35" t="s">
        <v>28</v>
      </c>
      <c r="D213" s="36" t="str">
        <f t="shared" ref="D213:E213" si="135">D212</f>
        <v>'</v>
      </c>
      <c r="E213" s="37">
        <f t="shared" si="135"/>
        <v>43673</v>
      </c>
      <c r="F213" s="6">
        <f>MAXA('Loan #3'!F189,'Loan #4'!F189,'Loan #5'!F177,'Loan #6'!F177,'Loan #7'!F165,'Loan #8'!F165,'Loan #9'!F153)</f>
        <v>177</v>
      </c>
      <c r="G213" s="38">
        <f>SUM('Loan #1'!G213+'Loan #2'!G213+'Loan #3'!G189+'Loan #4'!G189+'Loan #7'!G165+'Loan #8'!G165+'Loan #9'!G153)</f>
        <v>12633.692908618268</v>
      </c>
      <c r="H213" s="39">
        <f>SUM('Loan #1'!H213+'Loan #2'!H213+'Loan #3'!H189+'Loan #4'!H189+'Loan #7'!H165+'Loan #8'!H165+'Loan #9'!H153)</f>
        <v>6441.1900000000005</v>
      </c>
      <c r="I213" s="39">
        <f>SUM('Loan #1'!I213+'Loan #2'!I213+'Loan #3'!I189+'Loan #4'!I189+'Loan #7'!I165+'Loan #8'!I165+'Loan #9'!I153)</f>
        <v>6192.5029086182694</v>
      </c>
      <c r="J213" s="39">
        <f>SUM('Loan #1'!J213+'Loan #2'!J213+'Loan #3'!J189+'Loan #4'!J189+'Loan #7'!J165+'Loan #8'!J165+'Loan #9'!J153)</f>
        <v>729943.05570675328</v>
      </c>
      <c r="K213" s="41"/>
      <c r="L213" s="42"/>
      <c r="M213" s="42"/>
      <c r="N213" s="42"/>
      <c r="O213" s="42"/>
      <c r="P213" s="46"/>
      <c r="Q213" s="23"/>
      <c r="V213" s="221">
        <f>SUM(H$189:H213)-R$189</f>
        <v>89155.299157778936</v>
      </c>
      <c r="X213" s="176">
        <f>SUM(H$189:H213)</f>
        <v>176121.66999999995</v>
      </c>
    </row>
    <row r="214" spans="1:24" ht="8.25" hidden="1" customHeight="1">
      <c r="A214" s="237">
        <v>43814</v>
      </c>
      <c r="B214" s="25">
        <v>60</v>
      </c>
      <c r="C214" s="50" t="s">
        <v>29</v>
      </c>
      <c r="D214" s="51" t="str">
        <f t="shared" ref="D214:E214" si="136">D213</f>
        <v>'</v>
      </c>
      <c r="E214" s="52">
        <f t="shared" si="136"/>
        <v>43673</v>
      </c>
      <c r="F214" s="6">
        <f>MAXA('Loan #3'!F190,'Loan #4'!F190,'Loan #5'!F178,'Loan #6'!F178,'Loan #7'!F166,'Loan #8'!F166,'Loan #9'!F154)</f>
        <v>178</v>
      </c>
      <c r="G214" s="45">
        <f>SUM('Loan #1'!G214+'Loan #2'!G214+'Loan #3'!G190+'Loan #4'!G190+'Loan #7'!G166+'Loan #8'!G166+'Loan #9'!G154)</f>
        <v>12633.692908618268</v>
      </c>
      <c r="H214" s="42">
        <f>SUM('Loan #1'!H214+'Loan #2'!H214+'Loan #3'!H190+'Loan #4'!H190+'Loan #7'!H166+'Loan #8'!H166+'Loan #9'!H154)</f>
        <v>6387.01</v>
      </c>
      <c r="I214" s="42">
        <f>SUM('Loan #1'!I214+'Loan #2'!I214+'Loan #3'!I190+'Loan #4'!I190+'Loan #7'!I166+'Loan #8'!I166+'Loan #9'!I154)</f>
        <v>6246.6829086182697</v>
      </c>
      <c r="J214" s="42">
        <f>SUM('Loan #1'!J214+'Loan #2'!J214+'Loan #3'!J190+'Loan #4'!J190+'Loan #7'!J166+'Loan #8'!J166+'Loan #9'!J154)</f>
        <v>723696.37279813492</v>
      </c>
      <c r="K214" s="57">
        <f>SUM(H203:H214)</f>
        <v>80118.779999999984</v>
      </c>
      <c r="L214" s="55">
        <f>SUM(I203:I214)</f>
        <v>71485.534903419233</v>
      </c>
      <c r="M214" s="55">
        <f>SUM(G203:G214)</f>
        <v>151604.3149034192</v>
      </c>
      <c r="N214" s="55">
        <f>K214+N202</f>
        <v>1885975.16</v>
      </c>
      <c r="O214" s="55">
        <f>L214+O202</f>
        <v>660504.44027577119</v>
      </c>
      <c r="P214" s="56">
        <f>M214+P202</f>
        <v>2546479.6002757703</v>
      </c>
      <c r="Q214" s="23"/>
      <c r="V214" s="221">
        <f>SUM(H$189:H214)-R$189</f>
        <v>95542.309157778946</v>
      </c>
      <c r="X214" s="176">
        <f>SUM(H$189:H214)</f>
        <v>182508.67999999996</v>
      </c>
    </row>
    <row r="215" spans="1:24" ht="8.25" hidden="1" customHeight="1">
      <c r="A215" s="237">
        <v>43845</v>
      </c>
      <c r="B215" s="25">
        <v>49</v>
      </c>
      <c r="C215" s="26" t="s">
        <v>17</v>
      </c>
      <c r="D215" s="47" t="str">
        <f>D203</f>
        <v>'</v>
      </c>
      <c r="E215" s="27">
        <f>E203+366</f>
        <v>44039</v>
      </c>
      <c r="F215" s="90">
        <f>MAXA('Loan #3'!F191,'Loan #4'!F191,'Loan #5'!F179,'Loan #6'!F179,'Loan #7'!F167,'Loan #8'!F167,'Loan #9'!F155)</f>
        <v>179</v>
      </c>
      <c r="G215" s="28">
        <f>SUM('Loan #1'!G215+'Loan #2'!G215+'Loan #3'!G191+'Loan #4'!G191+'Loan #7'!G167+'Loan #8'!G167+'Loan #9'!G155)</f>
        <v>12633.692908618268</v>
      </c>
      <c r="H215" s="29">
        <f>SUM('Loan #1'!H215+'Loan #2'!H215+'Loan #3'!H191+'Loan #4'!H191+'Loan #7'!H167+'Loan #8'!H167+'Loan #9'!H155)</f>
        <v>6332.35</v>
      </c>
      <c r="I215" s="29">
        <f>SUM('Loan #1'!I215+'Loan #2'!I215+'Loan #3'!I191+'Loan #4'!I191+'Loan #7'!I167+'Loan #8'!I167+'Loan #9'!I155)</f>
        <v>6301.3429086182696</v>
      </c>
      <c r="J215" s="29">
        <f>SUM('Loan #1'!J215+'Loan #2'!J215+'Loan #3'!J191+'Loan #4'!J191+'Loan #7'!J167+'Loan #8'!J167+'Loan #9'!J155)</f>
        <v>717395.02988951665</v>
      </c>
      <c r="K215" s="31"/>
      <c r="L215" s="32"/>
      <c r="M215" s="32"/>
      <c r="N215" s="32"/>
      <c r="O215" s="32"/>
      <c r="P215" s="48"/>
      <c r="Q215" s="23"/>
      <c r="V215" s="221">
        <f>SUM(H$189:H215)-R$189</f>
        <v>101874.65915777895</v>
      </c>
      <c r="X215" s="176">
        <f>SUM(H$189:H215)</f>
        <v>188841.02999999997</v>
      </c>
    </row>
    <row r="216" spans="1:24" ht="8.25" hidden="1" customHeight="1">
      <c r="A216" s="237">
        <v>43876</v>
      </c>
      <c r="B216" s="25">
        <v>62</v>
      </c>
      <c r="C216" s="35" t="s">
        <v>19</v>
      </c>
      <c r="D216" s="36" t="str">
        <f t="shared" ref="D216:E226" si="137">D215</f>
        <v>'</v>
      </c>
      <c r="E216" s="37">
        <f t="shared" si="137"/>
        <v>44039</v>
      </c>
      <c r="F216" s="6">
        <f>MAXA('Loan #3'!F192,'Loan #4'!F192,'Loan #5'!F180,'Loan #6'!F180,'Loan #7'!F168,'Loan #8'!F168,'Loan #9'!F156)</f>
        <v>180</v>
      </c>
      <c r="G216" s="38">
        <f>SUM('Loan #1'!G216+'Loan #2'!G216+'Loan #3'!G192+'Loan #4'!G192+'Loan #7'!G168+'Loan #8'!G168+'Loan #9'!G156)</f>
        <v>12633.692908618268</v>
      </c>
      <c r="H216" s="39">
        <f>SUM('Loan #1'!H216+'Loan #2'!H216+'Loan #3'!H192+'Loan #4'!H192+'Loan #7'!H168+'Loan #8'!H168+'Loan #9'!H156)</f>
        <v>6277.2199999999993</v>
      </c>
      <c r="I216" s="39">
        <f>SUM('Loan #1'!I216+'Loan #2'!I216+'Loan #3'!I192+'Loan #4'!I192+'Loan #7'!I168+'Loan #8'!I168+'Loan #9'!I156)</f>
        <v>6356.4729086182688</v>
      </c>
      <c r="J216" s="39">
        <f>SUM('Loan #1'!J216+'Loan #2'!J216+'Loan #3'!J192+'Loan #4'!J192+'Loan #7'!J168+'Loan #8'!J168+'Loan #9'!J156)</f>
        <v>711038.55698089849</v>
      </c>
      <c r="K216" s="41"/>
      <c r="L216" s="42"/>
      <c r="M216" s="42"/>
      <c r="N216" s="42"/>
      <c r="O216" s="42"/>
      <c r="P216" s="46"/>
      <c r="Q216" s="23"/>
      <c r="V216" s="221">
        <f>SUM(H$189:H216)-R$189</f>
        <v>108151.87915777895</v>
      </c>
      <c r="X216" s="176">
        <f>SUM(H$189:H216)</f>
        <v>195118.24999999997</v>
      </c>
    </row>
    <row r="217" spans="1:24" ht="8.25" hidden="1" customHeight="1">
      <c r="A217" s="237">
        <v>43905</v>
      </c>
      <c r="B217" s="25">
        <v>63</v>
      </c>
      <c r="C217" s="35" t="s">
        <v>20</v>
      </c>
      <c r="D217" s="36" t="str">
        <f t="shared" si="137"/>
        <v>'</v>
      </c>
      <c r="E217" s="37">
        <f t="shared" si="137"/>
        <v>44039</v>
      </c>
      <c r="F217" s="6">
        <f>MAXA('Loan #3'!F193,'Loan #4'!F193,'Loan #5'!F181,'Loan #6'!F181,'Loan #7'!F169,'Loan #8'!F169,'Loan #9'!F157)</f>
        <v>181</v>
      </c>
      <c r="G217" s="38">
        <f>SUM('Loan #1'!G217+'Loan #2'!G217+'Loan #3'!G193+'Loan #4'!G193+'Loan #7'!G169+'Loan #8'!G169+'Loan #9'!G157)</f>
        <v>12633.692908618268</v>
      </c>
      <c r="H217" s="39">
        <f>SUM('Loan #1'!H217+'Loan #2'!H217+'Loan #3'!H193+'Loan #4'!H193+'Loan #7'!H169+'Loan #8'!H169+'Loan #9'!H157)</f>
        <v>6221.58</v>
      </c>
      <c r="I217" s="39">
        <f>SUM('Loan #1'!I217+'Loan #2'!I217+'Loan #3'!I193+'Loan #4'!I193+'Loan #7'!I169+'Loan #8'!I169+'Loan #9'!I157)</f>
        <v>6412.11290861827</v>
      </c>
      <c r="J217" s="39">
        <f>SUM('Loan #1'!J217+'Loan #2'!J217+'Loan #3'!J193+'Loan #4'!J193+'Loan #7'!J169+'Loan #8'!J169+'Loan #9'!J157)</f>
        <v>704626.44407228008</v>
      </c>
      <c r="K217" s="41"/>
      <c r="L217" s="42"/>
      <c r="M217" s="42"/>
      <c r="N217" s="42"/>
      <c r="O217" s="42"/>
      <c r="P217" s="46"/>
      <c r="Q217" s="23"/>
      <c r="V217" s="221">
        <f>SUM(H$189:H217)-R$189</f>
        <v>114373.45915777894</v>
      </c>
      <c r="X217" s="176">
        <f>SUM(H$189:H217)</f>
        <v>201339.82999999996</v>
      </c>
    </row>
    <row r="218" spans="1:24" ht="8.25" hidden="1" customHeight="1">
      <c r="A218" s="237">
        <v>43936</v>
      </c>
      <c r="B218" s="25">
        <v>64</v>
      </c>
      <c r="C218" s="35" t="s">
        <v>21</v>
      </c>
      <c r="D218" s="36" t="str">
        <f t="shared" si="137"/>
        <v>'</v>
      </c>
      <c r="E218" s="37">
        <f t="shared" si="137"/>
        <v>44039</v>
      </c>
      <c r="F218" s="6">
        <f>MAXA('Loan #3'!F194,'Loan #4'!F194,'Loan #5'!F182,'Loan #6'!F182,'Loan #7'!F170,'Loan #8'!F170,'Loan #9'!F158)</f>
        <v>182</v>
      </c>
      <c r="G218" s="38">
        <f>SUM('Loan #1'!G218+'Loan #2'!G218+'Loan #3'!G194+'Loan #4'!G194+'Loan #7'!G170+'Loan #8'!G170+'Loan #9'!G158)</f>
        <v>12633.692908618268</v>
      </c>
      <c r="H218" s="39">
        <f>SUM('Loan #1'!H218+'Loan #2'!H218+'Loan #3'!H194+'Loan #4'!H194+'Loan #7'!H170+'Loan #8'!H170+'Loan #9'!H158)</f>
        <v>6165.4700000000012</v>
      </c>
      <c r="I218" s="39">
        <f>SUM('Loan #1'!I218+'Loan #2'!I218+'Loan #3'!I194+'Loan #4'!I194+'Loan #7'!I170+'Loan #8'!I170+'Loan #9'!I158)</f>
        <v>6468.2229086182706</v>
      </c>
      <c r="J218" s="39">
        <f>SUM('Loan #1'!J218+'Loan #2'!J218+'Loan #3'!J194+'Loan #4'!J194+'Loan #7'!J170+'Loan #8'!J170+'Loan #9'!J158)</f>
        <v>698158.22116366192</v>
      </c>
      <c r="K218" s="41"/>
      <c r="L218" s="42"/>
      <c r="M218" s="42"/>
      <c r="N218" s="42"/>
      <c r="O218" s="42"/>
      <c r="P218" s="46"/>
      <c r="Q218" s="23"/>
      <c r="V218" s="221">
        <f>SUM(H$189:H218)-R$189</f>
        <v>120538.92915777894</v>
      </c>
      <c r="X218" s="176">
        <f>SUM(H$189:H218)</f>
        <v>207505.29999999996</v>
      </c>
    </row>
    <row r="219" spans="1:24" ht="8.25" hidden="1" customHeight="1">
      <c r="A219" s="237">
        <v>43966</v>
      </c>
      <c r="B219" s="25">
        <v>65</v>
      </c>
      <c r="C219" s="35" t="s">
        <v>22</v>
      </c>
      <c r="D219" s="36" t="str">
        <f t="shared" si="137"/>
        <v>'</v>
      </c>
      <c r="E219" s="37">
        <f t="shared" si="137"/>
        <v>44039</v>
      </c>
      <c r="F219" s="6">
        <f>MAXA('Loan #3'!F195,'Loan #4'!F195,'Loan #5'!F183,'Loan #6'!F183,'Loan #7'!F171,'Loan #8'!F171,'Loan #9'!F159)</f>
        <v>183</v>
      </c>
      <c r="G219" s="38">
        <f>SUM('Loan #1'!G219+'Loan #2'!G219+'Loan #3'!G195+'Loan #4'!G195+'Loan #7'!G171+'Loan #8'!G171+'Loan #9'!G159)</f>
        <v>12633.692908618268</v>
      </c>
      <c r="H219" s="39">
        <f>SUM('Loan #1'!H219+'Loan #2'!H219+'Loan #3'!H195+'Loan #4'!H195+'Loan #7'!H171+'Loan #8'!H171+'Loan #9'!H159)</f>
        <v>6108.89</v>
      </c>
      <c r="I219" s="39">
        <f>SUM('Loan #1'!I219+'Loan #2'!I219+'Loan #3'!I195+'Loan #4'!I195+'Loan #7'!I171+'Loan #8'!I171+'Loan #9'!I159)</f>
        <v>6524.8029086182705</v>
      </c>
      <c r="J219" s="39">
        <f>SUM('Loan #1'!J219+'Loan #2'!J219+'Loan #3'!J195+'Loan #4'!J195+'Loan #7'!J171+'Loan #8'!J171+'Loan #9'!J159)</f>
        <v>691633.41825504368</v>
      </c>
      <c r="K219" s="41"/>
      <c r="L219" s="42"/>
      <c r="M219" s="42"/>
      <c r="N219" s="42"/>
      <c r="O219" s="42"/>
      <c r="P219" s="46"/>
      <c r="Q219" s="23"/>
      <c r="V219" s="221">
        <f>SUM(H$189:H219)-R$189</f>
        <v>126647.81915777895</v>
      </c>
      <c r="X219" s="176">
        <f>SUM(H$189:H219)</f>
        <v>213614.18999999997</v>
      </c>
    </row>
    <row r="220" spans="1:24" ht="8.25" hidden="1" customHeight="1">
      <c r="A220" s="237">
        <v>43997</v>
      </c>
      <c r="B220" s="25">
        <v>66</v>
      </c>
      <c r="C220" s="35" t="s">
        <v>23</v>
      </c>
      <c r="D220" s="36" t="str">
        <f t="shared" si="137"/>
        <v>'</v>
      </c>
      <c r="E220" s="37">
        <f t="shared" si="137"/>
        <v>44039</v>
      </c>
      <c r="F220" s="6">
        <f>MAXA('Loan #3'!F196,'Loan #4'!F196,'Loan #5'!F184,'Loan #6'!F184,'Loan #7'!F172,'Loan #8'!F172,'Loan #9'!F160)</f>
        <v>184</v>
      </c>
      <c r="G220" s="38">
        <f>SUM('Loan #1'!G220+'Loan #2'!G220+'Loan #3'!G196+'Loan #4'!G196+'Loan #7'!G172+'Loan #8'!G172+'Loan #9'!G160)</f>
        <v>12633.692908618268</v>
      </c>
      <c r="H220" s="39">
        <f>SUM('Loan #1'!H220+'Loan #2'!H220+'Loan #3'!H196+'Loan #4'!H196+'Loan #7'!H172+'Loan #8'!H172+'Loan #9'!H160)</f>
        <v>6051.7900000000009</v>
      </c>
      <c r="I220" s="39">
        <f>SUM('Loan #1'!I220+'Loan #2'!I220+'Loan #3'!I196+'Loan #4'!I196+'Loan #7'!I172+'Loan #8'!I172+'Loan #9'!I160)</f>
        <v>6581.90290861827</v>
      </c>
      <c r="J220" s="39">
        <f>SUM('Loan #1'!J220+'Loan #2'!J220+'Loan #3'!J196+'Loan #4'!J196+'Loan #7'!J172+'Loan #8'!J172+'Loan #9'!J160)</f>
        <v>685051.51534642535</v>
      </c>
      <c r="K220" s="41"/>
      <c r="L220" s="42"/>
      <c r="M220" s="42"/>
      <c r="N220" s="42"/>
      <c r="O220" s="42"/>
      <c r="P220" s="46"/>
      <c r="Q220" s="23"/>
      <c r="V220" s="221">
        <f>SUM(H$189:H220)-R$189</f>
        <v>132699.60915777896</v>
      </c>
      <c r="X220" s="176">
        <f>SUM(H$189:H220)</f>
        <v>219665.97999999998</v>
      </c>
    </row>
    <row r="221" spans="1:24" ht="8.25" hidden="1" customHeight="1">
      <c r="A221" s="237">
        <v>44027</v>
      </c>
      <c r="B221" s="25">
        <v>67</v>
      </c>
      <c r="C221" s="35" t="s">
        <v>24</v>
      </c>
      <c r="D221" s="36" t="str">
        <f t="shared" si="137"/>
        <v>'</v>
      </c>
      <c r="E221" s="37">
        <f t="shared" si="137"/>
        <v>44039</v>
      </c>
      <c r="F221" s="6">
        <f>MAXA('Loan #3'!F197,'Loan #4'!F197,'Loan #5'!F185,'Loan #6'!F185,'Loan #7'!F173,'Loan #8'!F173,'Loan #9'!F161)</f>
        <v>185</v>
      </c>
      <c r="G221" s="38">
        <f>SUM('Loan #1'!G221+'Loan #2'!G221+'Loan #3'!G197+'Loan #4'!G197+'Loan #7'!G173+'Loan #8'!G173+'Loan #9'!G161)</f>
        <v>12633.692908618268</v>
      </c>
      <c r="H221" s="39">
        <f>SUM('Loan #1'!H221+'Loan #2'!H221+'Loan #3'!H197+'Loan #4'!H197+'Loan #7'!H173+'Loan #8'!H173+'Loan #9'!H161)</f>
        <v>5994.19</v>
      </c>
      <c r="I221" s="39">
        <f>SUM('Loan #1'!I221+'Loan #2'!I221+'Loan #3'!I197+'Loan #4'!I197+'Loan #7'!I173+'Loan #8'!I173+'Loan #9'!I161)</f>
        <v>6639.5029086182694</v>
      </c>
      <c r="J221" s="39">
        <f>SUM('Loan #1'!J221+'Loan #2'!J221+'Loan #3'!J197+'Loan #4'!J197+'Loan #7'!J173+'Loan #8'!J173+'Loan #9'!J161)</f>
        <v>678412.01243780716</v>
      </c>
      <c r="K221" s="41"/>
      <c r="L221" s="42"/>
      <c r="M221" s="42"/>
      <c r="N221" s="42"/>
      <c r="O221" s="42"/>
      <c r="P221" s="46"/>
      <c r="Q221" s="23"/>
      <c r="V221" s="221">
        <f>SUM(H$189:H221)-R$189</f>
        <v>138693.79915777897</v>
      </c>
      <c r="X221" s="176">
        <f>SUM(H$189:H221)</f>
        <v>225660.16999999998</v>
      </c>
    </row>
    <row r="222" spans="1:24" ht="8.25" hidden="1" customHeight="1">
      <c r="A222" s="237">
        <v>44058</v>
      </c>
      <c r="B222" s="25">
        <v>68</v>
      </c>
      <c r="C222" s="35" t="s">
        <v>25</v>
      </c>
      <c r="D222" s="36" t="str">
        <f t="shared" si="137"/>
        <v>'</v>
      </c>
      <c r="E222" s="37">
        <f t="shared" si="137"/>
        <v>44039</v>
      </c>
      <c r="F222" s="6">
        <f>MAXA('Loan #3'!F198,'Loan #4'!F198,'Loan #5'!F186,'Loan #6'!F186,'Loan #7'!F174,'Loan #8'!F174,'Loan #9'!F162)</f>
        <v>186</v>
      </c>
      <c r="G222" s="38">
        <f>SUM('Loan #1'!G222+'Loan #2'!G222+'Loan #3'!G198+'Loan #4'!G198+'Loan #7'!G174+'Loan #8'!G174+'Loan #9'!G162)</f>
        <v>12633.692908618268</v>
      </c>
      <c r="H222" s="39">
        <f>SUM('Loan #1'!H222+'Loan #2'!H222+'Loan #3'!H198+'Loan #4'!H198+'Loan #7'!H174+'Loan #8'!H174+'Loan #9'!H162)</f>
        <v>5936.0999999999995</v>
      </c>
      <c r="I222" s="39">
        <f>SUM('Loan #1'!I222+'Loan #2'!I222+'Loan #3'!I198+'Loan #4'!I198+'Loan #7'!I174+'Loan #8'!I174+'Loan #9'!I162)</f>
        <v>6697.5929086182696</v>
      </c>
      <c r="J222" s="39">
        <f>SUM('Loan #1'!J222+'Loan #2'!J222+'Loan #3'!J198+'Loan #4'!J198+'Loan #7'!J174+'Loan #8'!J174+'Loan #9'!J162)</f>
        <v>671714.41952918889</v>
      </c>
      <c r="K222" s="41"/>
      <c r="L222" s="42"/>
      <c r="M222" s="42"/>
      <c r="N222" s="42"/>
      <c r="O222" s="42"/>
      <c r="P222" s="46"/>
      <c r="Q222" s="23"/>
      <c r="V222" s="221">
        <f>SUM(H$189:H222)-R$189</f>
        <v>144629.89915777897</v>
      </c>
      <c r="X222" s="176">
        <f>SUM(H$189:H222)</f>
        <v>231596.27</v>
      </c>
    </row>
    <row r="223" spans="1:24" ht="8.25" hidden="1" customHeight="1">
      <c r="A223" s="237">
        <v>44089</v>
      </c>
      <c r="B223" s="25">
        <v>69</v>
      </c>
      <c r="C223" s="35" t="s">
        <v>26</v>
      </c>
      <c r="D223" s="36" t="str">
        <f t="shared" si="137"/>
        <v>'</v>
      </c>
      <c r="E223" s="37">
        <f t="shared" si="137"/>
        <v>44039</v>
      </c>
      <c r="F223" s="6">
        <f>MAXA('Loan #3'!F199,'Loan #4'!F199,'Loan #5'!F187,'Loan #6'!F187,'Loan #7'!F175,'Loan #8'!F175,'Loan #9'!F163)</f>
        <v>187</v>
      </c>
      <c r="G223" s="38">
        <f>SUM('Loan #1'!G223+'Loan #2'!G223+'Loan #3'!G199+'Loan #4'!G199+'Loan #7'!G175+'Loan #8'!G175+'Loan #9'!G163)</f>
        <v>12633.692908618268</v>
      </c>
      <c r="H223" s="39">
        <f>SUM('Loan #1'!H223+'Loan #2'!H223+'Loan #3'!H199+'Loan #4'!H199+'Loan #7'!H175+'Loan #8'!H175+'Loan #9'!H163)</f>
        <v>5877.5</v>
      </c>
      <c r="I223" s="39">
        <f>SUM('Loan #1'!I223+'Loan #2'!I223+'Loan #3'!I199+'Loan #4'!I199+'Loan #7'!I175+'Loan #8'!I175+'Loan #9'!I163)</f>
        <v>6756.192908618269</v>
      </c>
      <c r="J223" s="39">
        <f>SUM('Loan #1'!J223+'Loan #2'!J223+'Loan #3'!J199+'Loan #4'!J199+'Loan #7'!J175+'Loan #8'!J175+'Loan #9'!J163)</f>
        <v>664958.22662057052</v>
      </c>
      <c r="K223" s="41"/>
      <c r="L223" s="42"/>
      <c r="M223" s="42"/>
      <c r="N223" s="42"/>
      <c r="O223" s="42"/>
      <c r="P223" s="46"/>
      <c r="Q223" s="23"/>
      <c r="V223" s="221">
        <f>SUM(H$189:H223)-R$189</f>
        <v>150507.39915777897</v>
      </c>
      <c r="X223" s="176">
        <f>SUM(H$189:H223)</f>
        <v>237473.77</v>
      </c>
    </row>
    <row r="224" spans="1:24" ht="8.25" hidden="1" customHeight="1">
      <c r="A224" s="237">
        <v>44119</v>
      </c>
      <c r="B224" s="25">
        <v>70</v>
      </c>
      <c r="C224" s="35" t="s">
        <v>27</v>
      </c>
      <c r="D224" s="36" t="str">
        <f t="shared" si="137"/>
        <v>'</v>
      </c>
      <c r="E224" s="37">
        <f t="shared" si="137"/>
        <v>44039</v>
      </c>
      <c r="F224" s="6">
        <f>MAXA('Loan #3'!F200,'Loan #4'!F200,'Loan #5'!F188,'Loan #6'!F188,'Loan #7'!F176,'Loan #8'!F176,'Loan #9'!F164)</f>
        <v>188</v>
      </c>
      <c r="G224" s="38">
        <f>SUM('Loan #1'!G224+'Loan #2'!G224+'Loan #3'!G200+'Loan #4'!G200+'Loan #7'!G176+'Loan #8'!G176+'Loan #9'!G164)</f>
        <v>12633.692908618268</v>
      </c>
      <c r="H224" s="39">
        <f>SUM('Loan #1'!H224+'Loan #2'!H224+'Loan #3'!H200+'Loan #4'!H200+'Loan #7'!H176+'Loan #8'!H176+'Loan #9'!H164)</f>
        <v>5818.3799999999992</v>
      </c>
      <c r="I224" s="39">
        <f>SUM('Loan #1'!I224+'Loan #2'!I224+'Loan #3'!I200+'Loan #4'!I200+'Loan #7'!I176+'Loan #8'!I176+'Loan #9'!I164)</f>
        <v>6815.3129086182698</v>
      </c>
      <c r="J224" s="39">
        <f>SUM('Loan #1'!J224+'Loan #2'!J224+'Loan #3'!J200+'Loan #4'!J200+'Loan #7'!J176+'Loan #8'!J176+'Loan #9'!J164)</f>
        <v>658142.91371195228</v>
      </c>
      <c r="K224" s="41"/>
      <c r="L224" s="42"/>
      <c r="M224" s="42"/>
      <c r="N224" s="42"/>
      <c r="O224" s="42"/>
      <c r="P224" s="46"/>
      <c r="Q224" s="23"/>
      <c r="V224" s="221">
        <f>SUM(H$189:H224)-R$189</f>
        <v>156325.77915777898</v>
      </c>
      <c r="X224" s="176">
        <f>SUM(H$189:H224)</f>
        <v>243292.15</v>
      </c>
    </row>
    <row r="225" spans="1:24" ht="8.25" hidden="1" customHeight="1">
      <c r="A225" s="237">
        <v>44150</v>
      </c>
      <c r="B225" s="25">
        <v>71</v>
      </c>
      <c r="C225" s="35" t="s">
        <v>28</v>
      </c>
      <c r="D225" s="36" t="str">
        <f t="shared" si="137"/>
        <v>'</v>
      </c>
      <c r="E225" s="37">
        <f t="shared" si="137"/>
        <v>44039</v>
      </c>
      <c r="F225" s="6">
        <f>MAXA('Loan #3'!F201,'Loan #4'!F201,'Loan #5'!F189,'Loan #6'!F189,'Loan #7'!F177,'Loan #8'!F177,'Loan #9'!F165)</f>
        <v>189</v>
      </c>
      <c r="G225" s="38">
        <f>SUM('Loan #1'!G225+'Loan #2'!G225+'Loan #3'!G201+'Loan #4'!G201+'Loan #7'!G177+'Loan #8'!G177+'Loan #9'!G165)</f>
        <v>12633.692908618268</v>
      </c>
      <c r="H225" s="39">
        <f>SUM('Loan #1'!H225+'Loan #2'!H225+'Loan #3'!H201+'Loan #4'!H201+'Loan #7'!H177+'Loan #8'!H177+'Loan #9'!H165)</f>
        <v>5758.75</v>
      </c>
      <c r="I225" s="39">
        <f>SUM('Loan #1'!I225+'Loan #2'!I225+'Loan #3'!I201+'Loan #4'!I201+'Loan #7'!I177+'Loan #8'!I177+'Loan #9'!I165)</f>
        <v>6874.9429086182699</v>
      </c>
      <c r="J225" s="39">
        <f>SUM('Loan #1'!J225+'Loan #2'!J225+'Loan #3'!J201+'Loan #4'!J201+'Loan #7'!J177+'Loan #8'!J177+'Loan #9'!J165)</f>
        <v>651267.97080333391</v>
      </c>
      <c r="K225" s="41"/>
      <c r="L225" s="42"/>
      <c r="M225" s="42"/>
      <c r="N225" s="42"/>
      <c r="O225" s="42"/>
      <c r="P225" s="46"/>
      <c r="Q225" s="23"/>
      <c r="V225" s="221">
        <f>SUM(H$189:H225)-R$189</f>
        <v>162084.52915777898</v>
      </c>
      <c r="X225" s="176">
        <f>SUM(H$189:H225)</f>
        <v>249050.9</v>
      </c>
    </row>
    <row r="226" spans="1:24" ht="8.25" hidden="1" customHeight="1">
      <c r="A226" s="237">
        <v>44180</v>
      </c>
      <c r="B226" s="25">
        <v>72</v>
      </c>
      <c r="C226" s="35" t="s">
        <v>29</v>
      </c>
      <c r="D226" s="36" t="str">
        <f t="shared" si="137"/>
        <v>'</v>
      </c>
      <c r="E226" s="37">
        <f t="shared" si="137"/>
        <v>44039</v>
      </c>
      <c r="F226" s="6">
        <f>MAXA('Loan #3'!F202,'Loan #4'!F202,'Loan #5'!F190,'Loan #6'!F190,'Loan #7'!F178,'Loan #8'!F178,'Loan #9'!F166)</f>
        <v>190</v>
      </c>
      <c r="G226" s="45">
        <f>SUM('Loan #1'!G226+'Loan #2'!G226+'Loan #3'!G202+'Loan #4'!G202+'Loan #7'!G178+'Loan #8'!G178+'Loan #9'!G166)</f>
        <v>12633.692908618268</v>
      </c>
      <c r="H226" s="42">
        <f>SUM('Loan #1'!H226+'Loan #2'!H226+'Loan #3'!H202+'Loan #4'!H202+'Loan #7'!H178+'Loan #8'!H178+'Loan #9'!H166)</f>
        <v>5698.5999999999995</v>
      </c>
      <c r="I226" s="42">
        <f>SUM('Loan #1'!I226+'Loan #2'!I226+'Loan #3'!I202+'Loan #4'!I202+'Loan #7'!I178+'Loan #8'!I178+'Loan #9'!I166)</f>
        <v>6935.0929086182696</v>
      </c>
      <c r="J226" s="42">
        <f>SUM('Loan #1'!J226+'Loan #2'!J226+'Loan #3'!J202+'Loan #4'!J202+'Loan #7'!J178+'Loan #8'!J178+'Loan #9'!J166)</f>
        <v>644332.87789471576</v>
      </c>
      <c r="K226" s="41">
        <f>SUM(H215:H226)</f>
        <v>72240.820000000007</v>
      </c>
      <c r="L226" s="42">
        <f>SUM(I215:I226)</f>
        <v>79363.49490341924</v>
      </c>
      <c r="M226" s="42">
        <f>SUM(G215:G226)</f>
        <v>151604.3149034192</v>
      </c>
      <c r="N226" s="42">
        <f>K226+N70</f>
        <v>308788.08</v>
      </c>
      <c r="O226" s="42">
        <f>L226+O70</f>
        <v>117899.3705352351</v>
      </c>
      <c r="P226" s="46">
        <f>M226+P70</f>
        <v>426687.45053523511</v>
      </c>
      <c r="Q226" s="23"/>
      <c r="V226" s="221">
        <f>SUM(H$189:H226)-R$189</f>
        <v>167783.12915777898</v>
      </c>
      <c r="X226" s="176">
        <f>SUM(H$189:H226)</f>
        <v>254749.5</v>
      </c>
    </row>
    <row r="227" spans="1:24" ht="8.25" hidden="1" customHeight="1">
      <c r="A227" s="237">
        <v>44211</v>
      </c>
      <c r="B227" s="25">
        <v>73</v>
      </c>
      <c r="C227" s="26" t="s">
        <v>17</v>
      </c>
      <c r="D227" s="47" t="str">
        <f>D215</f>
        <v>'</v>
      </c>
      <c r="E227" s="27">
        <f>E215+366</f>
        <v>44405</v>
      </c>
      <c r="F227" s="90">
        <f>MAXA('Loan #5'!F191,'Loan #6'!F191,'Loan #7'!F179,'Loan #8'!F179,'Loan #9'!F167)</f>
        <v>175</v>
      </c>
      <c r="G227" s="28">
        <f>SUM('Loan #1'!G227+'Loan #2'!G227+'Loan #3'!G203+'Loan #4'!G203+'Loan #7'!G179+'Loan #8'!G179+'Loan #9'!G167)</f>
        <v>12633.692908618268</v>
      </c>
      <c r="H227" s="29">
        <f>SUM('Loan #1'!H227+'Loan #2'!H227+'Loan #3'!H203+'Loan #4'!H203+'Loan #7'!H179+'Loan #8'!H179+'Loan #9'!H167)</f>
        <v>5637.91</v>
      </c>
      <c r="I227" s="29">
        <f>SUM('Loan #1'!I227+'Loan #2'!I227+'Loan #3'!I203+'Loan #4'!I203+'Loan #7'!I179+'Loan #8'!I179+'Loan #9'!I167)</f>
        <v>6995.7829086182701</v>
      </c>
      <c r="J227" s="29">
        <f>SUM('Loan #1'!J227+'Loan #2'!J227+'Loan #3'!J203+'Loan #4'!J203+'Loan #7'!J179+'Loan #8'!J179+'Loan #9'!J167)</f>
        <v>637337.09498609754</v>
      </c>
      <c r="K227" s="31"/>
      <c r="L227" s="32"/>
      <c r="M227" s="32"/>
      <c r="N227" s="32"/>
      <c r="O227" s="32"/>
      <c r="P227" s="48"/>
      <c r="Q227" s="23"/>
      <c r="V227" s="221">
        <f>SUM(H$189:H227)-R$189</f>
        <v>173421.03915777899</v>
      </c>
      <c r="X227" s="176">
        <f>SUM(H$189:H227)</f>
        <v>260387.41</v>
      </c>
    </row>
    <row r="228" spans="1:24" ht="8.25" hidden="1" customHeight="1">
      <c r="A228" s="237">
        <v>44242</v>
      </c>
      <c r="B228" s="25">
        <v>74</v>
      </c>
      <c r="C228" s="35" t="s">
        <v>19</v>
      </c>
      <c r="D228" s="36" t="str">
        <f t="shared" ref="D228:E238" si="138">D227</f>
        <v>'</v>
      </c>
      <c r="E228" s="37">
        <f t="shared" si="138"/>
        <v>44405</v>
      </c>
      <c r="F228" s="6">
        <f>MAXA('Loan #5'!F192,'Loan #6'!F192,'Loan #7'!F180,'Loan #8'!F180,'Loan #9'!F168)</f>
        <v>176</v>
      </c>
      <c r="G228" s="38">
        <f>SUM('Loan #1'!G228+'Loan #2'!G228+'Loan #3'!G204+'Loan #4'!G204+'Loan #7'!G180+'Loan #8'!G180+'Loan #9'!G168)</f>
        <v>12633.692908618268</v>
      </c>
      <c r="H228" s="39">
        <f>SUM('Loan #1'!H228+'Loan #2'!H228+'Loan #3'!H204+'Loan #4'!H204+'Loan #7'!H180+'Loan #8'!H180+'Loan #9'!H168)</f>
        <v>5576.7</v>
      </c>
      <c r="I228" s="39">
        <f>SUM('Loan #1'!I228+'Loan #2'!I228+'Loan #3'!I204+'Loan #4'!I204+'Loan #7'!I180+'Loan #8'!I180+'Loan #9'!I168)</f>
        <v>7056.9929086182701</v>
      </c>
      <c r="J228" s="39">
        <f>SUM('Loan #1'!J228+'Loan #2'!J228+'Loan #3'!J204+'Loan #4'!J204+'Loan #7'!J180+'Loan #8'!J180+'Loan #9'!J168)</f>
        <v>630280.10207747924</v>
      </c>
      <c r="K228" s="41"/>
      <c r="L228" s="42"/>
      <c r="M228" s="42"/>
      <c r="N228" s="42"/>
      <c r="O228" s="42"/>
      <c r="P228" s="46"/>
      <c r="Q228" s="23"/>
      <c r="V228" s="221">
        <f>SUM(H$189:H228)-R$189</f>
        <v>178997.73915777897</v>
      </c>
      <c r="X228" s="176">
        <f>SUM(H$189:H228)</f>
        <v>265964.11</v>
      </c>
    </row>
    <row r="229" spans="1:24" ht="8.25" hidden="1" customHeight="1">
      <c r="A229" s="237">
        <v>44270</v>
      </c>
      <c r="B229" s="25">
        <v>75</v>
      </c>
      <c r="C229" s="35" t="s">
        <v>20</v>
      </c>
      <c r="D229" s="36" t="str">
        <f t="shared" si="138"/>
        <v>'</v>
      </c>
      <c r="E229" s="37">
        <f t="shared" si="138"/>
        <v>44405</v>
      </c>
      <c r="F229" s="6">
        <f>MAXA('Loan #5'!F193,'Loan #6'!F193,'Loan #7'!F181,'Loan #8'!F181,'Loan #9'!F169)</f>
        <v>177</v>
      </c>
      <c r="G229" s="38">
        <f>SUM('Loan #1'!G229+'Loan #2'!G229+'Loan #3'!G205+'Loan #4'!G205+'Loan #7'!G181+'Loan #8'!G181+'Loan #9'!G169)</f>
        <v>12633.692908618268</v>
      </c>
      <c r="H229" s="39">
        <f>SUM('Loan #1'!H229+'Loan #2'!H229+'Loan #3'!H205+'Loan #4'!H205+'Loan #7'!H181+'Loan #8'!H181+'Loan #9'!H169)</f>
        <v>5514.9400000000005</v>
      </c>
      <c r="I229" s="39">
        <f>SUM('Loan #1'!I229+'Loan #2'!I229+'Loan #3'!I205+'Loan #4'!I205+'Loan #7'!I181+'Loan #8'!I181+'Loan #9'!I169)</f>
        <v>7118.7529086182703</v>
      </c>
      <c r="J229" s="39">
        <f>SUM('Loan #1'!J229+'Loan #2'!J229+'Loan #3'!J205+'Loan #4'!J205+'Loan #7'!J181+'Loan #8'!J181+'Loan #9'!J169)</f>
        <v>623161.34916886094</v>
      </c>
      <c r="K229" s="41"/>
      <c r="L229" s="42"/>
      <c r="M229" s="42"/>
      <c r="N229" s="42"/>
      <c r="O229" s="42"/>
      <c r="P229" s="46"/>
      <c r="Q229" s="23"/>
      <c r="V229" s="221">
        <f>SUM(H$189:H229)-R$189</f>
        <v>184512.67915777897</v>
      </c>
      <c r="X229" s="176">
        <f>SUM(H$189:H229)</f>
        <v>271479.05</v>
      </c>
    </row>
    <row r="230" spans="1:24" ht="8.25" hidden="1" customHeight="1">
      <c r="A230" s="237">
        <v>44301</v>
      </c>
      <c r="B230" s="25">
        <v>76</v>
      </c>
      <c r="C230" s="35" t="s">
        <v>21</v>
      </c>
      <c r="D230" s="36" t="str">
        <f t="shared" si="138"/>
        <v>'</v>
      </c>
      <c r="E230" s="37">
        <f t="shared" si="138"/>
        <v>44405</v>
      </c>
      <c r="F230" s="6">
        <f>MAXA('Loan #5'!F194,'Loan #6'!F194,'Loan #7'!F182,'Loan #8'!F182,'Loan #9'!F170)</f>
        <v>178</v>
      </c>
      <c r="G230" s="38">
        <f>SUM('Loan #1'!G230+'Loan #2'!G230+'Loan #3'!G206+'Loan #4'!G206+'Loan #7'!G182+'Loan #8'!G182+'Loan #9'!G170)</f>
        <v>12633.692908618268</v>
      </c>
      <c r="H230" s="39">
        <f>SUM('Loan #1'!H230+'Loan #2'!H230+'Loan #3'!H206+'Loan #4'!H206+'Loan #7'!H182+'Loan #8'!H182+'Loan #9'!H170)</f>
        <v>5452.66</v>
      </c>
      <c r="I230" s="39">
        <f>SUM('Loan #1'!I230+'Loan #2'!I230+'Loan #3'!I206+'Loan #4'!I206+'Loan #7'!I182+'Loan #8'!I182+'Loan #9'!I170)</f>
        <v>7181.0329086182683</v>
      </c>
      <c r="J230" s="39">
        <f>SUM('Loan #1'!J230+'Loan #2'!J230+'Loan #3'!J206+'Loan #4'!J206+'Loan #7'!J182+'Loan #8'!J182+'Loan #9'!J170)</f>
        <v>615980.3162602426</v>
      </c>
      <c r="K230" s="41"/>
      <c r="L230" s="42"/>
      <c r="M230" s="42"/>
      <c r="N230" s="42"/>
      <c r="O230" s="42"/>
      <c r="P230" s="46"/>
      <c r="Q230" s="23"/>
      <c r="V230" s="221">
        <f>SUM(H$189:H230)-R$189</f>
        <v>189965.33915777894</v>
      </c>
      <c r="X230" s="176">
        <f>SUM(H$189:H230)</f>
        <v>276931.70999999996</v>
      </c>
    </row>
    <row r="231" spans="1:24" ht="8.25" hidden="1" customHeight="1">
      <c r="A231" s="237">
        <v>44331</v>
      </c>
      <c r="B231" s="25">
        <v>77</v>
      </c>
      <c r="C231" s="35" t="s">
        <v>22</v>
      </c>
      <c r="D231" s="36" t="str">
        <f t="shared" si="138"/>
        <v>'</v>
      </c>
      <c r="E231" s="37">
        <f t="shared" si="138"/>
        <v>44405</v>
      </c>
      <c r="F231" s="6">
        <f>MAXA('Loan #5'!F195,'Loan #6'!F195,'Loan #7'!F183,'Loan #8'!F183,'Loan #9'!F171)</f>
        <v>179</v>
      </c>
      <c r="G231" s="38">
        <f>SUM('Loan #1'!G231+'Loan #2'!G231+'Loan #3'!G207+'Loan #4'!G207+'Loan #7'!G183+'Loan #8'!G183+'Loan #9'!G171)</f>
        <v>12633.692908618268</v>
      </c>
      <c r="H231" s="39">
        <f>SUM('Loan #1'!H231+'Loan #2'!H231+'Loan #3'!H207+'Loan #4'!H207+'Loan #7'!H183+'Loan #8'!H183+'Loan #9'!H171)</f>
        <v>5389.82</v>
      </c>
      <c r="I231" s="39">
        <f>SUM('Loan #1'!I231+'Loan #2'!I231+'Loan #3'!I207+'Loan #4'!I207+'Loan #7'!I183+'Loan #8'!I183+'Loan #9'!I171)</f>
        <v>7243.8729086182693</v>
      </c>
      <c r="J231" s="39">
        <f>SUM('Loan #1'!J231+'Loan #2'!J231+'Loan #3'!J207+'Loan #4'!J207+'Loan #7'!J183+'Loan #8'!J183+'Loan #9'!J171)</f>
        <v>608736.44335162442</v>
      </c>
      <c r="K231" s="41"/>
      <c r="L231" s="42"/>
      <c r="M231" s="42"/>
      <c r="N231" s="42"/>
      <c r="O231" s="42"/>
      <c r="P231" s="46"/>
      <c r="Q231" s="23"/>
      <c r="V231" s="221">
        <f>SUM(H$189:H231)-R$189</f>
        <v>195355.15915777895</v>
      </c>
      <c r="X231" s="176">
        <f>SUM(H$189:H231)</f>
        <v>282321.52999999997</v>
      </c>
    </row>
    <row r="232" spans="1:24" ht="8.25" hidden="1" customHeight="1">
      <c r="A232" s="237">
        <v>44362</v>
      </c>
      <c r="B232" s="25">
        <v>78</v>
      </c>
      <c r="C232" s="35" t="s">
        <v>23</v>
      </c>
      <c r="D232" s="36" t="str">
        <f t="shared" si="138"/>
        <v>'</v>
      </c>
      <c r="E232" s="37">
        <f t="shared" si="138"/>
        <v>44405</v>
      </c>
      <c r="F232" s="6">
        <f>MAXA('Loan #5'!F196,'Loan #6'!F196,'Loan #7'!F184,'Loan #8'!F184,'Loan #9'!F172)</f>
        <v>180</v>
      </c>
      <c r="G232" s="38">
        <f>SUM('Loan #1'!G232+'Loan #2'!G232+'Loan #3'!G208+'Loan #4'!G208+'Loan #7'!G184+'Loan #8'!G184+'Loan #9'!G172)</f>
        <v>12633.692908618268</v>
      </c>
      <c r="H232" s="39">
        <f>SUM('Loan #1'!H232+'Loan #2'!H232+'Loan #3'!H208+'Loan #4'!H208+'Loan #7'!H184+'Loan #8'!H184+'Loan #9'!H172)</f>
        <v>5326.43</v>
      </c>
      <c r="I232" s="39">
        <f>SUM('Loan #1'!I232+'Loan #2'!I232+'Loan #3'!I208+'Loan #4'!I208+'Loan #7'!I184+'Loan #8'!I184+'Loan #9'!I172)</f>
        <v>7307.2629086182706</v>
      </c>
      <c r="J232" s="39">
        <f>SUM('Loan #1'!J232+'Loan #2'!J232+'Loan #3'!J208+'Loan #4'!J208+'Loan #7'!J184+'Loan #8'!J184+'Loan #9'!J172)</f>
        <v>601429.1804430061</v>
      </c>
      <c r="K232" s="41"/>
      <c r="L232" s="42"/>
      <c r="M232" s="42"/>
      <c r="N232" s="42"/>
      <c r="O232" s="42"/>
      <c r="P232" s="46"/>
      <c r="Q232" s="23"/>
      <c r="V232" s="221">
        <f>SUM(H$189:H232)-R$189</f>
        <v>200681.58915777894</v>
      </c>
      <c r="X232" s="176">
        <f>SUM(H$189:H232)</f>
        <v>287647.95999999996</v>
      </c>
    </row>
    <row r="233" spans="1:24" ht="8.25" hidden="1" customHeight="1">
      <c r="A233" s="237">
        <v>44392</v>
      </c>
      <c r="B233" s="25">
        <v>79</v>
      </c>
      <c r="C233" s="35" t="s">
        <v>24</v>
      </c>
      <c r="D233" s="36" t="str">
        <f t="shared" si="138"/>
        <v>'</v>
      </c>
      <c r="E233" s="37">
        <f t="shared" si="138"/>
        <v>44405</v>
      </c>
      <c r="F233" s="6">
        <f>MAXA('Loan #5'!F197,'Loan #6'!F197,'Loan #7'!F185,'Loan #8'!F185,'Loan #9'!F173)</f>
        <v>181</v>
      </c>
      <c r="G233" s="38">
        <f>SUM('Loan #1'!G233+'Loan #2'!G233+'Loan #3'!G209+'Loan #4'!G209+'Loan #7'!G185+'Loan #8'!G185+'Loan #9'!G173)</f>
        <v>12633.692908618268</v>
      </c>
      <c r="H233" s="39">
        <f>SUM('Loan #1'!H233+'Loan #2'!H233+'Loan #3'!H209+'Loan #4'!H209+'Loan #7'!H185+'Loan #8'!H185+'Loan #9'!H173)</f>
        <v>5262.4900000000007</v>
      </c>
      <c r="I233" s="39">
        <f>SUM('Loan #1'!I233+'Loan #2'!I233+'Loan #3'!I209+'Loan #4'!I209+'Loan #7'!I185+'Loan #8'!I185+'Loan #9'!I173)</f>
        <v>7371.2029086182692</v>
      </c>
      <c r="J233" s="39">
        <f>SUM('Loan #1'!J233+'Loan #2'!J233+'Loan #3'!J209+'Loan #4'!J209+'Loan #7'!J185+'Loan #8'!J185+'Loan #9'!J173)</f>
        <v>594057.97753438773</v>
      </c>
      <c r="K233" s="41"/>
      <c r="L233" s="42"/>
      <c r="M233" s="42"/>
      <c r="N233" s="42"/>
      <c r="O233" s="42"/>
      <c r="P233" s="46"/>
      <c r="Q233" s="23"/>
      <c r="V233" s="221">
        <f>SUM(H$189:H233)-R$189</f>
        <v>205944.07915777894</v>
      </c>
      <c r="X233" s="176">
        <f>SUM(H$189:H233)</f>
        <v>292910.44999999995</v>
      </c>
    </row>
    <row r="234" spans="1:24" ht="8.25" hidden="1" customHeight="1">
      <c r="A234" s="237">
        <v>44423</v>
      </c>
      <c r="B234" s="25">
        <v>80</v>
      </c>
      <c r="C234" s="35" t="s">
        <v>25</v>
      </c>
      <c r="D234" s="36" t="str">
        <f t="shared" si="138"/>
        <v>'</v>
      </c>
      <c r="E234" s="37">
        <f t="shared" si="138"/>
        <v>44405</v>
      </c>
      <c r="F234" s="6">
        <f>MAXA('Loan #5'!F198,'Loan #6'!F198,'Loan #7'!F186,'Loan #8'!F186,'Loan #9'!F174)</f>
        <v>182</v>
      </c>
      <c r="G234" s="38">
        <f>SUM('Loan #1'!G234+'Loan #2'!G234+'Loan #3'!G210+'Loan #4'!G210+'Loan #7'!G186+'Loan #8'!G186+'Loan #9'!G174)</f>
        <v>12633.692908618268</v>
      </c>
      <c r="H234" s="39">
        <f>SUM('Loan #1'!H234+'Loan #2'!H234+'Loan #3'!H210+'Loan #4'!H210+'Loan #7'!H186+'Loan #8'!H186+'Loan #9'!H174)</f>
        <v>5198</v>
      </c>
      <c r="I234" s="39">
        <f>SUM('Loan #1'!I234+'Loan #2'!I234+'Loan #3'!I210+'Loan #4'!I210+'Loan #7'!I186+'Loan #8'!I186+'Loan #9'!I174)</f>
        <v>7435.692908618269</v>
      </c>
      <c r="J234" s="39">
        <f>SUM('Loan #1'!J234+'Loan #2'!J234+'Loan #3'!J210+'Loan #4'!J210+'Loan #7'!J186+'Loan #8'!J186+'Loan #9'!J174)</f>
        <v>586622.28462576959</v>
      </c>
      <c r="K234" s="41"/>
      <c r="L234" s="42"/>
      <c r="M234" s="42"/>
      <c r="N234" s="42"/>
      <c r="O234" s="42"/>
      <c r="P234" s="46"/>
      <c r="Q234" s="23"/>
      <c r="V234" s="221">
        <f>SUM(H$189:H234)-R$189</f>
        <v>211142.07915777894</v>
      </c>
      <c r="X234" s="176">
        <f>SUM(H$189:H234)</f>
        <v>298108.44999999995</v>
      </c>
    </row>
    <row r="235" spans="1:24" ht="8.25" hidden="1" customHeight="1">
      <c r="A235" s="237">
        <v>44454</v>
      </c>
      <c r="B235" s="25">
        <v>81</v>
      </c>
      <c r="C235" s="35" t="s">
        <v>26</v>
      </c>
      <c r="D235" s="36" t="str">
        <f t="shared" si="138"/>
        <v>'</v>
      </c>
      <c r="E235" s="37">
        <f t="shared" si="138"/>
        <v>44405</v>
      </c>
      <c r="F235" s="6">
        <f>MAXA('Loan #5'!F199,'Loan #6'!F199,'Loan #7'!F187,'Loan #8'!F187,'Loan #9'!F175)</f>
        <v>183</v>
      </c>
      <c r="G235" s="38">
        <f>SUM('Loan #1'!G235+'Loan #2'!G235+'Loan #3'!G211+'Loan #4'!G211+'Loan #7'!G187+'Loan #8'!G187+'Loan #9'!G175)</f>
        <v>12633.692908618268</v>
      </c>
      <c r="H235" s="39">
        <f>SUM('Loan #1'!H235+'Loan #2'!H235+'Loan #3'!H211+'Loan #4'!H211+'Loan #7'!H187+'Loan #8'!H187+'Loan #9'!H175)</f>
        <v>5132.9400000000005</v>
      </c>
      <c r="I235" s="39">
        <f>SUM('Loan #1'!I235+'Loan #2'!I235+'Loan #3'!I211+'Loan #4'!I211+'Loan #7'!I187+'Loan #8'!I187+'Loan #9'!I175)</f>
        <v>7500.7529086182694</v>
      </c>
      <c r="J235" s="39">
        <f>SUM('Loan #1'!J235+'Loan #2'!J235+'Loan #3'!J211+'Loan #4'!J211+'Loan #7'!J187+'Loan #8'!J187+'Loan #9'!J175)</f>
        <v>579121.53171715129</v>
      </c>
      <c r="K235" s="41"/>
      <c r="L235" s="42"/>
      <c r="M235" s="42"/>
      <c r="N235" s="42"/>
      <c r="O235" s="42"/>
      <c r="P235" s="46"/>
      <c r="Q235" s="23"/>
      <c r="V235" s="221">
        <f>SUM(H$189:H235)-R$189</f>
        <v>216275.01915777894</v>
      </c>
      <c r="X235" s="176">
        <f>SUM(H$189:H235)</f>
        <v>303241.38999999996</v>
      </c>
    </row>
    <row r="236" spans="1:24" ht="8.25" hidden="1" customHeight="1">
      <c r="A236" s="237">
        <v>44484</v>
      </c>
      <c r="B236" s="25">
        <v>82</v>
      </c>
      <c r="C236" s="35" t="s">
        <v>27</v>
      </c>
      <c r="D236" s="36" t="str">
        <f t="shared" si="138"/>
        <v>'</v>
      </c>
      <c r="E236" s="37">
        <f t="shared" si="138"/>
        <v>44405</v>
      </c>
      <c r="F236" s="6">
        <f>MAXA('Loan #5'!F200,'Loan #6'!F200,'Loan #7'!F188,'Loan #8'!F188,'Loan #9'!F176)</f>
        <v>184</v>
      </c>
      <c r="G236" s="38">
        <f>SUM('Loan #1'!G236+'Loan #2'!G236+'Loan #3'!G212+'Loan #4'!G212+'Loan #7'!G188+'Loan #8'!G188+'Loan #9'!G176)</f>
        <v>12633.692908618268</v>
      </c>
      <c r="H236" s="39">
        <f>SUM('Loan #1'!H236+'Loan #2'!H236+'Loan #3'!H212+'Loan #4'!H212+'Loan #7'!H188+'Loan #8'!H188+'Loan #9'!H176)</f>
        <v>5067.2999999999993</v>
      </c>
      <c r="I236" s="39">
        <f>SUM('Loan #1'!I236+'Loan #2'!I236+'Loan #3'!I212+'Loan #4'!I212+'Loan #7'!I188+'Loan #8'!I188+'Loan #9'!I176)</f>
        <v>7566.3929086182707</v>
      </c>
      <c r="J236" s="39">
        <f>SUM('Loan #1'!J236+'Loan #2'!J236+'Loan #3'!J212+'Loan #4'!J212+'Loan #7'!J188+'Loan #8'!J188+'Loan #9'!J176)</f>
        <v>571555.13880853308</v>
      </c>
      <c r="K236" s="41"/>
      <c r="L236" s="42"/>
      <c r="M236" s="42"/>
      <c r="N236" s="42"/>
      <c r="O236" s="42"/>
      <c r="P236" s="46"/>
      <c r="Q236" s="23"/>
      <c r="V236" s="221">
        <f>SUM(H$189:H236)-R$189</f>
        <v>221342.31915777893</v>
      </c>
      <c r="X236" s="176">
        <f>SUM(H$189:H236)</f>
        <v>308308.68999999994</v>
      </c>
    </row>
    <row r="237" spans="1:24" ht="8.25" hidden="1" customHeight="1">
      <c r="A237" s="237">
        <v>44515</v>
      </c>
      <c r="B237" s="25">
        <v>83</v>
      </c>
      <c r="C237" s="35" t="s">
        <v>28</v>
      </c>
      <c r="D237" s="36" t="str">
        <f t="shared" si="138"/>
        <v>'</v>
      </c>
      <c r="E237" s="37">
        <f t="shared" si="138"/>
        <v>44405</v>
      </c>
      <c r="F237" s="6">
        <f>MAXA('Loan #5'!F201,'Loan #6'!F201,'Loan #7'!F189,'Loan #8'!F189,'Loan #9'!F177)</f>
        <v>185</v>
      </c>
      <c r="G237" s="38">
        <f>SUM('Loan #1'!G237+'Loan #2'!G237+'Loan #3'!G213+'Loan #4'!G213+'Loan #7'!G189+'Loan #8'!G189+'Loan #9'!G177)</f>
        <v>12633.692908618268</v>
      </c>
      <c r="H237" s="39">
        <f>SUM('Loan #1'!H237+'Loan #2'!H237+'Loan #3'!H213+'Loan #4'!H213+'Loan #7'!H189+'Loan #8'!H189+'Loan #9'!H177)</f>
        <v>5001.0999999999995</v>
      </c>
      <c r="I237" s="39">
        <f>SUM('Loan #1'!I237+'Loan #2'!I237+'Loan #3'!I213+'Loan #4'!I213+'Loan #7'!I189+'Loan #8'!I189+'Loan #9'!I177)</f>
        <v>7632.5929086182696</v>
      </c>
      <c r="J237" s="39">
        <f>SUM('Loan #1'!J237+'Loan #2'!J237+'Loan #3'!J213+'Loan #4'!J213+'Loan #7'!J189+'Loan #8'!J189+'Loan #9'!J177)</f>
        <v>563922.54589991469</v>
      </c>
      <c r="K237" s="41"/>
      <c r="L237" s="42"/>
      <c r="M237" s="42"/>
      <c r="N237" s="42"/>
      <c r="O237" s="42"/>
      <c r="P237" s="46"/>
      <c r="Q237" s="23"/>
      <c r="V237" s="221">
        <f>SUM(H$189:H237)-R$189</f>
        <v>226343.4191577789</v>
      </c>
      <c r="X237" s="176">
        <f>SUM(H$189:H237)</f>
        <v>313309.78999999992</v>
      </c>
    </row>
    <row r="238" spans="1:24" ht="8.25" hidden="1" customHeight="1">
      <c r="A238" s="237">
        <v>44545</v>
      </c>
      <c r="B238" s="25">
        <v>84</v>
      </c>
      <c r="C238" s="35" t="s">
        <v>29</v>
      </c>
      <c r="D238" s="36" t="str">
        <f t="shared" si="138"/>
        <v>'</v>
      </c>
      <c r="E238" s="37">
        <f t="shared" si="138"/>
        <v>44405</v>
      </c>
      <c r="F238" s="6">
        <f>MAXA('Loan #5'!F202,'Loan #6'!F202,'Loan #7'!F190,'Loan #8'!F190,'Loan #9'!F178)</f>
        <v>186</v>
      </c>
      <c r="G238" s="45">
        <f>SUM('Loan #1'!G238+'Loan #2'!G238+'Loan #3'!G214+'Loan #4'!G214+'Loan #7'!G190+'Loan #8'!G190+'Loan #9'!G178)</f>
        <v>12633.692908618268</v>
      </c>
      <c r="H238" s="42">
        <f>SUM('Loan #1'!H238+'Loan #2'!H238+'Loan #3'!H214+'Loan #4'!H214+'Loan #7'!H190+'Loan #8'!H190+'Loan #9'!H178)</f>
        <v>4934.34</v>
      </c>
      <c r="I238" s="42">
        <f>SUM('Loan #1'!I238+'Loan #2'!I238+'Loan #3'!I214+'Loan #4'!I214+'Loan #7'!I190+'Loan #8'!I190+'Loan #9'!I178)</f>
        <v>7699.3529086182698</v>
      </c>
      <c r="J238" s="42">
        <f>SUM('Loan #1'!J238+'Loan #2'!J238+'Loan #3'!J214+'Loan #4'!J214+'Loan #7'!J190+'Loan #8'!J190+'Loan #9'!J178)</f>
        <v>556223.19299129641</v>
      </c>
      <c r="K238" s="41">
        <f>SUM(H227:H238)</f>
        <v>63494.630000000005</v>
      </c>
      <c r="L238" s="42">
        <f>SUM(I227:I238)</f>
        <v>88109.684903419242</v>
      </c>
      <c r="M238" s="42">
        <f>SUM(G227:G238)</f>
        <v>151604.3149034192</v>
      </c>
      <c r="N238" s="42">
        <f>K238+N226</f>
        <v>372282.71</v>
      </c>
      <c r="O238" s="42">
        <f>L238+O226</f>
        <v>206009.05543865432</v>
      </c>
      <c r="P238" s="46">
        <f>M238+P226</f>
        <v>578291.76543865434</v>
      </c>
      <c r="Q238" s="23"/>
      <c r="V238" s="221">
        <f>SUM(H$189:H238)-R$189</f>
        <v>231277.75915777893</v>
      </c>
      <c r="X238" s="176">
        <f>SUM(H$189:H238)</f>
        <v>318244.12999999995</v>
      </c>
    </row>
    <row r="239" spans="1:24" ht="8.25" hidden="1" customHeight="1">
      <c r="A239" s="237">
        <v>44576</v>
      </c>
      <c r="B239" s="25">
        <v>85</v>
      </c>
      <c r="C239" s="26" t="s">
        <v>17</v>
      </c>
      <c r="D239" s="47" t="str">
        <f>D227</f>
        <v>'</v>
      </c>
      <c r="E239" s="27">
        <f>E227+366</f>
        <v>44771</v>
      </c>
      <c r="F239" s="90">
        <f>MAXA('Loan #7'!F191,'Loan #8'!F191,'Loan #9'!F179)</f>
        <v>178</v>
      </c>
      <c r="G239" s="28">
        <f>SUM('Loan #1'!G239+'Loan #2'!G239+'Loan #3'!G215+'Loan #4'!G215+'Loan #7'!G191+'Loan #8'!G191+'Loan #9'!G179)</f>
        <v>12633.692908618268</v>
      </c>
      <c r="H239" s="29">
        <f>SUM('Loan #1'!H239+'Loan #2'!H239+'Loan #3'!H215+'Loan #4'!H215+'Loan #7'!H191+'Loan #8'!H191+'Loan #9'!H179)</f>
        <v>4866.95</v>
      </c>
      <c r="I239" s="29">
        <f>SUM('Loan #1'!I239+'Loan #2'!I239+'Loan #3'!I215+'Loan #4'!I215+'Loan #7'!I191+'Loan #8'!I191+'Loan #9'!I179)</f>
        <v>7766.7429086182692</v>
      </c>
      <c r="J239" s="29">
        <f>SUM('Loan #1'!J239+'Loan #2'!J239+'Loan #3'!J215+'Loan #4'!J215+'Loan #7'!J191+'Loan #8'!J191+'Loan #9'!J179)</f>
        <v>548456.45008267823</v>
      </c>
      <c r="K239" s="31"/>
      <c r="L239" s="32"/>
      <c r="M239" s="32"/>
      <c r="N239" s="32"/>
      <c r="O239" s="32"/>
      <c r="P239" s="48"/>
      <c r="Q239" s="23"/>
      <c r="V239" s="221">
        <f>SUM(H$189:H239)-R$189</f>
        <v>236144.70915777894</v>
      </c>
      <c r="X239" s="176">
        <f>SUM(H$189:H239)</f>
        <v>323111.07999999996</v>
      </c>
    </row>
    <row r="240" spans="1:24" ht="8.25" hidden="1" customHeight="1">
      <c r="A240" s="237">
        <v>44607</v>
      </c>
      <c r="B240" s="25">
        <v>86</v>
      </c>
      <c r="C240" s="35" t="s">
        <v>19</v>
      </c>
      <c r="D240" s="36" t="str">
        <f t="shared" ref="D240:E250" si="139">D239</f>
        <v>'</v>
      </c>
      <c r="E240" s="37">
        <f t="shared" si="139"/>
        <v>44771</v>
      </c>
      <c r="F240" s="6">
        <f>MAXA('Loan #7'!F192,'Loan #8'!F192,'Loan #9'!F180)</f>
        <v>179</v>
      </c>
      <c r="G240" s="38">
        <f>SUM('Loan #1'!G240+'Loan #2'!G240+'Loan #3'!G216+'Loan #4'!G216+'Loan #7'!G192+'Loan #8'!G192+'Loan #9'!G180)</f>
        <v>12633.692908618268</v>
      </c>
      <c r="H240" s="39">
        <f>SUM('Loan #1'!H240+'Loan #2'!H240+'Loan #3'!H216+'Loan #4'!H216+'Loan #7'!H192+'Loan #8'!H192+'Loan #9'!H180)</f>
        <v>4798.9900000000007</v>
      </c>
      <c r="I240" s="39">
        <f>SUM('Loan #1'!I240+'Loan #2'!I240+'Loan #3'!I216+'Loan #4'!I216+'Loan #7'!I192+'Loan #8'!I192+'Loan #9'!I180)</f>
        <v>7834.7029086182683</v>
      </c>
      <c r="J240" s="39">
        <f>SUM('Loan #1'!J240+'Loan #2'!J240+'Loan #3'!J216+'Loan #4'!J216+'Loan #7'!J192+'Loan #8'!J192+'Loan #9'!J180)</f>
        <v>540621.74717405997</v>
      </c>
      <c r="K240" s="41"/>
      <c r="L240" s="42"/>
      <c r="M240" s="42"/>
      <c r="N240" s="42"/>
      <c r="O240" s="42"/>
      <c r="P240" s="46"/>
      <c r="Q240" s="23"/>
      <c r="V240" s="221">
        <f>SUM(H$189:H240)-R$189</f>
        <v>240943.69915777893</v>
      </c>
      <c r="X240" s="176">
        <f>SUM(H$189:H240)</f>
        <v>327910.06999999995</v>
      </c>
    </row>
    <row r="241" spans="1:24" ht="8.25" hidden="1" customHeight="1">
      <c r="A241" s="237">
        <v>44635</v>
      </c>
      <c r="B241" s="25">
        <v>87</v>
      </c>
      <c r="C241" s="35" t="s">
        <v>20</v>
      </c>
      <c r="D241" s="36" t="str">
        <f t="shared" si="139"/>
        <v>'</v>
      </c>
      <c r="E241" s="37">
        <f t="shared" si="139"/>
        <v>44771</v>
      </c>
      <c r="F241" s="6">
        <f>MAXA('Loan #7'!F193,'Loan #8'!F193,'Loan #9'!F181)</f>
        <v>180</v>
      </c>
      <c r="G241" s="38">
        <f>SUM('Loan #1'!G241+'Loan #2'!G241+'Loan #3'!G217+'Loan #4'!G217+'Loan #7'!G193+'Loan #8'!G193+'Loan #9'!G181)</f>
        <v>12633.692908618268</v>
      </c>
      <c r="H241" s="39">
        <f>SUM('Loan #1'!H241+'Loan #2'!H241+'Loan #3'!H217+'Loan #4'!H217+'Loan #7'!H193+'Loan #8'!H193+'Loan #9'!H181)</f>
        <v>4730.4400000000005</v>
      </c>
      <c r="I241" s="39">
        <f>SUM('Loan #1'!I241+'Loan #2'!I241+'Loan #3'!I217+'Loan #4'!I217+'Loan #7'!I193+'Loan #8'!I193+'Loan #9'!I181)</f>
        <v>7903.2529086182694</v>
      </c>
      <c r="J241" s="39">
        <f>SUM('Loan #1'!J241+'Loan #2'!J241+'Loan #3'!J217+'Loan #4'!J217+'Loan #7'!J193+'Loan #8'!J193+'Loan #9'!J181)</f>
        <v>532718.49426544155</v>
      </c>
      <c r="K241" s="41"/>
      <c r="L241" s="42"/>
      <c r="M241" s="42"/>
      <c r="N241" s="42"/>
      <c r="O241" s="42"/>
      <c r="P241" s="46"/>
      <c r="Q241" s="23"/>
      <c r="V241" s="221">
        <f>SUM(H$189:H241)-R$189</f>
        <v>245674.13915777893</v>
      </c>
      <c r="X241" s="176">
        <f>SUM(H$189:H241)</f>
        <v>332640.50999999995</v>
      </c>
    </row>
    <row r="242" spans="1:24" ht="8.25" hidden="1" customHeight="1">
      <c r="A242" s="237">
        <v>44666</v>
      </c>
      <c r="B242" s="25">
        <v>88</v>
      </c>
      <c r="C242" s="35" t="s">
        <v>21</v>
      </c>
      <c r="D242" s="36" t="str">
        <f t="shared" si="139"/>
        <v>'</v>
      </c>
      <c r="E242" s="37">
        <f t="shared" si="139"/>
        <v>44771</v>
      </c>
      <c r="F242" s="6">
        <f>MAXA('Loan #7'!F194,'Loan #8'!F194,'Loan #9'!F182)</f>
        <v>181</v>
      </c>
      <c r="G242" s="38">
        <f>SUM('Loan #1'!G242+'Loan #2'!G242+'Loan #3'!G218+'Loan #4'!G218+'Loan #7'!G194+'Loan #8'!G194+'Loan #9'!G182)</f>
        <v>12633.692908618268</v>
      </c>
      <c r="H242" s="39">
        <f>SUM('Loan #1'!H242+'Loan #2'!H242+'Loan #3'!H218+'Loan #4'!H218+'Loan #7'!H194+'Loan #8'!H194+'Loan #9'!H182)</f>
        <v>4661.29</v>
      </c>
      <c r="I242" s="39">
        <f>SUM('Loan #1'!I242+'Loan #2'!I242+'Loan #3'!I218+'Loan #4'!I218+'Loan #7'!I194+'Loan #8'!I194+'Loan #9'!I182)</f>
        <v>7972.4029086182691</v>
      </c>
      <c r="J242" s="39">
        <f>SUM('Loan #1'!J242+'Loan #2'!J242+'Loan #3'!J218+'Loan #4'!J218+'Loan #7'!J194+'Loan #8'!J194+'Loan #9'!J182)</f>
        <v>524746.09135682322</v>
      </c>
      <c r="K242" s="41"/>
      <c r="L242" s="42"/>
      <c r="M242" s="42"/>
      <c r="N242" s="42"/>
      <c r="O242" s="42"/>
      <c r="P242" s="46"/>
      <c r="Q242" s="23"/>
      <c r="V242" s="221">
        <f>SUM(H$189:H242)-R$189</f>
        <v>250335.42915777891</v>
      </c>
      <c r="X242" s="176">
        <f>SUM(H$189:H242)</f>
        <v>337301.79999999993</v>
      </c>
    </row>
    <row r="243" spans="1:24" ht="8.25" hidden="1" customHeight="1">
      <c r="A243" s="237">
        <v>44696</v>
      </c>
      <c r="B243" s="25">
        <v>89</v>
      </c>
      <c r="C243" s="35" t="s">
        <v>22</v>
      </c>
      <c r="D243" s="36" t="str">
        <f t="shared" si="139"/>
        <v>'</v>
      </c>
      <c r="E243" s="37">
        <f t="shared" si="139"/>
        <v>44771</v>
      </c>
      <c r="F243" s="6">
        <f>MAXA('Loan #7'!F195,'Loan #8'!F195,'Loan #9'!F183)</f>
        <v>182</v>
      </c>
      <c r="G243" s="38">
        <f>SUM('Loan #1'!G243+'Loan #2'!G243+'Loan #3'!G219+'Loan #4'!G219+'Loan #7'!G195+'Loan #8'!G195+'Loan #9'!G183)</f>
        <v>12633.692908618268</v>
      </c>
      <c r="H243" s="39">
        <f>SUM('Loan #1'!H243+'Loan #2'!H243+'Loan #3'!H219+'Loan #4'!H219+'Loan #7'!H195+'Loan #8'!H195+'Loan #9'!H183)</f>
        <v>4591.5200000000004</v>
      </c>
      <c r="I243" s="39">
        <f>SUM('Loan #1'!I243+'Loan #2'!I243+'Loan #3'!I219+'Loan #4'!I219+'Loan #7'!I195+'Loan #8'!I195+'Loan #9'!I183)</f>
        <v>8042.1729086182695</v>
      </c>
      <c r="J243" s="39">
        <f>SUM('Loan #1'!J243+'Loan #2'!J243+'Loan #3'!J219+'Loan #4'!J219+'Loan #7'!J195+'Loan #8'!J195+'Loan #9'!J183)</f>
        <v>516703.91844820499</v>
      </c>
      <c r="K243" s="41"/>
      <c r="L243" s="42"/>
      <c r="M243" s="42"/>
      <c r="N243" s="42"/>
      <c r="O243" s="42"/>
      <c r="P243" s="46"/>
      <c r="Q243" s="23"/>
      <c r="V243" s="221">
        <f>SUM(H$189:H243)-R$189</f>
        <v>254926.94915777893</v>
      </c>
      <c r="X243" s="176">
        <f>SUM(H$189:H243)</f>
        <v>341893.31999999995</v>
      </c>
    </row>
    <row r="244" spans="1:24" ht="8.25" hidden="1" customHeight="1">
      <c r="A244" s="237">
        <v>44727</v>
      </c>
      <c r="B244" s="25">
        <v>90</v>
      </c>
      <c r="C244" s="35" t="s">
        <v>23</v>
      </c>
      <c r="D244" s="36" t="str">
        <f t="shared" si="139"/>
        <v>'</v>
      </c>
      <c r="E244" s="37">
        <f t="shared" si="139"/>
        <v>44771</v>
      </c>
      <c r="F244" s="6">
        <f>MAXA('Loan #7'!F196,'Loan #8'!F196,'Loan #9'!F184)</f>
        <v>183</v>
      </c>
      <c r="G244" s="38">
        <f>SUM('Loan #1'!G244+'Loan #2'!G244+'Loan #3'!G220+'Loan #4'!G220+'Loan #7'!G196+'Loan #8'!G196+'Loan #9'!G184)</f>
        <v>12633.692908618268</v>
      </c>
      <c r="H244" s="39">
        <f>SUM('Loan #1'!H244+'Loan #2'!H244+'Loan #3'!H220+'Loan #4'!H220+'Loan #7'!H196+'Loan #8'!H196+'Loan #9'!H184)</f>
        <v>4521.1499999999996</v>
      </c>
      <c r="I244" s="39">
        <f>SUM('Loan #1'!I244+'Loan #2'!I244+'Loan #3'!I220+'Loan #4'!I220+'Loan #7'!I196+'Loan #8'!I196+'Loan #9'!I184)</f>
        <v>8112.5429086182694</v>
      </c>
      <c r="J244" s="39">
        <f>SUM('Loan #1'!J244+'Loan #2'!J244+'Loan #3'!J220+'Loan #4'!J220+'Loan #7'!J196+'Loan #8'!J196+'Loan #9'!J184)</f>
        <v>508591.37553958676</v>
      </c>
      <c r="K244" s="41"/>
      <c r="L244" s="42"/>
      <c r="M244" s="42"/>
      <c r="N244" s="42"/>
      <c r="O244" s="42"/>
      <c r="P244" s="46"/>
      <c r="Q244" s="23"/>
      <c r="V244" s="221">
        <f>SUM(H$189:H244)-R$189</f>
        <v>259448.09915777895</v>
      </c>
      <c r="X244" s="176">
        <f>SUM(H$189:H244)</f>
        <v>346414.47</v>
      </c>
    </row>
    <row r="245" spans="1:24" ht="8.25" hidden="1" customHeight="1">
      <c r="A245" s="237">
        <v>44757</v>
      </c>
      <c r="B245" s="25">
        <v>91</v>
      </c>
      <c r="C245" s="35" t="s">
        <v>24</v>
      </c>
      <c r="D245" s="36" t="str">
        <f t="shared" si="139"/>
        <v>'</v>
      </c>
      <c r="E245" s="37">
        <f t="shared" si="139"/>
        <v>44771</v>
      </c>
      <c r="F245" s="6">
        <f>MAXA('Loan #7'!F197,'Loan #8'!F197,'Loan #9'!F185)</f>
        <v>184</v>
      </c>
      <c r="G245" s="38">
        <f>SUM('Loan #1'!G245+'Loan #2'!G245+'Loan #3'!G221+'Loan #4'!G221+'Loan #7'!G197+'Loan #8'!G197+'Loan #9'!G185)</f>
        <v>12633.692908618268</v>
      </c>
      <c r="H245" s="39">
        <f>SUM('Loan #1'!H245+'Loan #2'!H245+'Loan #3'!H221+'Loan #4'!H221+'Loan #7'!H197+'Loan #8'!H197+'Loan #9'!H185)</f>
        <v>4450.18</v>
      </c>
      <c r="I245" s="39">
        <f>SUM('Loan #1'!I245+'Loan #2'!I245+'Loan #3'!I221+'Loan #4'!I221+'Loan #7'!I197+'Loan #8'!I197+'Loan #9'!I185)</f>
        <v>8183.5129086182696</v>
      </c>
      <c r="J245" s="39">
        <f>SUM('Loan #1'!J245+'Loan #2'!J245+'Loan #3'!J221+'Loan #4'!J221+'Loan #7'!J197+'Loan #8'!J197+'Loan #9'!J185)</f>
        <v>500407.86263096845</v>
      </c>
      <c r="K245" s="41"/>
      <c r="L245" s="42"/>
      <c r="M245" s="42"/>
      <c r="N245" s="42"/>
      <c r="O245" s="42"/>
      <c r="P245" s="46"/>
      <c r="Q245" s="23"/>
      <c r="V245" s="221">
        <f>SUM(H$189:H245)-R$189</f>
        <v>263898.27915777895</v>
      </c>
      <c r="X245" s="176">
        <f>SUM(H$189:H245)</f>
        <v>350864.64999999997</v>
      </c>
    </row>
    <row r="246" spans="1:24" ht="8.25" hidden="1" customHeight="1">
      <c r="A246" s="237">
        <v>44788</v>
      </c>
      <c r="B246" s="25">
        <v>92</v>
      </c>
      <c r="C246" s="35" t="s">
        <v>25</v>
      </c>
      <c r="D246" s="36" t="str">
        <f t="shared" si="139"/>
        <v>'</v>
      </c>
      <c r="E246" s="37">
        <f t="shared" si="139"/>
        <v>44771</v>
      </c>
      <c r="F246" s="6">
        <f>MAXA('Loan #7'!F198,'Loan #8'!F198,'Loan #9'!F186)</f>
        <v>185</v>
      </c>
      <c r="G246" s="38">
        <f>SUM('Loan #1'!G246+'Loan #2'!G246+'Loan #3'!G222+'Loan #4'!G222+'Loan #7'!G198+'Loan #8'!G198+'Loan #9'!G186)</f>
        <v>12633.692908618268</v>
      </c>
      <c r="H246" s="39">
        <f>SUM('Loan #1'!H246+'Loan #2'!H246+'Loan #3'!H222+'Loan #4'!H222+'Loan #7'!H198+'Loan #8'!H198+'Loan #9'!H186)</f>
        <v>4378.58</v>
      </c>
      <c r="I246" s="39">
        <f>SUM('Loan #1'!I246+'Loan #2'!I246+'Loan #3'!I222+'Loan #4'!I222+'Loan #7'!I198+'Loan #8'!I198+'Loan #9'!I186)</f>
        <v>8255.11290861827</v>
      </c>
      <c r="J246" s="39">
        <f>SUM('Loan #1'!J246+'Loan #2'!J246+'Loan #3'!J222+'Loan #4'!J222+'Loan #7'!J198+'Loan #8'!J198+'Loan #9'!J186)</f>
        <v>492152.74972235016</v>
      </c>
      <c r="K246" s="41"/>
      <c r="L246" s="42"/>
      <c r="M246" s="42"/>
      <c r="N246" s="42"/>
      <c r="O246" s="42"/>
      <c r="P246" s="46"/>
      <c r="Q246" s="23"/>
      <c r="V246" s="221">
        <f>SUM(H$189:H246)-R$189</f>
        <v>268276.85915777896</v>
      </c>
      <c r="X246" s="176">
        <f>SUM(H$189:H246)</f>
        <v>355243.23</v>
      </c>
    </row>
    <row r="247" spans="1:24" ht="8.25" hidden="1" customHeight="1">
      <c r="A247" s="237">
        <v>44819</v>
      </c>
      <c r="B247" s="25">
        <v>93</v>
      </c>
      <c r="C247" s="35" t="s">
        <v>26</v>
      </c>
      <c r="D247" s="36" t="str">
        <f t="shared" si="139"/>
        <v>'</v>
      </c>
      <c r="E247" s="37">
        <f t="shared" si="139"/>
        <v>44771</v>
      </c>
      <c r="F247" s="6">
        <f>MAXA('Loan #7'!F199,'Loan #8'!F199,'Loan #9'!F187)</f>
        <v>186</v>
      </c>
      <c r="G247" s="38">
        <f>SUM('Loan #1'!G247+'Loan #2'!G247+'Loan #3'!G223+'Loan #4'!G223+'Loan #7'!G199+'Loan #8'!G199+'Loan #9'!G187)</f>
        <v>12633.692908618268</v>
      </c>
      <c r="H247" s="39">
        <f>SUM('Loan #1'!H247+'Loan #2'!H247+'Loan #3'!H223+'Loan #4'!H223+'Loan #7'!H199+'Loan #8'!H199+'Loan #9'!H187)</f>
        <v>4306.33</v>
      </c>
      <c r="I247" s="39">
        <f>SUM('Loan #1'!I247+'Loan #2'!I247+'Loan #3'!I223+'Loan #4'!I223+'Loan #7'!I199+'Loan #8'!I199+'Loan #9'!I187)</f>
        <v>8327.36290861827</v>
      </c>
      <c r="J247" s="39">
        <f>SUM('Loan #1'!J247+'Loan #2'!J247+'Loan #3'!J223+'Loan #4'!J223+'Loan #7'!J199+'Loan #8'!J199+'Loan #9'!J187)</f>
        <v>483825.38681373192</v>
      </c>
      <c r="K247" s="41"/>
      <c r="L247" s="42"/>
      <c r="M247" s="42"/>
      <c r="N247" s="42"/>
      <c r="O247" s="42"/>
      <c r="P247" s="46"/>
      <c r="Q247" s="23"/>
      <c r="V247" s="221">
        <f>SUM(H$189:H247)-R$189</f>
        <v>272583.18915777898</v>
      </c>
      <c r="X247" s="176">
        <f>SUM(H$189:H247)</f>
        <v>359549.56</v>
      </c>
    </row>
    <row r="248" spans="1:24" ht="8.25" hidden="1" customHeight="1">
      <c r="A248" s="237">
        <v>44849</v>
      </c>
      <c r="B248" s="25">
        <v>94</v>
      </c>
      <c r="C248" s="35" t="s">
        <v>27</v>
      </c>
      <c r="D248" s="36" t="str">
        <f t="shared" si="139"/>
        <v>'</v>
      </c>
      <c r="E248" s="37">
        <f t="shared" si="139"/>
        <v>44771</v>
      </c>
      <c r="F248" s="6">
        <f>MAXA('Loan #7'!F200,'Loan #8'!F200,'Loan #9'!F188)</f>
        <v>187</v>
      </c>
      <c r="G248" s="38">
        <f>SUM('Loan #1'!G248+'Loan #2'!G248+'Loan #3'!G224+'Loan #4'!G224+'Loan #7'!G200+'Loan #8'!G200+'Loan #9'!G188)</f>
        <v>12633.692908618268</v>
      </c>
      <c r="H248" s="39">
        <f>SUM('Loan #1'!H248+'Loan #2'!H248+'Loan #3'!H224+'Loan #4'!H224+'Loan #7'!H200+'Loan #8'!H200+'Loan #9'!H188)</f>
        <v>4233.4699999999993</v>
      </c>
      <c r="I248" s="39">
        <f>SUM('Loan #1'!I248+'Loan #2'!I248+'Loan #3'!I224+'Loan #4'!I224+'Loan #7'!I200+'Loan #8'!I200+'Loan #9'!I188)</f>
        <v>8400.2229086182706</v>
      </c>
      <c r="J248" s="39">
        <f>SUM('Loan #1'!J248+'Loan #2'!J248+'Loan #3'!J224+'Loan #4'!J224+'Loan #7'!J200+'Loan #8'!J200+'Loan #9'!J188)</f>
        <v>475425.16390511359</v>
      </c>
      <c r="K248" s="41"/>
      <c r="L248" s="42"/>
      <c r="M248" s="42"/>
      <c r="N248" s="42"/>
      <c r="O248" s="42"/>
      <c r="P248" s="46"/>
      <c r="Q248" s="23"/>
      <c r="V248" s="221">
        <f>SUM(H$189:H248)-R$189</f>
        <v>276816.65915777895</v>
      </c>
      <c r="X248" s="176">
        <f>SUM(H$189:H248)</f>
        <v>363783.02999999997</v>
      </c>
    </row>
    <row r="249" spans="1:24" ht="8.25" hidden="1" customHeight="1">
      <c r="A249" s="237">
        <v>44880</v>
      </c>
      <c r="B249" s="25">
        <v>95</v>
      </c>
      <c r="C249" s="35" t="s">
        <v>28</v>
      </c>
      <c r="D249" s="36" t="str">
        <f t="shared" si="139"/>
        <v>'</v>
      </c>
      <c r="E249" s="37">
        <f t="shared" si="139"/>
        <v>44771</v>
      </c>
      <c r="F249" s="6">
        <f>MAXA('Loan #7'!F201,'Loan #8'!F201,'Loan #9'!F189)</f>
        <v>188</v>
      </c>
      <c r="G249" s="38">
        <f>SUM('Loan #1'!G249+'Loan #2'!G249+'Loan #3'!G225+'Loan #4'!G225+'Loan #7'!G201+'Loan #8'!G201+'Loan #9'!G189)</f>
        <v>12633.692908618268</v>
      </c>
      <c r="H249" s="39">
        <f>SUM('Loan #1'!H249+'Loan #2'!H249+'Loan #3'!H225+'Loan #4'!H225+'Loan #7'!H201+'Loan #8'!H201+'Loan #9'!H189)</f>
        <v>4159.9799999999996</v>
      </c>
      <c r="I249" s="39">
        <f>SUM('Loan #1'!I249+'Loan #2'!I249+'Loan #3'!I225+'Loan #4'!I225+'Loan #7'!I201+'Loan #8'!I201+'Loan #9'!I189)</f>
        <v>8473.7129086182686</v>
      </c>
      <c r="J249" s="39">
        <f>SUM('Loan #1'!J249+'Loan #2'!J249+'Loan #3'!J225+'Loan #4'!J225+'Loan #7'!J201+'Loan #8'!J201+'Loan #9'!J189)</f>
        <v>466951.45099649532</v>
      </c>
      <c r="K249" s="41"/>
      <c r="L249" s="42"/>
      <c r="M249" s="42"/>
      <c r="N249" s="42"/>
      <c r="O249" s="42"/>
      <c r="P249" s="46"/>
      <c r="Q249" s="23"/>
      <c r="V249" s="221">
        <f>SUM(H$189:H249)-R$189</f>
        <v>280976.63915777893</v>
      </c>
      <c r="X249" s="176">
        <f>SUM(H$189:H249)</f>
        <v>367943.00999999995</v>
      </c>
    </row>
    <row r="250" spans="1:24" ht="8.25" hidden="1" customHeight="1">
      <c r="A250" s="237">
        <v>44910</v>
      </c>
      <c r="B250" s="25">
        <v>96</v>
      </c>
      <c r="C250" s="35" t="s">
        <v>29</v>
      </c>
      <c r="D250" s="36" t="str">
        <f t="shared" si="139"/>
        <v>'</v>
      </c>
      <c r="E250" s="37">
        <f t="shared" si="139"/>
        <v>44771</v>
      </c>
      <c r="F250" s="6">
        <f>MAXA('Loan #7'!F202,'Loan #8'!F202,'Loan #9'!F190)</f>
        <v>189</v>
      </c>
      <c r="G250" s="45">
        <f>SUM('Loan #1'!G250+'Loan #2'!G250+'Loan #3'!G226+'Loan #4'!G226+'Loan #7'!G202+'Loan #8'!G202+'Loan #9'!G190)</f>
        <v>12633.692908618268</v>
      </c>
      <c r="H250" s="42">
        <f>SUM('Loan #1'!H250+'Loan #2'!H250+'Loan #3'!H226+'Loan #4'!H226+'Loan #7'!H202+'Loan #8'!H202+'Loan #9'!H190)</f>
        <v>4085.83</v>
      </c>
      <c r="I250" s="42">
        <f>SUM('Loan #1'!I250+'Loan #2'!I250+'Loan #3'!I226+'Loan #4'!I226+'Loan #7'!I202+'Loan #8'!I202+'Loan #9'!I190)</f>
        <v>8547.86290861827</v>
      </c>
      <c r="J250" s="42">
        <f>SUM('Loan #1'!J250+'Loan #2'!J250+'Loan #3'!J226+'Loan #4'!J226+'Loan #7'!J202+'Loan #8'!J202+'Loan #9'!J190)</f>
        <v>458403.58808787714</v>
      </c>
      <c r="K250" s="41">
        <f>SUM(H239:H250)</f>
        <v>53784.710000000006</v>
      </c>
      <c r="L250" s="42">
        <f>SUM(I239:I250)</f>
        <v>97819.60490341924</v>
      </c>
      <c r="M250" s="42">
        <f>SUM(G239:G250)</f>
        <v>151604.3149034192</v>
      </c>
      <c r="N250" s="42">
        <f>K250+N238</f>
        <v>426067.42000000004</v>
      </c>
      <c r="O250" s="42">
        <f>L250+O238</f>
        <v>303828.66034207353</v>
      </c>
      <c r="P250" s="46">
        <f>M250+P238</f>
        <v>729896.08034207358</v>
      </c>
      <c r="Q250" s="23"/>
      <c r="V250" s="221">
        <f>SUM(H$189:H250)-R$189</f>
        <v>285062.46915777895</v>
      </c>
      <c r="X250" s="176">
        <f>SUM(H$189:H250)</f>
        <v>372028.83999999997</v>
      </c>
    </row>
    <row r="251" spans="1:24" ht="8.25" hidden="1" customHeight="1">
      <c r="A251" s="237">
        <v>44941</v>
      </c>
      <c r="B251" s="25">
        <v>97</v>
      </c>
      <c r="C251" s="26" t="s">
        <v>17</v>
      </c>
      <c r="D251" s="47" t="str">
        <f>D239</f>
        <v>'</v>
      </c>
      <c r="E251" s="27">
        <f>E239+366</f>
        <v>45137</v>
      </c>
      <c r="F251" s="90">
        <f>MAXA('Loan #9'!F191)</f>
        <v>177</v>
      </c>
      <c r="G251" s="28">
        <f>SUM('Loan #1'!G251+'Loan #2'!G251+'Loan #3'!G227+'Loan #4'!G227+'Loan #7'!G203+'Loan #8'!G203+'Loan #9'!G191)</f>
        <v>12633.692908618268</v>
      </c>
      <c r="H251" s="29">
        <f>SUM('Loan #1'!H251+'Loan #2'!H251+'Loan #3'!H227+'Loan #4'!H227+'Loan #7'!H203+'Loan #8'!H203+'Loan #9'!H191)</f>
        <v>4011.03</v>
      </c>
      <c r="I251" s="29">
        <f>SUM('Loan #1'!I251+'Loan #2'!I251+'Loan #3'!I227+'Loan #4'!I227+'Loan #7'!I203+'Loan #8'!I203+'Loan #9'!I191)</f>
        <v>8622.6629086182693</v>
      </c>
      <c r="J251" s="29">
        <f>SUM('Loan #1'!J251+'Loan #2'!J251+'Loan #3'!J227+'Loan #4'!J227+'Loan #7'!J203+'Loan #8'!J203+'Loan #9'!J191)</f>
        <v>449780.9251792588</v>
      </c>
      <c r="K251" s="31"/>
      <c r="L251" s="32"/>
      <c r="M251" s="32"/>
      <c r="N251" s="32"/>
      <c r="O251" s="32"/>
      <c r="P251" s="48"/>
      <c r="Q251" s="23"/>
      <c r="V251" s="221">
        <f>SUM(H$189:H251)-R$189</f>
        <v>289073.49915777898</v>
      </c>
      <c r="X251" s="176">
        <f>SUM(H$189:H251)</f>
        <v>376039.87</v>
      </c>
    </row>
    <row r="252" spans="1:24" ht="8.25" hidden="1" customHeight="1">
      <c r="A252" s="237">
        <v>44972</v>
      </c>
      <c r="B252" s="25">
        <v>98</v>
      </c>
      <c r="C252" s="35" t="s">
        <v>19</v>
      </c>
      <c r="D252" s="36" t="str">
        <f t="shared" ref="D252:E262" si="140">D251</f>
        <v>'</v>
      </c>
      <c r="E252" s="37">
        <f t="shared" si="140"/>
        <v>45137</v>
      </c>
      <c r="F252" s="6">
        <f>MAXA('Loan #9'!F192)</f>
        <v>178</v>
      </c>
      <c r="G252" s="38">
        <f>SUM('Loan #1'!G252+'Loan #2'!G252+'Loan #3'!G228+'Loan #4'!G228+'Loan #7'!G204+'Loan #8'!G204+'Loan #9'!G192)</f>
        <v>12633.692908618268</v>
      </c>
      <c r="H252" s="39">
        <f>SUM('Loan #1'!H252+'Loan #2'!H252+'Loan #3'!H228+'Loan #4'!H228+'Loan #7'!H204+'Loan #8'!H204+'Loan #9'!H192)</f>
        <v>3935.58</v>
      </c>
      <c r="I252" s="39">
        <f>SUM('Loan #1'!I252+'Loan #2'!I252+'Loan #3'!I228+'Loan #4'!I228+'Loan #7'!I204+'Loan #8'!I204+'Loan #9'!I192)</f>
        <v>8698.11290861827</v>
      </c>
      <c r="J252" s="39">
        <f>SUM('Loan #1'!J252+'Loan #2'!J252+'Loan #3'!J228+'Loan #4'!J228+'Loan #7'!J204+'Loan #8'!J204+'Loan #9'!J192)</f>
        <v>441082.81227064057</v>
      </c>
      <c r="K252" s="41"/>
      <c r="L252" s="42"/>
      <c r="M252" s="42"/>
      <c r="N252" s="42"/>
      <c r="O252" s="42"/>
      <c r="P252" s="46"/>
      <c r="Q252" s="23"/>
      <c r="V252" s="221">
        <f>SUM(H$189:H252)-R$189</f>
        <v>293009.07915777899</v>
      </c>
      <c r="X252" s="176">
        <f>SUM(H$189:H252)</f>
        <v>379975.45</v>
      </c>
    </row>
    <row r="253" spans="1:24" ht="8.25" hidden="1" customHeight="1">
      <c r="A253" s="237">
        <v>45000</v>
      </c>
      <c r="B253" s="25">
        <v>99</v>
      </c>
      <c r="C253" s="35" t="s">
        <v>20</v>
      </c>
      <c r="D253" s="36" t="str">
        <f t="shared" si="140"/>
        <v>'</v>
      </c>
      <c r="E253" s="37">
        <f t="shared" si="140"/>
        <v>45137</v>
      </c>
      <c r="F253" s="6">
        <f>MAXA('Loan #9'!F193)</f>
        <v>179</v>
      </c>
      <c r="G253" s="38">
        <f>SUM('Loan #1'!G253+'Loan #2'!G253+'Loan #3'!G229+'Loan #4'!G229+'Loan #7'!G205+'Loan #8'!G205+'Loan #9'!G193)</f>
        <v>12633.692908618268</v>
      </c>
      <c r="H253" s="39">
        <f>SUM('Loan #1'!H253+'Loan #2'!H253+'Loan #3'!H229+'Loan #4'!H229+'Loan #7'!H205+'Loan #8'!H205+'Loan #9'!H193)</f>
        <v>3859.4800000000005</v>
      </c>
      <c r="I253" s="39">
        <f>SUM('Loan #1'!I253+'Loan #2'!I253+'Loan #3'!I229+'Loan #4'!I229+'Loan #7'!I205+'Loan #8'!I205+'Loan #9'!I193)</f>
        <v>8774.2129086182704</v>
      </c>
      <c r="J253" s="39">
        <f>SUM('Loan #1'!J253+'Loan #2'!J253+'Loan #3'!J229+'Loan #4'!J229+'Loan #7'!J205+'Loan #8'!J205+'Loan #9'!J193)</f>
        <v>432308.5993620223</v>
      </c>
      <c r="K253" s="41"/>
      <c r="L253" s="42"/>
      <c r="M253" s="42"/>
      <c r="N253" s="42"/>
      <c r="O253" s="42"/>
      <c r="P253" s="46"/>
      <c r="Q253" s="23"/>
      <c r="V253" s="221">
        <f>SUM(H$189:H253)-R$189</f>
        <v>296868.55915777897</v>
      </c>
      <c r="X253" s="176">
        <f>SUM(H$189:H253)</f>
        <v>383834.93</v>
      </c>
    </row>
    <row r="254" spans="1:24" ht="8.25" hidden="1" customHeight="1">
      <c r="A254" s="237">
        <v>45031</v>
      </c>
      <c r="B254" s="25">
        <v>100</v>
      </c>
      <c r="C254" s="35" t="s">
        <v>21</v>
      </c>
      <c r="D254" s="36" t="str">
        <f t="shared" si="140"/>
        <v>'</v>
      </c>
      <c r="E254" s="37">
        <f t="shared" si="140"/>
        <v>45137</v>
      </c>
      <c r="F254" s="6">
        <f>MAXA('Loan #9'!F194)</f>
        <v>180</v>
      </c>
      <c r="G254" s="38">
        <f>SUM('Loan #1'!G254+'Loan #2'!G254+'Loan #3'!G230+'Loan #4'!G230+'Loan #7'!G206+'Loan #8'!G206+'Loan #9'!G194)</f>
        <v>12633.692908618268</v>
      </c>
      <c r="H254" s="39">
        <f>SUM('Loan #1'!H254+'Loan #2'!H254+'Loan #3'!H230+'Loan #4'!H230+'Loan #7'!H206+'Loan #8'!H206+'Loan #9'!H194)</f>
        <v>3782.7000000000003</v>
      </c>
      <c r="I254" s="39">
        <f>SUM('Loan #1'!I254+'Loan #2'!I254+'Loan #3'!I230+'Loan #4'!I230+'Loan #7'!I206+'Loan #8'!I206+'Loan #9'!I194)</f>
        <v>8850.9929086182692</v>
      </c>
      <c r="J254" s="39">
        <f>SUM('Loan #1'!J254+'Loan #2'!J254+'Loan #3'!J230+'Loan #4'!J230+'Loan #7'!J206+'Loan #8'!J206+'Loan #9'!J194)</f>
        <v>423457.60645340406</v>
      </c>
      <c r="K254" s="41"/>
      <c r="L254" s="42"/>
      <c r="M254" s="42"/>
      <c r="N254" s="42"/>
      <c r="O254" s="42"/>
      <c r="P254" s="46"/>
      <c r="Q254" s="23"/>
      <c r="V254" s="221">
        <f>SUM(H$189:H254)-R$189</f>
        <v>300651.25915777899</v>
      </c>
      <c r="X254" s="176">
        <f>SUM(H$189:H254)</f>
        <v>387617.63</v>
      </c>
    </row>
    <row r="255" spans="1:24" ht="8.25" hidden="1" customHeight="1">
      <c r="A255" s="237">
        <v>45061</v>
      </c>
      <c r="B255" s="25">
        <v>101</v>
      </c>
      <c r="C255" s="35" t="s">
        <v>22</v>
      </c>
      <c r="D255" s="36" t="str">
        <f t="shared" si="140"/>
        <v>'</v>
      </c>
      <c r="E255" s="37">
        <f t="shared" si="140"/>
        <v>45137</v>
      </c>
      <c r="F255" s="6">
        <f>MAXA('Loan #9'!F195)</f>
        <v>181</v>
      </c>
      <c r="G255" s="38">
        <f>SUM('Loan #1'!G255+'Loan #2'!G255+'Loan #3'!G231+'Loan #4'!G231+'Loan #7'!G207+'Loan #8'!G207+'Loan #9'!G195)</f>
        <v>12633.692908618268</v>
      </c>
      <c r="H255" s="39">
        <f>SUM('Loan #1'!H255+'Loan #2'!H255+'Loan #3'!H231+'Loan #4'!H231+'Loan #7'!H207+'Loan #8'!H207+'Loan #9'!H195)</f>
        <v>3705.26</v>
      </c>
      <c r="I255" s="39">
        <f>SUM('Loan #1'!I255+'Loan #2'!I255+'Loan #3'!I231+'Loan #4'!I231+'Loan #7'!I207+'Loan #8'!I207+'Loan #9'!I195)</f>
        <v>8928.4329086182697</v>
      </c>
      <c r="J255" s="39">
        <f>SUM('Loan #1'!J255+'Loan #2'!J255+'Loan #3'!J231+'Loan #4'!J231+'Loan #7'!J207+'Loan #8'!J207+'Loan #9'!J195)</f>
        <v>414529.17354478576</v>
      </c>
      <c r="K255" s="41"/>
      <c r="L255" s="42"/>
      <c r="M255" s="42"/>
      <c r="N255" s="42"/>
      <c r="O255" s="42"/>
      <c r="P255" s="46"/>
      <c r="Q255" s="23"/>
      <c r="V255" s="221">
        <f>SUM(H$189:H255)-R$189</f>
        <v>304356.519157779</v>
      </c>
      <c r="X255" s="176">
        <f>SUM(H$189:H255)</f>
        <v>391322.89</v>
      </c>
    </row>
    <row r="256" spans="1:24" ht="8.25" hidden="1" customHeight="1">
      <c r="A256" s="237">
        <v>45092</v>
      </c>
      <c r="B256" s="25">
        <v>102</v>
      </c>
      <c r="C256" s="35" t="s">
        <v>23</v>
      </c>
      <c r="D256" s="36" t="str">
        <f t="shared" si="140"/>
        <v>'</v>
      </c>
      <c r="E256" s="37">
        <f t="shared" si="140"/>
        <v>45137</v>
      </c>
      <c r="F256" s="6">
        <f>MAXA('Loan #9'!F196)</f>
        <v>182</v>
      </c>
      <c r="G256" s="38">
        <f>SUM('Loan #1'!G256+'Loan #2'!G256+'Loan #3'!G232+'Loan #4'!G232+'Loan #7'!G208+'Loan #8'!G208+'Loan #9'!G196)</f>
        <v>12633.692908618275</v>
      </c>
      <c r="H256" s="39">
        <f>SUM('Loan #1'!H256+'Loan #2'!H256+'Loan #3'!H232+'Loan #4'!H232+'Loan #7'!H208+'Loan #8'!H208+'Loan #9'!H196)</f>
        <v>3627.14</v>
      </c>
      <c r="I256" s="39">
        <f>SUM('Loan #1'!I256+'Loan #2'!I256+'Loan #3'!I232+'Loan #4'!I232+'Loan #7'!I208+'Loan #8'!I208+'Loan #9'!I196)</f>
        <v>9006.552908618276</v>
      </c>
      <c r="J256" s="39">
        <f>SUM('Loan #1'!J256+'Loan #2'!J256+'Loan #3'!J232+'Loan #4'!J232+'Loan #7'!J208+'Loan #8'!J208+'Loan #9'!J196)</f>
        <v>405522.62063616747</v>
      </c>
      <c r="K256" s="41"/>
      <c r="L256" s="42"/>
      <c r="M256" s="42"/>
      <c r="N256" s="42"/>
      <c r="O256" s="42"/>
      <c r="P256" s="46"/>
      <c r="Q256" s="23"/>
      <c r="V256" s="221">
        <f>SUM(H$189:H256)-R$189</f>
        <v>307983.65915777901</v>
      </c>
      <c r="X256" s="176">
        <f>SUM(H$189:H256)</f>
        <v>394950.03</v>
      </c>
    </row>
    <row r="257" spans="1:24" ht="8.25" hidden="1" customHeight="1">
      <c r="A257" s="237">
        <v>45122</v>
      </c>
      <c r="B257" s="25">
        <v>103</v>
      </c>
      <c r="C257" s="35" t="s">
        <v>24</v>
      </c>
      <c r="D257" s="36" t="str">
        <f t="shared" si="140"/>
        <v>'</v>
      </c>
      <c r="E257" s="37">
        <f t="shared" si="140"/>
        <v>45137</v>
      </c>
      <c r="F257" s="6">
        <f>MAXA('Loan #9'!F197)</f>
        <v>183</v>
      </c>
      <c r="G257" s="38">
        <f>SUM('Loan #1'!G257+'Loan #2'!G257+'Loan #3'!G233+'Loan #4'!G233+'Loan #7'!G209+'Loan #8'!G209+'Loan #9'!G197)</f>
        <v>12297.492670181386</v>
      </c>
      <c r="H257" s="39">
        <f>SUM('Loan #1'!H257+'Loan #2'!H257+'Loan #3'!H233+'Loan #4'!H233+'Loan #7'!H209+'Loan #8'!H209+'Loan #9'!H197)</f>
        <v>3548.33</v>
      </c>
      <c r="I257" s="39">
        <f>SUM('Loan #1'!I257+'Loan #2'!I257+'Loan #3'!I233+'Loan #4'!I233+'Loan #7'!I209+'Loan #8'!I209+'Loan #9'!I197)</f>
        <v>8749.1626701813875</v>
      </c>
      <c r="J257" s="39">
        <f>SUM('Loan #1'!J257+'Loan #2'!J257+'Loan #3'!J233+'Loan #4'!J233+'Loan #7'!J209+'Loan #8'!J209+'Loan #9'!J197)</f>
        <v>396773.4579659861</v>
      </c>
      <c r="K257" s="41"/>
      <c r="L257" s="42"/>
      <c r="M257" s="42"/>
      <c r="N257" s="42"/>
      <c r="O257" s="42"/>
      <c r="P257" s="46"/>
      <c r="Q257" s="23"/>
      <c r="V257" s="221">
        <f>SUM(H$189:H257)-R$189</f>
        <v>311531.98915777903</v>
      </c>
      <c r="X257" s="176">
        <f>SUM(H$189:H257)</f>
        <v>398498.36000000004</v>
      </c>
    </row>
    <row r="258" spans="1:24" ht="8.25" hidden="1" customHeight="1">
      <c r="A258" s="237">
        <v>45153</v>
      </c>
      <c r="B258" s="25">
        <v>104</v>
      </c>
      <c r="C258" s="35" t="s">
        <v>25</v>
      </c>
      <c r="D258" s="36" t="str">
        <f t="shared" si="140"/>
        <v>'</v>
      </c>
      <c r="E258" s="37">
        <f t="shared" si="140"/>
        <v>45137</v>
      </c>
      <c r="F258" s="6">
        <f>MAXA('Loan #9'!F198)</f>
        <v>184</v>
      </c>
      <c r="G258" s="38">
        <f>SUM('Loan #1'!G258+'Loan #2'!G258+'Loan #3'!G234+'Loan #4'!G234+'Loan #7'!G210+'Loan #8'!G210+'Loan #9'!G198)</f>
        <v>11639.691782624781</v>
      </c>
      <c r="H258" s="39">
        <f>SUM('Loan #1'!H258+'Loan #2'!H258+'Loan #3'!H234+'Loan #4'!H234+'Loan #7'!H210+'Loan #8'!H210+'Loan #9'!H198)</f>
        <v>3471.77</v>
      </c>
      <c r="I258" s="39">
        <f>SUM('Loan #1'!I258+'Loan #2'!I258+'Loan #3'!I234+'Loan #4'!I234+'Loan #7'!I210+'Loan #8'!I210+'Loan #9'!I198)</f>
        <v>8167.9217826247823</v>
      </c>
      <c r="J258" s="39">
        <f>SUM('Loan #1'!J258+'Loan #2'!J258+'Loan #3'!J234+'Loan #4'!J234+'Loan #7'!J210+'Loan #8'!J210+'Loan #9'!J198)</f>
        <v>388605.53618336131</v>
      </c>
      <c r="K258" s="41"/>
      <c r="L258" s="42"/>
      <c r="M258" s="42"/>
      <c r="N258" s="42"/>
      <c r="O258" s="42"/>
      <c r="P258" s="46"/>
      <c r="Q258" s="23"/>
      <c r="V258" s="221">
        <f>SUM(H$189:H258)-R$189</f>
        <v>315003.75915777904</v>
      </c>
      <c r="X258" s="176">
        <f>SUM(H$189:H258)</f>
        <v>401970.13000000006</v>
      </c>
    </row>
    <row r="259" spans="1:24" ht="8.25" hidden="1" customHeight="1">
      <c r="A259" s="237">
        <v>45184</v>
      </c>
      <c r="B259" s="25">
        <v>105</v>
      </c>
      <c r="C259" s="35" t="s">
        <v>26</v>
      </c>
      <c r="D259" s="36" t="str">
        <f t="shared" si="140"/>
        <v>'</v>
      </c>
      <c r="E259" s="37">
        <f t="shared" si="140"/>
        <v>45137</v>
      </c>
      <c r="F259" s="6">
        <f>MAXA('Loan #9'!F199)</f>
        <v>185</v>
      </c>
      <c r="G259" s="38">
        <f>SUM('Loan #1'!G259+'Loan #2'!G259+'Loan #3'!G235+'Loan #4'!G235+'Loan #7'!G211+'Loan #8'!G211+'Loan #9'!G199)</f>
        <v>11639.691782624781</v>
      </c>
      <c r="H259" s="39">
        <f>SUM('Loan #1'!H259+'Loan #2'!H259+'Loan #3'!H235+'Loan #4'!H235+'Loan #7'!H211+'Loan #8'!H211+'Loan #9'!H199)</f>
        <v>3400.3</v>
      </c>
      <c r="I259" s="39">
        <f>SUM('Loan #1'!I259+'Loan #2'!I259+'Loan #3'!I235+'Loan #4'!I235+'Loan #7'!I211+'Loan #8'!I211+'Loan #9'!I199)</f>
        <v>8239.3917826247816</v>
      </c>
      <c r="J259" s="39">
        <f>SUM('Loan #1'!J259+'Loan #2'!J259+'Loan #3'!J235+'Loan #4'!J235+'Loan #7'!J211+'Loan #8'!J211+'Loan #9'!J199)</f>
        <v>380366.14440073649</v>
      </c>
      <c r="K259" s="41"/>
      <c r="L259" s="42"/>
      <c r="M259" s="42"/>
      <c r="N259" s="42"/>
      <c r="O259" s="42"/>
      <c r="P259" s="46"/>
      <c r="Q259" s="23"/>
      <c r="V259" s="221">
        <f>SUM(H$189:H259)-R$189</f>
        <v>318404.05915777903</v>
      </c>
      <c r="X259" s="176">
        <f>SUM(H$189:H259)</f>
        <v>405370.43000000005</v>
      </c>
    </row>
    <row r="260" spans="1:24" ht="8.25" hidden="1" customHeight="1">
      <c r="A260" s="237">
        <v>45214</v>
      </c>
      <c r="B260" s="25">
        <v>106</v>
      </c>
      <c r="C260" s="35" t="s">
        <v>27</v>
      </c>
      <c r="D260" s="36" t="str">
        <f t="shared" si="140"/>
        <v>'</v>
      </c>
      <c r="E260" s="37">
        <f t="shared" si="140"/>
        <v>45137</v>
      </c>
      <c r="F260" s="6">
        <f>MAXA('Loan #9'!F200)</f>
        <v>186</v>
      </c>
      <c r="G260" s="38">
        <f>SUM('Loan #1'!G260+'Loan #2'!G260+'Loan #3'!G236+'Loan #4'!G236+'Loan #7'!G212+'Loan #8'!G212+'Loan #9'!G200)</f>
        <v>11639.691782624781</v>
      </c>
      <c r="H260" s="39">
        <f>SUM('Loan #1'!H260+'Loan #2'!H260+'Loan #3'!H236+'Loan #4'!H236+'Loan #7'!H212+'Loan #8'!H212+'Loan #9'!H200)</f>
        <v>3328.2</v>
      </c>
      <c r="I260" s="39">
        <f>SUM('Loan #1'!I260+'Loan #2'!I260+'Loan #3'!I236+'Loan #4'!I236+'Loan #7'!I212+'Loan #8'!I212+'Loan #9'!I200)</f>
        <v>8311.491782624782</v>
      </c>
      <c r="J260" s="39">
        <f>SUM('Loan #1'!J260+'Loan #2'!J260+'Loan #3'!J236+'Loan #4'!J236+'Loan #7'!J212+'Loan #8'!J212+'Loan #9'!J200)</f>
        <v>372054.65261811169</v>
      </c>
      <c r="K260" s="41"/>
      <c r="L260" s="42"/>
      <c r="M260" s="42"/>
      <c r="N260" s="42"/>
      <c r="O260" s="42"/>
      <c r="P260" s="46"/>
      <c r="Q260" s="23"/>
      <c r="V260" s="221">
        <f>SUM(H$189:H260)-R$189</f>
        <v>321732.25915777904</v>
      </c>
      <c r="X260" s="176">
        <f>SUM(H$189:H260)</f>
        <v>408698.63000000006</v>
      </c>
    </row>
    <row r="261" spans="1:24" ht="8.25" hidden="1" customHeight="1">
      <c r="A261" s="237">
        <v>45245</v>
      </c>
      <c r="B261" s="25">
        <v>107</v>
      </c>
      <c r="C261" s="35" t="s">
        <v>28</v>
      </c>
      <c r="D261" s="36" t="str">
        <f t="shared" si="140"/>
        <v>'</v>
      </c>
      <c r="E261" s="37">
        <f t="shared" si="140"/>
        <v>45137</v>
      </c>
      <c r="F261" s="6">
        <f>MAXA('Loan #9'!F201)</f>
        <v>187</v>
      </c>
      <c r="G261" s="38">
        <f>SUM('Loan #1'!G261+'Loan #2'!G261+'Loan #3'!G237+'Loan #4'!G237+'Loan #7'!G213+'Loan #8'!G213+'Loan #9'!G201)</f>
        <v>11639.691782624781</v>
      </c>
      <c r="H261" s="39">
        <f>SUM('Loan #1'!H261+'Loan #2'!H261+'Loan #3'!H237+'Loan #4'!H237+'Loan #7'!H213+'Loan #8'!H213+'Loan #9'!H201)</f>
        <v>3255.4800000000005</v>
      </c>
      <c r="I261" s="39">
        <f>SUM('Loan #1'!I261+'Loan #2'!I261+'Loan #3'!I237+'Loan #4'!I237+'Loan #7'!I213+'Loan #8'!I213+'Loan #9'!I201)</f>
        <v>8384.2117826247832</v>
      </c>
      <c r="J261" s="39">
        <f>SUM('Loan #1'!J261+'Loan #2'!J261+'Loan #3'!J237+'Loan #4'!J237+'Loan #7'!J213+'Loan #8'!J213+'Loan #9'!J201)</f>
        <v>363670.44083548698</v>
      </c>
      <c r="K261" s="41"/>
      <c r="L261" s="42"/>
      <c r="M261" s="42"/>
      <c r="N261" s="42"/>
      <c r="O261" s="42"/>
      <c r="P261" s="46"/>
      <c r="Q261" s="23"/>
      <c r="V261" s="221">
        <f>SUM(H$189:H261)-R$189</f>
        <v>324987.73915777903</v>
      </c>
      <c r="X261" s="176">
        <f>SUM(H$189:H261)</f>
        <v>411954.11000000004</v>
      </c>
    </row>
    <row r="262" spans="1:24" ht="8.25" hidden="1" customHeight="1">
      <c r="A262" s="237">
        <v>45275</v>
      </c>
      <c r="B262" s="25">
        <v>108</v>
      </c>
      <c r="C262" s="35" t="s">
        <v>29</v>
      </c>
      <c r="D262" s="36" t="str">
        <f t="shared" si="140"/>
        <v>'</v>
      </c>
      <c r="E262" s="37">
        <f t="shared" si="140"/>
        <v>45137</v>
      </c>
      <c r="F262" s="6">
        <f>MAXA('Loan #9'!F202)</f>
        <v>188</v>
      </c>
      <c r="G262" s="45">
        <f>SUM('Loan #1'!G262+'Loan #2'!G262+'Loan #3'!G238+'Loan #4'!G238+'Loan #7'!G214+'Loan #8'!G214+'Loan #9'!G202)</f>
        <v>11639.691782624781</v>
      </c>
      <c r="H262" s="42">
        <f>SUM('Loan #1'!H262+'Loan #2'!H262+'Loan #3'!H238+'Loan #4'!H238+'Loan #7'!H214+'Loan #8'!H214+'Loan #9'!H202)</f>
        <v>3182.12</v>
      </c>
      <c r="I262" s="42">
        <f>SUM('Loan #1'!I262+'Loan #2'!I262+'Loan #3'!I238+'Loan #4'!I238+'Loan #7'!I214+'Loan #8'!I214+'Loan #9'!I202)</f>
        <v>8457.5717826247819</v>
      </c>
      <c r="J262" s="42">
        <f>SUM('Loan #1'!J262+'Loan #2'!J262+'Loan #3'!J238+'Loan #4'!J238+'Loan #7'!J214+'Loan #8'!J214+'Loan #9'!J202)</f>
        <v>355212.86905286217</v>
      </c>
      <c r="K262" s="41">
        <f>SUM(H251:H262)</f>
        <v>43107.390000000007</v>
      </c>
      <c r="L262" s="42">
        <f>SUM(I251:I262)</f>
        <v>103190.71903501493</v>
      </c>
      <c r="M262" s="42">
        <f>SUM(G251:G262)</f>
        <v>146298.1090350149</v>
      </c>
      <c r="N262" s="42">
        <f>K262+N250</f>
        <v>469174.81000000006</v>
      </c>
      <c r="O262" s="42">
        <f>L262+O250</f>
        <v>407019.37937708845</v>
      </c>
      <c r="P262" s="46">
        <f>M262+P250</f>
        <v>876194.18937708845</v>
      </c>
      <c r="Q262" s="23"/>
      <c r="V262" s="221">
        <f>SUM(H$189:H262)-R$189</f>
        <v>328169.85915777902</v>
      </c>
      <c r="X262" s="176">
        <f>SUM(H$189:H262)</f>
        <v>415136.23000000004</v>
      </c>
    </row>
    <row r="263" spans="1:24" ht="8.25" hidden="1" customHeight="1">
      <c r="A263" s="237">
        <v>45306</v>
      </c>
      <c r="B263" s="25">
        <v>49</v>
      </c>
      <c r="C263" s="26" t="s">
        <v>17</v>
      </c>
      <c r="D263" s="47" t="str">
        <f>D251</f>
        <v>'</v>
      </c>
      <c r="E263" s="27">
        <f>E251+366</f>
        <v>45503</v>
      </c>
      <c r="F263" s="90">
        <f>MAXA('Loan #3'!F239,'Loan #4'!F239,'Loan #5'!F227,'Loan #6'!F227,'Loan #7'!F215,'Loan #8'!F215,'Loan #9'!F203)</f>
        <v>227</v>
      </c>
      <c r="G263" s="28">
        <f>SUM('Loan #1'!G263+'Loan #2'!G263+'Loan #3'!G239+'Loan #4'!G239+'Loan #7'!G215+'Loan #8'!G215+'Loan #9'!G203)</f>
        <v>11639.691782624781</v>
      </c>
      <c r="H263" s="29">
        <f>SUM('Loan #1'!H263+'Loan #2'!H263+'Loan #3'!H239+'Loan #4'!H239+'Loan #7'!H215+'Loan #8'!H215+'Loan #9'!H203)</f>
        <v>3108.1099999999997</v>
      </c>
      <c r="I263" s="29">
        <f>SUM('Loan #1'!I263+'Loan #2'!I263+'Loan #3'!I239+'Loan #4'!I239+'Loan #7'!I215+'Loan #8'!I215+'Loan #9'!I203)</f>
        <v>8531.5817826247821</v>
      </c>
      <c r="J263" s="29">
        <f>SUM('Loan #1'!J263+'Loan #2'!J263+'Loan #3'!J239+'Loan #4'!J239+'Loan #7'!J215+'Loan #8'!J215+'Loan #9'!J203)</f>
        <v>346681.2872702374</v>
      </c>
      <c r="K263" s="31"/>
      <c r="L263" s="32"/>
      <c r="M263" s="32"/>
      <c r="N263" s="32"/>
      <c r="O263" s="32"/>
      <c r="P263" s="48"/>
      <c r="Q263" s="23"/>
      <c r="V263" s="221">
        <f>SUM(H$189:H263)-R$189</f>
        <v>331277.96915777901</v>
      </c>
      <c r="X263" s="176">
        <f>SUM(H$189:H263)</f>
        <v>418244.34</v>
      </c>
    </row>
    <row r="264" spans="1:24" ht="8.25" hidden="1" customHeight="1">
      <c r="A264" s="237">
        <v>45337</v>
      </c>
      <c r="B264" s="25">
        <v>50</v>
      </c>
      <c r="C264" s="35" t="s">
        <v>19</v>
      </c>
      <c r="D264" s="36" t="str">
        <f t="shared" ref="D264:E264" si="141">D263</f>
        <v>'</v>
      </c>
      <c r="E264" s="37">
        <f t="shared" si="141"/>
        <v>45503</v>
      </c>
      <c r="F264" s="6">
        <f>MAXA('Loan #3'!F240,'Loan #4'!F240,'Loan #5'!F228,'Loan #6'!F228,'Loan #7'!F216,'Loan #8'!F216,'Loan #9'!F204)</f>
        <v>228</v>
      </c>
      <c r="G264" s="38">
        <f>SUM('Loan #1'!G264+'Loan #2'!G264+'Loan #3'!G240+'Loan #4'!G240+'Loan #7'!G216+'Loan #8'!G216+'Loan #9'!G204)</f>
        <v>11639.691782624781</v>
      </c>
      <c r="H264" s="39">
        <f>SUM('Loan #1'!H264+'Loan #2'!H264+'Loan #3'!H240+'Loan #4'!H240+'Loan #7'!H216+'Loan #8'!H216+'Loan #9'!H204)</f>
        <v>3033.46</v>
      </c>
      <c r="I264" s="39">
        <f>SUM('Loan #1'!I264+'Loan #2'!I264+'Loan #3'!I240+'Loan #4'!I240+'Loan #7'!I216+'Loan #8'!I216+'Loan #9'!I204)</f>
        <v>8606.2317826247818</v>
      </c>
      <c r="J264" s="39">
        <f>SUM('Loan #1'!J264+'Loan #2'!J264+'Loan #3'!J240+'Loan #4'!J240+'Loan #7'!J216+'Loan #8'!J216+'Loan #9'!J204)</f>
        <v>338075.05548761261</v>
      </c>
      <c r="K264" s="41"/>
      <c r="L264" s="42"/>
      <c r="M264" s="42"/>
      <c r="N264" s="42"/>
      <c r="O264" s="42"/>
      <c r="P264" s="46"/>
      <c r="Q264" s="23"/>
      <c r="V264" s="221">
        <f>SUM(H$189:H264)-R$189</f>
        <v>334311.42915777903</v>
      </c>
      <c r="X264" s="176">
        <f>SUM(H$189:H264)</f>
        <v>421277.80000000005</v>
      </c>
    </row>
    <row r="265" spans="1:24" ht="8.25" hidden="1" customHeight="1">
      <c r="A265" s="237">
        <v>45366</v>
      </c>
      <c r="B265" s="25">
        <v>51</v>
      </c>
      <c r="C265" s="35" t="s">
        <v>20</v>
      </c>
      <c r="D265" s="36" t="str">
        <f t="shared" ref="D265:E265" si="142">D264</f>
        <v>'</v>
      </c>
      <c r="E265" s="37">
        <f t="shared" si="142"/>
        <v>45503</v>
      </c>
      <c r="F265" s="6">
        <f>MAXA('Loan #3'!F241,'Loan #4'!F241,'Loan #5'!F229,'Loan #6'!F229,'Loan #7'!F217,'Loan #8'!F217,'Loan #9'!F205)</f>
        <v>229</v>
      </c>
      <c r="G265" s="38">
        <f>SUM('Loan #1'!G265+'Loan #2'!G265+'Loan #3'!G241+'Loan #4'!G241+'Loan #7'!G217+'Loan #8'!G217+'Loan #9'!G205)</f>
        <v>11639.691782624781</v>
      </c>
      <c r="H265" s="39">
        <f>SUM('Loan #1'!H265+'Loan #2'!H265+'Loan #3'!H241+'Loan #4'!H241+'Loan #7'!H217+'Loan #8'!H217+'Loan #9'!H205)</f>
        <v>2958.16</v>
      </c>
      <c r="I265" s="39">
        <f>SUM('Loan #1'!I265+'Loan #2'!I265+'Loan #3'!I241+'Loan #4'!I241+'Loan #7'!I217+'Loan #8'!I217+'Loan #9'!I205)</f>
        <v>8681.5317826247829</v>
      </c>
      <c r="J265" s="39">
        <f>SUM('Loan #1'!J265+'Loan #2'!J265+'Loan #3'!J241+'Loan #4'!J241+'Loan #7'!J217+'Loan #8'!J217+'Loan #9'!J205)</f>
        <v>329393.52370498783</v>
      </c>
      <c r="K265" s="41"/>
      <c r="L265" s="42"/>
      <c r="M265" s="42"/>
      <c r="N265" s="42"/>
      <c r="O265" s="42"/>
      <c r="P265" s="46"/>
      <c r="Q265" s="23"/>
      <c r="V265" s="221">
        <f>SUM(H$189:H265)-R$189</f>
        <v>337269.589157779</v>
      </c>
      <c r="X265" s="176">
        <f>SUM(H$189:H265)</f>
        <v>424235.96</v>
      </c>
    </row>
    <row r="266" spans="1:24" ht="8.25" hidden="1" customHeight="1">
      <c r="A266" s="237">
        <v>45397</v>
      </c>
      <c r="B266" s="25">
        <v>52</v>
      </c>
      <c r="C266" s="35" t="s">
        <v>21</v>
      </c>
      <c r="D266" s="36" t="str">
        <f t="shared" ref="D266:E266" si="143">D265</f>
        <v>'</v>
      </c>
      <c r="E266" s="37">
        <f t="shared" si="143"/>
        <v>45503</v>
      </c>
      <c r="F266" s="6">
        <f>MAXA('Loan #3'!F242,'Loan #4'!F242,'Loan #5'!F230,'Loan #6'!F230,'Loan #7'!F218,'Loan #8'!F218,'Loan #9'!F206)</f>
        <v>230</v>
      </c>
      <c r="G266" s="38">
        <f>SUM('Loan #1'!G266+'Loan #2'!G266+'Loan #3'!G242+'Loan #4'!G242+'Loan #7'!G218+'Loan #8'!G218+'Loan #9'!G206)</f>
        <v>11639.691782624781</v>
      </c>
      <c r="H266" s="39">
        <f>SUM('Loan #1'!H266+'Loan #2'!H266+'Loan #3'!H242+'Loan #4'!H242+'Loan #7'!H218+'Loan #8'!H218+'Loan #9'!H206)</f>
        <v>2882.19</v>
      </c>
      <c r="I266" s="39">
        <f>SUM('Loan #1'!I266+'Loan #2'!I266+'Loan #3'!I242+'Loan #4'!I242+'Loan #7'!I218+'Loan #8'!I218+'Loan #9'!I206)</f>
        <v>8757.5017826247822</v>
      </c>
      <c r="J266" s="39">
        <f>SUM('Loan #1'!J266+'Loan #2'!J266+'Loan #3'!J242+'Loan #4'!J242+'Loan #7'!J218+'Loan #8'!J218+'Loan #9'!J206)</f>
        <v>320636.02192236303</v>
      </c>
      <c r="K266" s="41"/>
      <c r="L266" s="42"/>
      <c r="M266" s="42"/>
      <c r="N266" s="42"/>
      <c r="O266" s="42"/>
      <c r="P266" s="46"/>
      <c r="Q266" s="23"/>
      <c r="V266" s="221">
        <f>SUM(H$189:H266)-R$189</f>
        <v>340151.779157779</v>
      </c>
      <c r="X266" s="176">
        <f>SUM(H$189:H266)</f>
        <v>427118.15</v>
      </c>
    </row>
    <row r="267" spans="1:24" ht="8.25" hidden="1" customHeight="1">
      <c r="A267" s="237">
        <v>45427</v>
      </c>
      <c r="B267" s="25">
        <v>53</v>
      </c>
      <c r="C267" s="35" t="s">
        <v>22</v>
      </c>
      <c r="D267" s="36" t="str">
        <f t="shared" ref="D267:E267" si="144">D266</f>
        <v>'</v>
      </c>
      <c r="E267" s="37">
        <f t="shared" si="144"/>
        <v>45503</v>
      </c>
      <c r="F267" s="6">
        <f>MAXA('Loan #3'!F243,'Loan #4'!F243,'Loan #5'!F231,'Loan #6'!F231,'Loan #7'!F219,'Loan #8'!F219,'Loan #9'!F207)</f>
        <v>231</v>
      </c>
      <c r="G267" s="38">
        <f>SUM('Loan #1'!G267+'Loan #2'!G267+'Loan #3'!G243+'Loan #4'!G243+'Loan #7'!G219+'Loan #8'!G219+'Loan #9'!G207)</f>
        <v>11639.691782624781</v>
      </c>
      <c r="H267" s="39">
        <f>SUM('Loan #1'!H267+'Loan #2'!H267+'Loan #3'!H243+'Loan #4'!H243+'Loan #7'!H219+'Loan #8'!H219+'Loan #9'!H207)</f>
        <v>2805.56</v>
      </c>
      <c r="I267" s="39">
        <f>SUM('Loan #1'!I267+'Loan #2'!I267+'Loan #3'!I243+'Loan #4'!I243+'Loan #7'!I219+'Loan #8'!I219+'Loan #9'!I207)</f>
        <v>8834.1317826247832</v>
      </c>
      <c r="J267" s="39">
        <f>SUM('Loan #1'!J267+'Loan #2'!J267+'Loan #3'!J243+'Loan #4'!J243+'Loan #7'!J219+'Loan #8'!J219+'Loan #9'!J207)</f>
        <v>311801.89013973827</v>
      </c>
      <c r="K267" s="41"/>
      <c r="L267" s="42"/>
      <c r="M267" s="42"/>
      <c r="N267" s="42"/>
      <c r="O267" s="42"/>
      <c r="P267" s="46"/>
      <c r="Q267" s="23"/>
      <c r="V267" s="221">
        <f>SUM(H$189:H267)-R$189</f>
        <v>342957.339157779</v>
      </c>
      <c r="X267" s="176">
        <f>SUM(H$189:H267)</f>
        <v>429923.71</v>
      </c>
    </row>
    <row r="268" spans="1:24" ht="8.25" hidden="1" customHeight="1">
      <c r="A268" s="237">
        <v>45458</v>
      </c>
      <c r="B268" s="25">
        <v>54</v>
      </c>
      <c r="C268" s="35" t="s">
        <v>23</v>
      </c>
      <c r="D268" s="36" t="str">
        <f t="shared" ref="D268:E268" si="145">D267</f>
        <v>'</v>
      </c>
      <c r="E268" s="37">
        <f t="shared" si="145"/>
        <v>45503</v>
      </c>
      <c r="F268" s="6">
        <f>MAXA('Loan #3'!F244,'Loan #4'!F244,'Loan #5'!F232,'Loan #6'!F232,'Loan #7'!F220,'Loan #8'!F220,'Loan #9'!F208)</f>
        <v>232</v>
      </c>
      <c r="G268" s="38">
        <f>SUM('Loan #1'!G268+'Loan #2'!G268+'Loan #3'!G244+'Loan #4'!G244+'Loan #7'!G220+'Loan #8'!G220+'Loan #9'!G208)</f>
        <v>11639.691782624781</v>
      </c>
      <c r="H268" s="39">
        <f>SUM('Loan #1'!H268+'Loan #2'!H268+'Loan #3'!H244+'Loan #4'!H244+'Loan #7'!H220+'Loan #8'!H220+'Loan #9'!H208)</f>
        <v>2728.27</v>
      </c>
      <c r="I268" s="39">
        <f>SUM('Loan #1'!I268+'Loan #2'!I268+'Loan #3'!I244+'Loan #4'!I244+'Loan #7'!I220+'Loan #8'!I220+'Loan #9'!I208)</f>
        <v>8911.4217826247823</v>
      </c>
      <c r="J268" s="39">
        <f>SUM('Loan #1'!J268+'Loan #2'!J268+'Loan #3'!J244+'Loan #4'!J244+'Loan #7'!J220+'Loan #8'!J220+'Loan #9'!J208)</f>
        <v>302890.46835711348</v>
      </c>
      <c r="K268" s="41"/>
      <c r="L268" s="42"/>
      <c r="M268" s="42"/>
      <c r="N268" s="42"/>
      <c r="O268" s="42"/>
      <c r="P268" s="46"/>
      <c r="Q268" s="23"/>
      <c r="V268" s="221">
        <f>SUM(H$189:H268)-R$189</f>
        <v>345685.60915777902</v>
      </c>
      <c r="X268" s="176">
        <f>SUM(H$189:H268)</f>
        <v>432651.98000000004</v>
      </c>
    </row>
    <row r="269" spans="1:24" ht="8.25" hidden="1" customHeight="1">
      <c r="A269" s="237">
        <v>45488</v>
      </c>
      <c r="B269" s="25">
        <v>55</v>
      </c>
      <c r="C269" s="35" t="s">
        <v>24</v>
      </c>
      <c r="D269" s="36" t="str">
        <f t="shared" ref="D269:E269" si="146">D268</f>
        <v>'</v>
      </c>
      <c r="E269" s="37">
        <f t="shared" si="146"/>
        <v>45503</v>
      </c>
      <c r="F269" s="6">
        <f>MAXA('Loan #3'!F245,'Loan #4'!F245,'Loan #5'!F233,'Loan #6'!F233,'Loan #7'!F221,'Loan #8'!F221,'Loan #9'!F209)</f>
        <v>233</v>
      </c>
      <c r="G269" s="38">
        <f>SUM('Loan #1'!G269+'Loan #2'!G269+'Loan #3'!G245+'Loan #4'!G245+'Loan #7'!G221+'Loan #8'!G221+'Loan #9'!G209)</f>
        <v>11639.691782624781</v>
      </c>
      <c r="H269" s="39">
        <f>SUM('Loan #1'!H269+'Loan #2'!H269+'Loan #3'!H245+'Loan #4'!H245+'Loan #7'!H221+'Loan #8'!H221+'Loan #9'!H209)</f>
        <v>2650.3</v>
      </c>
      <c r="I269" s="39">
        <f>SUM('Loan #1'!I269+'Loan #2'!I269+'Loan #3'!I245+'Loan #4'!I245+'Loan #7'!I221+'Loan #8'!I221+'Loan #9'!I209)</f>
        <v>8989.3917826247816</v>
      </c>
      <c r="J269" s="39">
        <f>SUM('Loan #1'!J269+'Loan #2'!J269+'Loan #3'!J245+'Loan #4'!J245+'Loan #7'!J221+'Loan #8'!J221+'Loan #9'!J209)</f>
        <v>293901.07657448866</v>
      </c>
      <c r="K269" s="41"/>
      <c r="L269" s="42"/>
      <c r="M269" s="42"/>
      <c r="N269" s="42"/>
      <c r="O269" s="42"/>
      <c r="P269" s="46"/>
      <c r="Q269" s="23"/>
      <c r="V269" s="221">
        <f>SUM(H$189:H269)-R$189</f>
        <v>348335.90915777901</v>
      </c>
      <c r="X269" s="176">
        <f>SUM(H$189:H269)</f>
        <v>435302.28</v>
      </c>
    </row>
    <row r="270" spans="1:24" ht="8.25" hidden="1" customHeight="1">
      <c r="A270" s="237">
        <v>45519</v>
      </c>
      <c r="B270" s="25">
        <v>56</v>
      </c>
      <c r="C270" s="35" t="s">
        <v>25</v>
      </c>
      <c r="D270" s="36" t="str">
        <f t="shared" ref="D270:E270" si="147">D269</f>
        <v>'</v>
      </c>
      <c r="E270" s="37">
        <f t="shared" si="147"/>
        <v>45503</v>
      </c>
      <c r="F270" s="6">
        <f>MAXA('Loan #3'!F246,'Loan #4'!F246,'Loan #5'!F234,'Loan #6'!F234,'Loan #7'!F222,'Loan #8'!F222,'Loan #9'!F210)</f>
        <v>234</v>
      </c>
      <c r="G270" s="38">
        <f>SUM('Loan #1'!G270+'Loan #2'!G270+'Loan #3'!G246+'Loan #4'!G246+'Loan #7'!G222+'Loan #8'!G222+'Loan #9'!G210)</f>
        <v>11639.691782624781</v>
      </c>
      <c r="H270" s="39">
        <f>SUM('Loan #1'!H270+'Loan #2'!H270+'Loan #3'!H246+'Loan #4'!H246+'Loan #7'!H222+'Loan #8'!H222+'Loan #9'!H210)</f>
        <v>2571.63</v>
      </c>
      <c r="I270" s="39">
        <f>SUM('Loan #1'!I270+'Loan #2'!I270+'Loan #3'!I246+'Loan #4'!I246+'Loan #7'!I222+'Loan #8'!I222+'Loan #9'!I210)</f>
        <v>9068.0617826247817</v>
      </c>
      <c r="J270" s="39">
        <f>SUM('Loan #1'!J270+'Loan #2'!J270+'Loan #3'!J246+'Loan #4'!J246+'Loan #7'!J222+'Loan #8'!J222+'Loan #9'!J210)</f>
        <v>284833.01479186385</v>
      </c>
      <c r="K270" s="41"/>
      <c r="L270" s="42"/>
      <c r="M270" s="42"/>
      <c r="N270" s="42"/>
      <c r="O270" s="42"/>
      <c r="P270" s="46"/>
      <c r="Q270" s="23"/>
      <c r="V270" s="221">
        <f>SUM(H$189:H270)-R$189</f>
        <v>350907.53915777901</v>
      </c>
      <c r="X270" s="176">
        <f>SUM(H$189:H270)</f>
        <v>437873.91000000003</v>
      </c>
    </row>
    <row r="271" spans="1:24" ht="8.25" hidden="1" customHeight="1">
      <c r="A271" s="237">
        <v>45550</v>
      </c>
      <c r="B271" s="25">
        <v>57</v>
      </c>
      <c r="C271" s="35" t="s">
        <v>26</v>
      </c>
      <c r="D271" s="36" t="str">
        <f t="shared" ref="D271:E271" si="148">D270</f>
        <v>'</v>
      </c>
      <c r="E271" s="37">
        <f t="shared" si="148"/>
        <v>45503</v>
      </c>
      <c r="F271" s="6">
        <f>MAXA('Loan #3'!F247,'Loan #4'!F247,'Loan #5'!F235,'Loan #6'!F235,'Loan #7'!F223,'Loan #8'!F223,'Loan #9'!F211)</f>
        <v>235</v>
      </c>
      <c r="G271" s="38">
        <f>SUM('Loan #1'!G271+'Loan #2'!G271+'Loan #3'!G247+'Loan #4'!G247+'Loan #7'!G223+'Loan #8'!G223+'Loan #9'!G211)</f>
        <v>11639.691782624781</v>
      </c>
      <c r="H271" s="39">
        <f>SUM('Loan #1'!H271+'Loan #2'!H271+'Loan #3'!H247+'Loan #4'!H247+'Loan #7'!H223+'Loan #8'!H223+'Loan #9'!H211)</f>
        <v>2492.29</v>
      </c>
      <c r="I271" s="39">
        <f>SUM('Loan #1'!I271+'Loan #2'!I271+'Loan #3'!I247+'Loan #4'!I247+'Loan #7'!I223+'Loan #8'!I223+'Loan #9'!I211)</f>
        <v>9147.4017826247818</v>
      </c>
      <c r="J271" s="39">
        <f>SUM('Loan #1'!J271+'Loan #2'!J271+'Loan #3'!J247+'Loan #4'!J247+'Loan #7'!J223+'Loan #8'!J223+'Loan #9'!J211)</f>
        <v>275685.61300923908</v>
      </c>
      <c r="K271" s="41"/>
      <c r="L271" s="42"/>
      <c r="M271" s="42"/>
      <c r="N271" s="42"/>
      <c r="O271" s="42"/>
      <c r="P271" s="46"/>
      <c r="Q271" s="23"/>
      <c r="V271" s="221">
        <f>SUM(H$189:H271)-R$189</f>
        <v>353399.82915777899</v>
      </c>
      <c r="X271" s="176">
        <f>SUM(H$189:H271)</f>
        <v>440366.2</v>
      </c>
    </row>
    <row r="272" spans="1:24" ht="8.25" hidden="1" customHeight="1">
      <c r="A272" s="237">
        <v>45580</v>
      </c>
      <c r="B272" s="25">
        <v>58</v>
      </c>
      <c r="C272" s="35" t="s">
        <v>27</v>
      </c>
      <c r="D272" s="36" t="str">
        <f t="shared" ref="D272:E272" si="149">D271</f>
        <v>'</v>
      </c>
      <c r="E272" s="37">
        <f t="shared" si="149"/>
        <v>45503</v>
      </c>
      <c r="F272" s="6">
        <f>MAXA('Loan #3'!F248,'Loan #4'!F248,'Loan #5'!F236,'Loan #6'!F236,'Loan #7'!F224,'Loan #8'!F224,'Loan #9'!F212)</f>
        <v>236</v>
      </c>
      <c r="G272" s="38">
        <f>SUM('Loan #1'!G272+'Loan #2'!G272+'Loan #3'!G248+'Loan #4'!G248+'Loan #7'!G224+'Loan #8'!G224+'Loan #9'!G212)</f>
        <v>11639.691782624781</v>
      </c>
      <c r="H272" s="39">
        <f>SUM('Loan #1'!H272+'Loan #2'!H272+'Loan #3'!H248+'Loan #4'!H248+'Loan #7'!H224+'Loan #8'!H224+'Loan #9'!H212)</f>
        <v>2412.25</v>
      </c>
      <c r="I272" s="39">
        <f>SUM('Loan #1'!I272+'Loan #2'!I272+'Loan #3'!I248+'Loan #4'!I248+'Loan #7'!I224+'Loan #8'!I224+'Loan #9'!I212)</f>
        <v>9227.4417826247827</v>
      </c>
      <c r="J272" s="39">
        <f>SUM('Loan #1'!J272+'Loan #2'!J272+'Loan #3'!J248+'Loan #4'!J248+'Loan #7'!J224+'Loan #8'!J224+'Loan #9'!J212)</f>
        <v>266458.17122661433</v>
      </c>
      <c r="K272" s="41"/>
      <c r="L272" s="42"/>
      <c r="M272" s="42"/>
      <c r="N272" s="42"/>
      <c r="O272" s="42"/>
      <c r="P272" s="46"/>
      <c r="Q272" s="23"/>
      <c r="V272" s="221">
        <f>SUM(H$189:H272)-R$189</f>
        <v>355812.07915777899</v>
      </c>
      <c r="X272" s="176">
        <f>SUM(H$189:H272)</f>
        <v>442778.45</v>
      </c>
    </row>
    <row r="273" spans="1:24" ht="8.25" hidden="1" customHeight="1">
      <c r="A273" s="237">
        <v>45611</v>
      </c>
      <c r="B273" s="25">
        <v>59</v>
      </c>
      <c r="C273" s="35" t="s">
        <v>28</v>
      </c>
      <c r="D273" s="36" t="str">
        <f t="shared" ref="D273:E273" si="150">D272</f>
        <v>'</v>
      </c>
      <c r="E273" s="37">
        <f t="shared" si="150"/>
        <v>45503</v>
      </c>
      <c r="F273" s="6">
        <f>MAXA('Loan #3'!F249,'Loan #4'!F249,'Loan #5'!F237,'Loan #6'!F237,'Loan #7'!F225,'Loan #8'!F225,'Loan #9'!F213)</f>
        <v>237</v>
      </c>
      <c r="G273" s="38">
        <f>SUM('Loan #1'!G273+'Loan #2'!G273+'Loan #3'!G249+'Loan #4'!G249+'Loan #7'!G225+'Loan #8'!G225+'Loan #9'!G213)</f>
        <v>11639.691782624781</v>
      </c>
      <c r="H273" s="39">
        <f>SUM('Loan #1'!H273+'Loan #2'!H273+'Loan #3'!H249+'Loan #4'!H249+'Loan #7'!H225+'Loan #8'!H225+'Loan #9'!H213)</f>
        <v>2331.5100000000002</v>
      </c>
      <c r="I273" s="39">
        <f>SUM('Loan #1'!I273+'Loan #2'!I273+'Loan #3'!I249+'Loan #4'!I249+'Loan #7'!I225+'Loan #8'!I225+'Loan #9'!I213)</f>
        <v>9308.1817826247825</v>
      </c>
      <c r="J273" s="39">
        <f>SUM('Loan #1'!J273+'Loan #2'!J273+'Loan #3'!J249+'Loan #4'!J249+'Loan #7'!J225+'Loan #8'!J225+'Loan #9'!J213)</f>
        <v>257149.98944398953</v>
      </c>
      <c r="K273" s="41"/>
      <c r="L273" s="42"/>
      <c r="M273" s="42"/>
      <c r="N273" s="42"/>
      <c r="O273" s="42"/>
      <c r="P273" s="46"/>
      <c r="Q273" s="23"/>
      <c r="V273" s="221">
        <f>SUM(H$189:H273)-R$189</f>
        <v>358143.589157779</v>
      </c>
      <c r="X273" s="176">
        <f>SUM(H$189:H273)</f>
        <v>445109.96</v>
      </c>
    </row>
    <row r="274" spans="1:24" ht="8.25" hidden="1" customHeight="1">
      <c r="A274" s="237">
        <v>45641</v>
      </c>
      <c r="B274" s="25">
        <v>60</v>
      </c>
      <c r="C274" s="50" t="s">
        <v>29</v>
      </c>
      <c r="D274" s="51" t="str">
        <f t="shared" ref="D274:E274" si="151">D273</f>
        <v>'</v>
      </c>
      <c r="E274" s="52">
        <f t="shared" si="151"/>
        <v>45503</v>
      </c>
      <c r="F274" s="6">
        <f>MAXA('Loan #3'!F250,'Loan #4'!F250,'Loan #5'!F238,'Loan #6'!F238,'Loan #7'!F226,'Loan #8'!F226,'Loan #9'!F214)</f>
        <v>238</v>
      </c>
      <c r="G274" s="45">
        <f>SUM('Loan #1'!G274+'Loan #2'!G274+'Loan #3'!G250+'Loan #4'!G250+'Loan #7'!G226+'Loan #8'!G226+'Loan #9'!G214)</f>
        <v>11639.691782624781</v>
      </c>
      <c r="H274" s="42">
        <f>SUM('Loan #1'!H274+'Loan #2'!H274+'Loan #3'!H250+'Loan #4'!H250+'Loan #7'!H226+'Loan #8'!H226+'Loan #9'!H214)</f>
        <v>2250.0700000000002</v>
      </c>
      <c r="I274" s="42">
        <f>SUM('Loan #1'!I274+'Loan #2'!I274+'Loan #3'!I250+'Loan #4'!I250+'Loan #7'!I226+'Loan #8'!I226+'Loan #9'!I214)</f>
        <v>9389.6217826247812</v>
      </c>
      <c r="J274" s="42">
        <f>SUM('Loan #1'!J274+'Loan #2'!J274+'Loan #3'!J250+'Loan #4'!J250+'Loan #7'!J226+'Loan #8'!J226+'Loan #9'!J214)</f>
        <v>247760.36766136475</v>
      </c>
      <c r="K274" s="57">
        <f>SUM(H263:H274)</f>
        <v>32223.800000000003</v>
      </c>
      <c r="L274" s="55">
        <f>SUM(I263:I274)</f>
        <v>107452.50139149738</v>
      </c>
      <c r="M274" s="55">
        <f>SUM(G263:G274)</f>
        <v>139676.30139149737</v>
      </c>
      <c r="N274" s="55">
        <f>K274+N262</f>
        <v>501398.61000000004</v>
      </c>
      <c r="O274" s="55">
        <f>L274+O262</f>
        <v>514471.88076858583</v>
      </c>
      <c r="P274" s="56">
        <f>M274+P262</f>
        <v>1015870.4907685858</v>
      </c>
      <c r="Q274" s="23"/>
      <c r="V274" s="221">
        <f>SUM(H$189:H274)-R$189</f>
        <v>360393.65915777901</v>
      </c>
      <c r="X274" s="176">
        <f>SUM(H$189:H274)</f>
        <v>447360.03</v>
      </c>
    </row>
    <row r="275" spans="1:24" ht="8.25" hidden="1" customHeight="1">
      <c r="A275" s="237">
        <v>45672</v>
      </c>
      <c r="B275" s="25">
        <v>49</v>
      </c>
      <c r="C275" s="26" t="s">
        <v>17</v>
      </c>
      <c r="D275" s="47" t="str">
        <f>D263</f>
        <v>'</v>
      </c>
      <c r="E275" s="27">
        <f>E263+366</f>
        <v>45869</v>
      </c>
      <c r="F275" s="90">
        <f>MAXA('Loan #3'!F251,'Loan #4'!F251,'Loan #5'!F239,'Loan #6'!F239,'Loan #7'!F227,'Loan #8'!F227,'Loan #9'!F215)</f>
        <v>239</v>
      </c>
      <c r="G275" s="28">
        <f>SUM('Loan #1'!G275+'Loan #2'!G275+'Loan #3'!G251+'Loan #4'!G251+'Loan #7'!G227+'Loan #8'!G227+'Loan #9'!G215)</f>
        <v>11639.691782624781</v>
      </c>
      <c r="H275" s="29">
        <f>SUM('Loan #1'!H275+'Loan #2'!H275+'Loan #3'!H251+'Loan #4'!H251+'Loan #7'!H227+'Loan #8'!H227+'Loan #9'!H215)</f>
        <v>2167.91</v>
      </c>
      <c r="I275" s="29">
        <f>SUM('Loan #1'!I275+'Loan #2'!I275+'Loan #3'!I251+'Loan #4'!I251+'Loan #7'!I227+'Loan #8'!I227+'Loan #9'!I215)</f>
        <v>9471.7817826247829</v>
      </c>
      <c r="J275" s="29">
        <f>SUM('Loan #1'!J275+'Loan #2'!J275+'Loan #3'!J251+'Loan #4'!J251+'Loan #7'!J227+'Loan #8'!J227+'Loan #9'!J215)</f>
        <v>238288.58587873995</v>
      </c>
      <c r="K275" s="31"/>
      <c r="L275" s="32"/>
      <c r="M275" s="32"/>
      <c r="N275" s="32"/>
      <c r="O275" s="32"/>
      <c r="P275" s="48"/>
      <c r="Q275" s="23"/>
      <c r="V275" s="221">
        <f>SUM(H$189:H275)-R$189</f>
        <v>362561.56915777898</v>
      </c>
      <c r="X275" s="176">
        <f>SUM(H$189:H275)</f>
        <v>449527.94</v>
      </c>
    </row>
    <row r="276" spans="1:24" ht="8.25" hidden="1" customHeight="1">
      <c r="A276" s="237">
        <v>45703</v>
      </c>
      <c r="B276" s="25">
        <v>62</v>
      </c>
      <c r="C276" s="35" t="s">
        <v>19</v>
      </c>
      <c r="D276" s="36" t="str">
        <f t="shared" ref="D276:E276" si="152">D275</f>
        <v>'</v>
      </c>
      <c r="E276" s="37">
        <f t="shared" si="152"/>
        <v>45869</v>
      </c>
      <c r="F276" s="6">
        <f>MAXA('Loan #3'!F252,'Loan #4'!F252,'Loan #5'!F240,'Loan #6'!F240,'Loan #7'!F228,'Loan #8'!F228,'Loan #9'!F216)</f>
        <v>240</v>
      </c>
      <c r="G276" s="38">
        <f>SUM('Loan #1'!G276+'Loan #2'!G276+'Loan #3'!G252+'Loan #4'!G252+'Loan #7'!G228+'Loan #8'!G228+'Loan #9'!G216)</f>
        <v>11639.664600539669</v>
      </c>
      <c r="H276" s="39">
        <f>SUM('Loan #1'!H276+'Loan #2'!H276+'Loan #3'!H252+'Loan #4'!H252+'Loan #7'!H228+'Loan #8'!H228+'Loan #9'!H216)</f>
        <v>2085.0300000000002</v>
      </c>
      <c r="I276" s="39">
        <f>SUM('Loan #1'!I276+'Loan #2'!I276+'Loan #3'!I252+'Loan #4'!I252+'Loan #7'!I228+'Loan #8'!I228+'Loan #9'!I216)</f>
        <v>9554.6346005396663</v>
      </c>
      <c r="J276" s="39">
        <f>SUM('Loan #1'!J276+'Loan #2'!J276+'Loan #3'!J252+'Loan #4'!J252+'Loan #7'!J228+'Loan #8'!J228+'Loan #9'!J216)</f>
        <v>228733.95127820029</v>
      </c>
      <c r="K276" s="41"/>
      <c r="L276" s="42"/>
      <c r="M276" s="42"/>
      <c r="N276" s="42"/>
      <c r="O276" s="42"/>
      <c r="P276" s="46"/>
      <c r="Q276" s="23"/>
      <c r="V276" s="221">
        <f>SUM(H$189:H276)-R$189</f>
        <v>364646.59915777901</v>
      </c>
      <c r="X276" s="176">
        <f>SUM(H$189:H276)</f>
        <v>451612.97000000003</v>
      </c>
    </row>
    <row r="277" spans="1:24" ht="8.25" hidden="1" customHeight="1">
      <c r="A277" s="237">
        <v>45731</v>
      </c>
      <c r="B277" s="25">
        <v>63</v>
      </c>
      <c r="C277" s="35" t="s">
        <v>20</v>
      </c>
      <c r="D277" s="36" t="str">
        <f t="shared" ref="D277:E277" si="153">D276</f>
        <v>'</v>
      </c>
      <c r="E277" s="37">
        <f t="shared" si="153"/>
        <v>45869</v>
      </c>
      <c r="F277" s="6">
        <f>MAXA('Loan #3'!F253,'Loan #4'!F253,'Loan #5'!F241,'Loan #6'!F241,'Loan #7'!F229,'Loan #8'!F229,'Loan #9'!F217)</f>
        <v>240</v>
      </c>
      <c r="G277" s="38">
        <f>SUM('Loan #1'!G277+'Loan #2'!G277+'Loan #3'!G253+'Loan #4'!G253+'Loan #7'!G229+'Loan #8'!G229+'Loan #9'!G217)</f>
        <v>9485.0369944472222</v>
      </c>
      <c r="H277" s="39">
        <f>SUM('Loan #1'!H277+'Loan #2'!H277+'Loan #3'!H253+'Loan #4'!H253+'Loan #7'!H229+'Loan #8'!H229+'Loan #9'!H217)</f>
        <v>2001.42</v>
      </c>
      <c r="I277" s="39">
        <f>SUM('Loan #1'!I277+'Loan #2'!I277+'Loan #3'!I253+'Loan #4'!I253+'Loan #7'!I229+'Loan #8'!I229+'Loan #9'!I217)</f>
        <v>7483.6169944472203</v>
      </c>
      <c r="J277" s="39">
        <f>SUM('Loan #1'!J277+'Loan #2'!J277+'Loan #3'!J253+'Loan #4'!J253+'Loan #7'!J229+'Loan #8'!J229+'Loan #9'!J217)</f>
        <v>221250.33428375304</v>
      </c>
      <c r="K277" s="41"/>
      <c r="L277" s="42"/>
      <c r="M277" s="42"/>
      <c r="N277" s="42"/>
      <c r="O277" s="42"/>
      <c r="P277" s="46"/>
      <c r="Q277" s="23"/>
      <c r="V277" s="221">
        <f>SUM(H$189:H277)-R$189</f>
        <v>366648.019157779</v>
      </c>
      <c r="X277" s="176">
        <f>SUM(H$189:H277)</f>
        <v>453614.39</v>
      </c>
    </row>
    <row r="278" spans="1:24" ht="8.25" hidden="1" customHeight="1">
      <c r="A278" s="237">
        <v>45762</v>
      </c>
      <c r="B278" s="25">
        <v>64</v>
      </c>
      <c r="C278" s="35" t="s">
        <v>21</v>
      </c>
      <c r="D278" s="36" t="str">
        <f t="shared" ref="D278:E278" si="154">D277</f>
        <v>'</v>
      </c>
      <c r="E278" s="37">
        <f t="shared" si="154"/>
        <v>45869</v>
      </c>
      <c r="F278" s="6">
        <f>MAXA('Loan #3'!F254,'Loan #4'!F254,'Loan #5'!F242,'Loan #6'!F242,'Loan #7'!F230,'Loan #8'!F230,'Loan #9'!F218)</f>
        <v>226</v>
      </c>
      <c r="G278" s="38">
        <f>SUM('Loan #1'!G278+'Loan #2'!G278+'Loan #3'!G254+'Loan #4'!G254+'Loan #7'!G230+'Loan #8'!G230+'Loan #9'!G218)</f>
        <v>8781.4599556164321</v>
      </c>
      <c r="H278" s="39">
        <f>SUM('Loan #1'!H278+'Loan #2'!H278+'Loan #3'!H254+'Loan #4'!H254+'Loan #7'!H230+'Loan #8'!H230+'Loan #9'!H218)</f>
        <v>1935.94</v>
      </c>
      <c r="I278" s="39">
        <f>SUM('Loan #1'!I278+'Loan #2'!I278+'Loan #3'!I254+'Loan #4'!I254+'Loan #7'!I230+'Loan #8'!I230+'Loan #9'!I218)</f>
        <v>6845.5199556164325</v>
      </c>
      <c r="J278" s="39">
        <f>SUM('Loan #1'!J278+'Loan #2'!J278+'Loan #3'!J254+'Loan #4'!J254+'Loan #7'!J230+'Loan #8'!J230+'Loan #9'!J218)</f>
        <v>214404.81432813662</v>
      </c>
      <c r="K278" s="41"/>
      <c r="L278" s="42"/>
      <c r="M278" s="42"/>
      <c r="N278" s="42"/>
      <c r="O278" s="42"/>
      <c r="P278" s="46"/>
      <c r="Q278" s="23"/>
      <c r="V278" s="221">
        <f>SUM(H$189:H278)-R$189</f>
        <v>368583.959157779</v>
      </c>
      <c r="X278" s="176">
        <f>SUM(H$189:H278)</f>
        <v>455550.33</v>
      </c>
    </row>
    <row r="279" spans="1:24" ht="8.25" hidden="1" customHeight="1">
      <c r="A279" s="237">
        <v>45792</v>
      </c>
      <c r="B279" s="25">
        <v>65</v>
      </c>
      <c r="C279" s="35" t="s">
        <v>22</v>
      </c>
      <c r="D279" s="36" t="str">
        <f t="shared" ref="D279:E279" si="155">D278</f>
        <v>'</v>
      </c>
      <c r="E279" s="37">
        <f t="shared" si="155"/>
        <v>45869</v>
      </c>
      <c r="F279" s="6">
        <f>MAXA('Loan #3'!F255,'Loan #4'!F255,'Loan #5'!F243,'Loan #6'!F243,'Loan #7'!F231,'Loan #8'!F231,'Loan #9'!F219)</f>
        <v>227</v>
      </c>
      <c r="G279" s="38">
        <f>SUM('Loan #1'!G279+'Loan #2'!G279+'Loan #3'!G255+'Loan #4'!G255+'Loan #7'!G231+'Loan #8'!G231+'Loan #9'!G219)</f>
        <v>8781.4599556164321</v>
      </c>
      <c r="H279" s="39">
        <f>SUM('Loan #1'!H279+'Loan #2'!H279+'Loan #3'!H255+'Loan #4'!H255+'Loan #7'!H231+'Loan #8'!H231+'Loan #9'!H219)</f>
        <v>1876.04</v>
      </c>
      <c r="I279" s="39">
        <f>SUM('Loan #1'!I279+'Loan #2'!I279+'Loan #3'!I255+'Loan #4'!I255+'Loan #7'!I231+'Loan #8'!I231+'Loan #9'!I219)</f>
        <v>6905.4199556164331</v>
      </c>
      <c r="J279" s="39">
        <f>SUM('Loan #1'!J279+'Loan #2'!J279+'Loan #3'!J255+'Loan #4'!J255+'Loan #7'!J231+'Loan #8'!J231+'Loan #9'!J219)</f>
        <v>207499.39437252015</v>
      </c>
      <c r="K279" s="41"/>
      <c r="L279" s="42"/>
      <c r="M279" s="42"/>
      <c r="N279" s="42"/>
      <c r="O279" s="42"/>
      <c r="P279" s="46"/>
      <c r="Q279" s="23"/>
      <c r="V279" s="221">
        <f>SUM(H$189:H279)-R$189</f>
        <v>370459.99915777898</v>
      </c>
      <c r="X279" s="176">
        <f>SUM(H$189:H279)</f>
        <v>457426.37</v>
      </c>
    </row>
    <row r="280" spans="1:24" ht="8.25" hidden="1" customHeight="1">
      <c r="A280" s="237">
        <v>45823</v>
      </c>
      <c r="B280" s="25">
        <v>66</v>
      </c>
      <c r="C280" s="35" t="s">
        <v>23</v>
      </c>
      <c r="D280" s="36" t="str">
        <f t="shared" ref="D280:E280" si="156">D279</f>
        <v>'</v>
      </c>
      <c r="E280" s="37">
        <f t="shared" si="156"/>
        <v>45869</v>
      </c>
      <c r="F280" s="6">
        <f>MAXA('Loan #3'!F256,'Loan #4'!F256,'Loan #5'!F244,'Loan #6'!F244,'Loan #7'!F232,'Loan #8'!F232,'Loan #9'!F220)</f>
        <v>228</v>
      </c>
      <c r="G280" s="38">
        <f>SUM('Loan #1'!G280+'Loan #2'!G280+'Loan #3'!G256+'Loan #4'!G256+'Loan #7'!G232+'Loan #8'!G232+'Loan #9'!G220)</f>
        <v>8781.4599556164321</v>
      </c>
      <c r="H280" s="39">
        <f>SUM('Loan #1'!H280+'Loan #2'!H280+'Loan #3'!H256+'Loan #4'!H256+'Loan #7'!H232+'Loan #8'!H232+'Loan #9'!H220)</f>
        <v>1815.6200000000001</v>
      </c>
      <c r="I280" s="39">
        <f>SUM('Loan #1'!I280+'Loan #2'!I280+'Loan #3'!I256+'Loan #4'!I256+'Loan #7'!I232+'Loan #8'!I232+'Loan #9'!I220)</f>
        <v>6965.8399556164331</v>
      </c>
      <c r="J280" s="39">
        <f>SUM('Loan #1'!J280+'Loan #2'!J280+'Loan #3'!J256+'Loan #4'!J256+'Loan #7'!J232+'Loan #8'!J232+'Loan #9'!J220)</f>
        <v>200533.55441690376</v>
      </c>
      <c r="K280" s="41"/>
      <c r="L280" s="42"/>
      <c r="M280" s="42"/>
      <c r="N280" s="42"/>
      <c r="O280" s="42"/>
      <c r="P280" s="46"/>
      <c r="Q280" s="23"/>
      <c r="V280" s="221">
        <f>SUM(H$189:H280)-R$189</f>
        <v>372275.61915777897</v>
      </c>
      <c r="X280" s="176">
        <f>SUM(H$189:H280)</f>
        <v>459241.99</v>
      </c>
    </row>
    <row r="281" spans="1:24" ht="8.25" hidden="1" customHeight="1">
      <c r="A281" s="237">
        <v>45853</v>
      </c>
      <c r="B281" s="25">
        <v>67</v>
      </c>
      <c r="C281" s="35" t="s">
        <v>24</v>
      </c>
      <c r="D281" s="36" t="str">
        <f t="shared" ref="D281:E281" si="157">D280</f>
        <v>'</v>
      </c>
      <c r="E281" s="37">
        <f t="shared" si="157"/>
        <v>45869</v>
      </c>
      <c r="F281" s="6">
        <f>MAXA('Loan #3'!F257,'Loan #4'!F257,'Loan #5'!F245,'Loan #6'!F245,'Loan #7'!F233,'Loan #8'!F233,'Loan #9'!F221)</f>
        <v>229</v>
      </c>
      <c r="G281" s="38">
        <f>SUM('Loan #1'!G281+'Loan #2'!G281+'Loan #3'!G257+'Loan #4'!G257+'Loan #7'!G233+'Loan #8'!G233+'Loan #9'!G221)</f>
        <v>8781.4599556164321</v>
      </c>
      <c r="H281" s="39">
        <f>SUM('Loan #1'!H281+'Loan #2'!H281+'Loan #3'!H257+'Loan #4'!H257+'Loan #7'!H233+'Loan #8'!H233+'Loan #9'!H221)</f>
        <v>1754.68</v>
      </c>
      <c r="I281" s="39">
        <f>SUM('Loan #1'!I281+'Loan #2'!I281+'Loan #3'!I257+'Loan #4'!I257+'Loan #7'!I233+'Loan #8'!I233+'Loan #9'!I221)</f>
        <v>7026.7799556164318</v>
      </c>
      <c r="J281" s="39">
        <f>SUM('Loan #1'!J281+'Loan #2'!J281+'Loan #3'!J257+'Loan #4'!J257+'Loan #7'!J233+'Loan #8'!J233+'Loan #9'!J221)</f>
        <v>193506.77446128731</v>
      </c>
      <c r="K281" s="41"/>
      <c r="L281" s="42"/>
      <c r="M281" s="42"/>
      <c r="N281" s="42"/>
      <c r="O281" s="42"/>
      <c r="P281" s="46"/>
      <c r="Q281" s="23"/>
      <c r="V281" s="221">
        <f>SUM(H$189:H281)-R$189</f>
        <v>374030.29915777897</v>
      </c>
      <c r="X281" s="176">
        <f>SUM(H$189:H281)</f>
        <v>460996.67</v>
      </c>
    </row>
    <row r="282" spans="1:24" ht="8.25" hidden="1" customHeight="1">
      <c r="A282" s="237">
        <v>45884</v>
      </c>
      <c r="B282" s="25">
        <v>68</v>
      </c>
      <c r="C282" s="35" t="s">
        <v>25</v>
      </c>
      <c r="D282" s="36" t="str">
        <f t="shared" ref="D282:E282" si="158">D281</f>
        <v>'</v>
      </c>
      <c r="E282" s="37">
        <f t="shared" si="158"/>
        <v>45869</v>
      </c>
      <c r="F282" s="6">
        <f>MAXA('Loan #3'!F258,'Loan #4'!F258,'Loan #5'!F246,'Loan #6'!F246,'Loan #7'!F234,'Loan #8'!F234,'Loan #9'!F222)</f>
        <v>230</v>
      </c>
      <c r="G282" s="38">
        <f>SUM('Loan #1'!G282+'Loan #2'!G282+'Loan #3'!G258+'Loan #4'!G258+'Loan #7'!G234+'Loan #8'!G234+'Loan #9'!G222)</f>
        <v>8781.4599556164321</v>
      </c>
      <c r="H282" s="39">
        <f>SUM('Loan #1'!H282+'Loan #2'!H282+'Loan #3'!H258+'Loan #4'!H258+'Loan #7'!H234+'Loan #8'!H234+'Loan #9'!H222)</f>
        <v>1693.18</v>
      </c>
      <c r="I282" s="39">
        <f>SUM('Loan #1'!I282+'Loan #2'!I282+'Loan #3'!I258+'Loan #4'!I258+'Loan #7'!I234+'Loan #8'!I234+'Loan #9'!I222)</f>
        <v>7088.2799556164318</v>
      </c>
      <c r="J282" s="39">
        <f>SUM('Loan #1'!J282+'Loan #2'!J282+'Loan #3'!J258+'Loan #4'!J258+'Loan #7'!J234+'Loan #8'!J234+'Loan #9'!J222)</f>
        <v>186418.49450567088</v>
      </c>
      <c r="K282" s="41"/>
      <c r="L282" s="42"/>
      <c r="M282" s="42"/>
      <c r="N282" s="42"/>
      <c r="O282" s="42"/>
      <c r="P282" s="46"/>
      <c r="Q282" s="23"/>
      <c r="V282" s="221">
        <f>SUM(H$189:H282)-R$189</f>
        <v>375723.47915777896</v>
      </c>
      <c r="X282" s="176">
        <f>SUM(H$189:H282)</f>
        <v>462689.85</v>
      </c>
    </row>
    <row r="283" spans="1:24" ht="8.25" hidden="1" customHeight="1">
      <c r="A283" s="237">
        <v>45915</v>
      </c>
      <c r="B283" s="25">
        <v>69</v>
      </c>
      <c r="C283" s="35" t="s">
        <v>26</v>
      </c>
      <c r="D283" s="36" t="str">
        <f t="shared" ref="D283:E283" si="159">D282</f>
        <v>'</v>
      </c>
      <c r="E283" s="37">
        <f t="shared" si="159"/>
        <v>45869</v>
      </c>
      <c r="F283" s="6">
        <f>MAXA('Loan #3'!F259,'Loan #4'!F259,'Loan #5'!F247,'Loan #6'!F247,'Loan #7'!F235,'Loan #8'!F235,'Loan #9'!F223)</f>
        <v>231</v>
      </c>
      <c r="G283" s="38">
        <f>SUM('Loan #1'!G283+'Loan #2'!G283+'Loan #3'!G259+'Loan #4'!G259+'Loan #7'!G235+'Loan #8'!G235+'Loan #9'!G223)</f>
        <v>8781.4599556164321</v>
      </c>
      <c r="H283" s="39">
        <f>SUM('Loan #1'!H283+'Loan #2'!H283+'Loan #3'!H259+'Loan #4'!H259+'Loan #7'!H235+'Loan #8'!H235+'Loan #9'!H223)</f>
        <v>1631.16</v>
      </c>
      <c r="I283" s="39">
        <f>SUM('Loan #1'!I283+'Loan #2'!I283+'Loan #3'!I259+'Loan #4'!I259+'Loan #7'!I235+'Loan #8'!I235+'Loan #9'!I223)</f>
        <v>7150.2999556164323</v>
      </c>
      <c r="J283" s="39">
        <f>SUM('Loan #1'!J283+'Loan #2'!J283+'Loan #3'!J259+'Loan #4'!J259+'Loan #7'!J235+'Loan #8'!J235+'Loan #9'!J223)</f>
        <v>179268.19455005444</v>
      </c>
      <c r="K283" s="41"/>
      <c r="L283" s="42"/>
      <c r="M283" s="42"/>
      <c r="N283" s="42"/>
      <c r="O283" s="42"/>
      <c r="P283" s="46"/>
      <c r="Q283" s="23"/>
      <c r="V283" s="221">
        <f>SUM(H$189:H283)-R$189</f>
        <v>377354.63915777893</v>
      </c>
      <c r="X283" s="176">
        <f>SUM(H$189:H283)</f>
        <v>464321.00999999995</v>
      </c>
    </row>
    <row r="284" spans="1:24" ht="8.25" hidden="1" customHeight="1">
      <c r="A284" s="237">
        <v>45945</v>
      </c>
      <c r="B284" s="25">
        <v>70</v>
      </c>
      <c r="C284" s="35" t="s">
        <v>27</v>
      </c>
      <c r="D284" s="36" t="str">
        <f t="shared" ref="D284:E284" si="160">D283</f>
        <v>'</v>
      </c>
      <c r="E284" s="37">
        <f t="shared" si="160"/>
        <v>45869</v>
      </c>
      <c r="F284" s="6">
        <f>MAXA('Loan #3'!F260,'Loan #4'!F260,'Loan #5'!F248,'Loan #6'!F248,'Loan #7'!F236,'Loan #8'!F236,'Loan #9'!F224)</f>
        <v>232</v>
      </c>
      <c r="G284" s="38">
        <f>SUM('Loan #1'!G284+'Loan #2'!G284+'Loan #3'!G260+'Loan #4'!G260+'Loan #7'!G236+'Loan #8'!G236+'Loan #9'!G224)</f>
        <v>8781.4599556164321</v>
      </c>
      <c r="H284" s="39">
        <f>SUM('Loan #1'!H284+'Loan #2'!H284+'Loan #3'!H260+'Loan #4'!H260+'Loan #7'!H236+'Loan #8'!H236+'Loan #9'!H224)</f>
        <v>1568.6</v>
      </c>
      <c r="I284" s="39">
        <f>SUM('Loan #1'!I284+'Loan #2'!I284+'Loan #3'!I260+'Loan #4'!I260+'Loan #7'!I236+'Loan #8'!I236+'Loan #9'!I224)</f>
        <v>7212.8599556164327</v>
      </c>
      <c r="J284" s="39">
        <f>SUM('Loan #1'!J284+'Loan #2'!J284+'Loan #3'!J260+'Loan #4'!J260+'Loan #7'!J236+'Loan #8'!J236+'Loan #9'!J224)</f>
        <v>172055.33459443803</v>
      </c>
      <c r="K284" s="41"/>
      <c r="L284" s="42"/>
      <c r="M284" s="42"/>
      <c r="N284" s="42"/>
      <c r="O284" s="42"/>
      <c r="P284" s="46"/>
      <c r="Q284" s="23"/>
      <c r="V284" s="221">
        <f>SUM(H$189:H284)-R$189</f>
        <v>378923.23915777891</v>
      </c>
      <c r="X284" s="176">
        <f>SUM(H$189:H284)</f>
        <v>465889.60999999993</v>
      </c>
    </row>
    <row r="285" spans="1:24" ht="8.25" hidden="1" customHeight="1">
      <c r="A285" s="237">
        <v>45976</v>
      </c>
      <c r="B285" s="25">
        <v>71</v>
      </c>
      <c r="C285" s="35" t="s">
        <v>28</v>
      </c>
      <c r="D285" s="36" t="str">
        <f t="shared" ref="D285:E285" si="161">D284</f>
        <v>'</v>
      </c>
      <c r="E285" s="37">
        <f t="shared" si="161"/>
        <v>45869</v>
      </c>
      <c r="F285" s="6">
        <f>MAXA('Loan #3'!F261,'Loan #4'!F261,'Loan #5'!F249,'Loan #6'!F249,'Loan #7'!F237,'Loan #8'!F237,'Loan #9'!F225)</f>
        <v>233</v>
      </c>
      <c r="G285" s="38">
        <f>SUM('Loan #1'!G285+'Loan #2'!G285+'Loan #3'!G261+'Loan #4'!G261+'Loan #7'!G237+'Loan #8'!G237+'Loan #9'!G225)</f>
        <v>8781.4599556164321</v>
      </c>
      <c r="H285" s="39">
        <f>SUM('Loan #1'!H285+'Loan #2'!H285+'Loan #3'!H261+'Loan #4'!H261+'Loan #7'!H237+'Loan #8'!H237+'Loan #9'!H225)</f>
        <v>1505.4899999999998</v>
      </c>
      <c r="I285" s="39">
        <f>SUM('Loan #1'!I285+'Loan #2'!I285+'Loan #3'!I261+'Loan #4'!I261+'Loan #7'!I237+'Loan #8'!I237+'Loan #9'!I225)</f>
        <v>7275.9699556164323</v>
      </c>
      <c r="J285" s="39">
        <f>SUM('Loan #1'!J285+'Loan #2'!J285+'Loan #3'!J261+'Loan #4'!J261+'Loan #7'!J237+'Loan #8'!J237+'Loan #9'!J225)</f>
        <v>164779.36463882157</v>
      </c>
      <c r="K285" s="41"/>
      <c r="L285" s="42"/>
      <c r="M285" s="42"/>
      <c r="N285" s="42"/>
      <c r="O285" s="42"/>
      <c r="P285" s="46"/>
      <c r="Q285" s="23"/>
      <c r="V285" s="221">
        <f>SUM(H$189:H285)-R$189</f>
        <v>380428.7291577789</v>
      </c>
      <c r="X285" s="176">
        <f>SUM(H$189:H285)</f>
        <v>467395.09999999992</v>
      </c>
    </row>
    <row r="286" spans="1:24" ht="8.25" hidden="1" customHeight="1">
      <c r="A286" s="237">
        <v>46006</v>
      </c>
      <c r="B286" s="25">
        <v>72</v>
      </c>
      <c r="C286" s="35" t="s">
        <v>29</v>
      </c>
      <c r="D286" s="36" t="str">
        <f t="shared" ref="D286:E286" si="162">D285</f>
        <v>'</v>
      </c>
      <c r="E286" s="37">
        <f t="shared" si="162"/>
        <v>45869</v>
      </c>
      <c r="F286" s="6">
        <f>MAXA('Loan #3'!F262,'Loan #4'!F262,'Loan #5'!F250,'Loan #6'!F250,'Loan #7'!F238,'Loan #8'!F238,'Loan #9'!F226)</f>
        <v>234</v>
      </c>
      <c r="G286" s="45">
        <f>SUM('Loan #1'!G286+'Loan #2'!G286+'Loan #3'!G262+'Loan #4'!G262+'Loan #7'!G238+'Loan #8'!G238+'Loan #9'!G226)</f>
        <v>8781.4599556164321</v>
      </c>
      <c r="H286" s="42">
        <f>SUM('Loan #1'!H286+'Loan #2'!H286+'Loan #3'!H262+'Loan #4'!H262+'Loan #7'!H238+'Loan #8'!H238+'Loan #9'!H226)</f>
        <v>1441.8200000000002</v>
      </c>
      <c r="I286" s="42">
        <f>SUM('Loan #1'!I286+'Loan #2'!I286+'Loan #3'!I262+'Loan #4'!I262+'Loan #7'!I238+'Loan #8'!I238+'Loan #9'!I226)</f>
        <v>7339.6399556164324</v>
      </c>
      <c r="J286" s="42">
        <f>SUM('Loan #1'!J286+'Loan #2'!J286+'Loan #3'!J262+'Loan #4'!J262+'Loan #7'!J238+'Loan #8'!J238+'Loan #9'!J226)</f>
        <v>157439.72468320513</v>
      </c>
      <c r="K286" s="41">
        <f>SUM(H275:H286)</f>
        <v>21476.89</v>
      </c>
      <c r="L286" s="42">
        <f>SUM(I275:I286)</f>
        <v>90320.642978159536</v>
      </c>
      <c r="M286" s="42">
        <f>SUM(G275:G286)</f>
        <v>111797.53297815956</v>
      </c>
      <c r="N286" s="42">
        <f>K286+N130</f>
        <v>1080246.7599999998</v>
      </c>
      <c r="O286" s="42">
        <f>L286+O130</f>
        <v>318373.36445067386</v>
      </c>
      <c r="P286" s="46">
        <f>M286+P130</f>
        <v>1398620.1244506738</v>
      </c>
      <c r="Q286" s="23"/>
      <c r="V286" s="221">
        <f>SUM(H$189:H286)-R$189</f>
        <v>381870.54915777891</v>
      </c>
      <c r="X286" s="176">
        <f>SUM(H$189:H286)</f>
        <v>468836.91999999993</v>
      </c>
    </row>
    <row r="287" spans="1:24" ht="8.25" hidden="1" customHeight="1">
      <c r="A287" s="237">
        <v>46037</v>
      </c>
      <c r="B287" s="25">
        <v>73</v>
      </c>
      <c r="C287" s="26" t="s">
        <v>17</v>
      </c>
      <c r="D287" s="47" t="str">
        <f>D275</f>
        <v>'</v>
      </c>
      <c r="E287" s="27">
        <f>E275+366</f>
        <v>46235</v>
      </c>
      <c r="F287" s="90">
        <f>MAXA('Loan #5'!F251,'Loan #6'!F251,'Loan #7'!F239,'Loan #8'!F239,'Loan #9'!F227)</f>
        <v>235</v>
      </c>
      <c r="G287" s="28">
        <f>SUM('Loan #1'!G287+'Loan #2'!G287+'Loan #3'!G263+'Loan #4'!G263+'Loan #7'!G239+'Loan #8'!G239+'Loan #9'!G227)</f>
        <v>8781.4599556164321</v>
      </c>
      <c r="H287" s="29">
        <f>SUM('Loan #1'!H287+'Loan #2'!H287+'Loan #3'!H263+'Loan #4'!H263+'Loan #7'!H239+'Loan #8'!H239+'Loan #9'!H227)</f>
        <v>1377.5900000000001</v>
      </c>
      <c r="I287" s="29">
        <f>SUM('Loan #1'!I287+'Loan #2'!I287+'Loan #3'!I263+'Loan #4'!I263+'Loan #7'!I239+'Loan #8'!I239+'Loan #9'!I227)</f>
        <v>7403.869955616432</v>
      </c>
      <c r="J287" s="29">
        <f>SUM('Loan #1'!J287+'Loan #2'!J287+'Loan #3'!J263+'Loan #4'!J263+'Loan #7'!J239+'Loan #8'!J239+'Loan #9'!J227)</f>
        <v>150035.85472758871</v>
      </c>
      <c r="K287" s="31"/>
      <c r="L287" s="32"/>
      <c r="M287" s="32"/>
      <c r="N287" s="32"/>
      <c r="O287" s="32"/>
      <c r="P287" s="48"/>
      <c r="Q287" s="23"/>
      <c r="V287" s="221">
        <f>SUM(H$189:H287)-R$189</f>
        <v>383248.13915777893</v>
      </c>
      <c r="X287" s="176">
        <f>SUM(H$189:H287)</f>
        <v>470214.50999999995</v>
      </c>
    </row>
    <row r="288" spans="1:24" ht="8.25" hidden="1" customHeight="1">
      <c r="A288" s="237">
        <v>46068</v>
      </c>
      <c r="B288" s="25">
        <v>74</v>
      </c>
      <c r="C288" s="35" t="s">
        <v>19</v>
      </c>
      <c r="D288" s="36" t="str">
        <f t="shared" ref="D288:E288" si="163">D287</f>
        <v>'</v>
      </c>
      <c r="E288" s="37">
        <f t="shared" si="163"/>
        <v>46235</v>
      </c>
      <c r="F288" s="6">
        <f>MAXA('Loan #5'!F252,'Loan #6'!F252,'Loan #7'!F240,'Loan #8'!F240,'Loan #9'!F228)</f>
        <v>236</v>
      </c>
      <c r="G288" s="38">
        <f>SUM('Loan #1'!G288+'Loan #2'!G288+'Loan #3'!G264+'Loan #4'!G264+'Loan #7'!G240+'Loan #8'!G240+'Loan #9'!G228)</f>
        <v>8781.4599556164321</v>
      </c>
      <c r="H288" s="39">
        <f>SUM('Loan #1'!H288+'Loan #2'!H288+'Loan #3'!H264+'Loan #4'!H264+'Loan #7'!H240+'Loan #8'!H240+'Loan #9'!H228)</f>
        <v>1312.8200000000002</v>
      </c>
      <c r="I288" s="39">
        <f>SUM('Loan #1'!I288+'Loan #2'!I288+'Loan #3'!I264+'Loan #4'!I264+'Loan #7'!I240+'Loan #8'!I240+'Loan #9'!I228)</f>
        <v>7468.6399556164324</v>
      </c>
      <c r="J288" s="39">
        <f>SUM('Loan #1'!J288+'Loan #2'!J288+'Loan #3'!J264+'Loan #4'!J264+'Loan #7'!J240+'Loan #8'!J240+'Loan #9'!J228)</f>
        <v>142567.21477197227</v>
      </c>
      <c r="K288" s="41"/>
      <c r="L288" s="42"/>
      <c r="M288" s="42"/>
      <c r="N288" s="42"/>
      <c r="O288" s="42"/>
      <c r="P288" s="46"/>
      <c r="Q288" s="23"/>
      <c r="V288" s="221">
        <f>SUM(H$189:H288)-R$189</f>
        <v>384560.95915777894</v>
      </c>
      <c r="X288" s="176">
        <f>SUM(H$189:H288)</f>
        <v>471527.32999999996</v>
      </c>
    </row>
    <row r="289" spans="1:24" ht="8.25" hidden="1" customHeight="1">
      <c r="A289" s="237">
        <v>46096</v>
      </c>
      <c r="B289" s="25">
        <v>75</v>
      </c>
      <c r="C289" s="35" t="s">
        <v>20</v>
      </c>
      <c r="D289" s="36" t="str">
        <f t="shared" ref="D289:E289" si="164">D288</f>
        <v>'</v>
      </c>
      <c r="E289" s="37">
        <f t="shared" si="164"/>
        <v>46235</v>
      </c>
      <c r="F289" s="6">
        <f>MAXA('Loan #5'!F253,'Loan #6'!F253,'Loan #7'!F241,'Loan #8'!F241,'Loan #9'!F229)</f>
        <v>237</v>
      </c>
      <c r="G289" s="38">
        <f>SUM('Loan #1'!G289+'Loan #2'!G289+'Loan #3'!G265+'Loan #4'!G265+'Loan #7'!G241+'Loan #8'!G241+'Loan #9'!G229)</f>
        <v>8781.4599556164321</v>
      </c>
      <c r="H289" s="39">
        <f>SUM('Loan #1'!H289+'Loan #2'!H289+'Loan #3'!H265+'Loan #4'!H265+'Loan #7'!H241+'Loan #8'!H241+'Loan #9'!H229)</f>
        <v>1247.46</v>
      </c>
      <c r="I289" s="39">
        <f>SUM('Loan #1'!I289+'Loan #2'!I289+'Loan #3'!I265+'Loan #4'!I265+'Loan #7'!I241+'Loan #8'!I241+'Loan #9'!I229)</f>
        <v>7533.999955616433</v>
      </c>
      <c r="J289" s="39">
        <f>SUM('Loan #1'!J289+'Loan #2'!J289+'Loan #3'!J265+'Loan #4'!J265+'Loan #7'!J241+'Loan #8'!J241+'Loan #9'!J229)</f>
        <v>135033.21481635584</v>
      </c>
      <c r="K289" s="41"/>
      <c r="L289" s="42"/>
      <c r="M289" s="42"/>
      <c r="N289" s="42"/>
      <c r="O289" s="42"/>
      <c r="P289" s="46"/>
      <c r="Q289" s="23"/>
      <c r="V289" s="221">
        <f>SUM(H$189:H289)-R$189</f>
        <v>385808.41915777896</v>
      </c>
      <c r="X289" s="176">
        <f>SUM(H$189:H289)</f>
        <v>472774.79</v>
      </c>
    </row>
    <row r="290" spans="1:24" ht="8.25" hidden="1" customHeight="1">
      <c r="A290" s="237">
        <v>46127</v>
      </c>
      <c r="B290" s="25">
        <v>76</v>
      </c>
      <c r="C290" s="35" t="s">
        <v>21</v>
      </c>
      <c r="D290" s="36" t="str">
        <f t="shared" ref="D290:E290" si="165">D289</f>
        <v>'</v>
      </c>
      <c r="E290" s="37">
        <f t="shared" si="165"/>
        <v>46235</v>
      </c>
      <c r="F290" s="6">
        <f>MAXA('Loan #5'!F254,'Loan #6'!F254,'Loan #7'!F242,'Loan #8'!F242,'Loan #9'!F230)</f>
        <v>238</v>
      </c>
      <c r="G290" s="38">
        <f>SUM('Loan #1'!G290+'Loan #2'!G290+'Loan #3'!G266+'Loan #4'!G266+'Loan #7'!G242+'Loan #8'!G242+'Loan #9'!G230)</f>
        <v>8781.4599556164321</v>
      </c>
      <c r="H290" s="39">
        <f>SUM('Loan #1'!H290+'Loan #2'!H290+'Loan #3'!H266+'Loan #4'!H266+'Loan #7'!H242+'Loan #8'!H242+'Loan #9'!H230)</f>
        <v>1181.54</v>
      </c>
      <c r="I290" s="39">
        <f>SUM('Loan #1'!I290+'Loan #2'!I290+'Loan #3'!I266+'Loan #4'!I266+'Loan #7'!I242+'Loan #8'!I242+'Loan #9'!I230)</f>
        <v>7599.9199556164331</v>
      </c>
      <c r="J290" s="39">
        <f>SUM('Loan #1'!J290+'Loan #2'!J290+'Loan #3'!J266+'Loan #4'!J266+'Loan #7'!J242+'Loan #8'!J242+'Loan #9'!J230)</f>
        <v>127433.29486073941</v>
      </c>
      <c r="K290" s="41"/>
      <c r="L290" s="42"/>
      <c r="M290" s="42"/>
      <c r="N290" s="42"/>
      <c r="O290" s="42"/>
      <c r="P290" s="46"/>
      <c r="Q290" s="23"/>
      <c r="V290" s="221">
        <f>SUM(H$189:H290)-R$189</f>
        <v>386989.95915777894</v>
      </c>
      <c r="X290" s="176">
        <f>SUM(H$189:H290)</f>
        <v>473956.32999999996</v>
      </c>
    </row>
    <row r="291" spans="1:24" ht="8.25" hidden="1" customHeight="1">
      <c r="A291" s="237">
        <v>46157</v>
      </c>
      <c r="B291" s="25">
        <v>77</v>
      </c>
      <c r="C291" s="35" t="s">
        <v>22</v>
      </c>
      <c r="D291" s="36" t="str">
        <f t="shared" ref="D291:E291" si="166">D290</f>
        <v>'</v>
      </c>
      <c r="E291" s="37">
        <f t="shared" si="166"/>
        <v>46235</v>
      </c>
      <c r="F291" s="6">
        <f>MAXA('Loan #5'!F255,'Loan #6'!F255,'Loan #7'!F243,'Loan #8'!F243,'Loan #9'!F231)</f>
        <v>239</v>
      </c>
      <c r="G291" s="38">
        <f>SUM('Loan #1'!G291+'Loan #2'!G291+'Loan #3'!G267+'Loan #4'!G267+'Loan #7'!G243+'Loan #8'!G243+'Loan #9'!G231)</f>
        <v>8781.4599556164321</v>
      </c>
      <c r="H291" s="39">
        <f>SUM('Loan #1'!H291+'Loan #2'!H291+'Loan #3'!H267+'Loan #4'!H267+'Loan #7'!H243+'Loan #8'!H243+'Loan #9'!H231)</f>
        <v>1115.04</v>
      </c>
      <c r="I291" s="39">
        <f>SUM('Loan #1'!I291+'Loan #2'!I291+'Loan #3'!I267+'Loan #4'!I267+'Loan #7'!I243+'Loan #8'!I243+'Loan #9'!I231)</f>
        <v>7666.4199556164322</v>
      </c>
      <c r="J291" s="39">
        <f>SUM('Loan #1'!J291+'Loan #2'!J291+'Loan #3'!J267+'Loan #4'!J267+'Loan #7'!J243+'Loan #8'!J243+'Loan #9'!J231)</f>
        <v>119766.87490512297</v>
      </c>
      <c r="K291" s="41"/>
      <c r="L291" s="42"/>
      <c r="M291" s="42"/>
      <c r="N291" s="42"/>
      <c r="O291" s="42"/>
      <c r="P291" s="46"/>
      <c r="Q291" s="23"/>
      <c r="V291" s="221">
        <f>SUM(H$189:H291)-R$189</f>
        <v>388104.99915777892</v>
      </c>
      <c r="X291" s="176">
        <f>SUM(H$189:H291)</f>
        <v>475071.36999999994</v>
      </c>
    </row>
    <row r="292" spans="1:24" ht="8.25" hidden="1" customHeight="1">
      <c r="A292" s="237">
        <v>46188</v>
      </c>
      <c r="B292" s="25">
        <v>78</v>
      </c>
      <c r="C292" s="35" t="s">
        <v>23</v>
      </c>
      <c r="D292" s="36" t="str">
        <f t="shared" ref="D292:E292" si="167">D291</f>
        <v>'</v>
      </c>
      <c r="E292" s="37">
        <f t="shared" si="167"/>
        <v>46235</v>
      </c>
      <c r="F292" s="6">
        <f>MAXA('Loan #5'!F256,'Loan #6'!F256,'Loan #7'!F244,'Loan #8'!F244,'Loan #9'!F232)</f>
        <v>240</v>
      </c>
      <c r="G292" s="38">
        <f>SUM('Loan #1'!G292+'Loan #2'!G292+'Loan #3'!G268+'Loan #4'!G268+'Loan #7'!G244+'Loan #8'!G244+'Loan #9'!G232)</f>
        <v>8781.4599556164321</v>
      </c>
      <c r="H292" s="39">
        <f>SUM('Loan #1'!H292+'Loan #2'!H292+'Loan #3'!H268+'Loan #4'!H268+'Loan #7'!H244+'Loan #8'!H244+'Loan #9'!H232)</f>
        <v>1047.96</v>
      </c>
      <c r="I292" s="39">
        <f>SUM('Loan #1'!I292+'Loan #2'!I292+'Loan #3'!I268+'Loan #4'!I268+'Loan #7'!I244+'Loan #8'!I244+'Loan #9'!I232)</f>
        <v>7733.4999556164321</v>
      </c>
      <c r="J292" s="39">
        <f>SUM('Loan #1'!J292+'Loan #2'!J292+'Loan #3'!J268+'Loan #4'!J268+'Loan #7'!J244+'Loan #8'!J244+'Loan #9'!J232)</f>
        <v>112033.37494950654</v>
      </c>
      <c r="K292" s="41"/>
      <c r="L292" s="42"/>
      <c r="M292" s="42"/>
      <c r="N292" s="42"/>
      <c r="O292" s="42"/>
      <c r="P292" s="46"/>
      <c r="Q292" s="23"/>
      <c r="V292" s="221">
        <f>SUM(H$189:H292)-R$189</f>
        <v>389152.95915777894</v>
      </c>
      <c r="X292" s="176">
        <f>SUM(H$189:H292)</f>
        <v>476119.32999999996</v>
      </c>
    </row>
    <row r="293" spans="1:24" ht="8.25" hidden="1" customHeight="1">
      <c r="A293" s="237">
        <v>46218</v>
      </c>
      <c r="B293" s="25">
        <v>79</v>
      </c>
      <c r="C293" s="35" t="s">
        <v>24</v>
      </c>
      <c r="D293" s="36" t="str">
        <f t="shared" ref="D293:E293" si="168">D292</f>
        <v>'</v>
      </c>
      <c r="E293" s="37">
        <f t="shared" si="168"/>
        <v>46235</v>
      </c>
      <c r="F293" s="6">
        <f>MAXA('Loan #5'!F257,'Loan #6'!F257,'Loan #7'!F245,'Loan #8'!F245,'Loan #9'!F233)</f>
        <v>240</v>
      </c>
      <c r="G293" s="38">
        <f>SUM('Loan #1'!G293+'Loan #2'!G293+'Loan #3'!G269+'Loan #4'!G269+'Loan #7'!G245+'Loan #8'!G245+'Loan #9'!G233)</f>
        <v>8781.4599556164321</v>
      </c>
      <c r="H293" s="39">
        <f>SUM('Loan #1'!H293+'Loan #2'!H293+'Loan #3'!H269+'Loan #4'!H269+'Loan #7'!H245+'Loan #8'!H245+'Loan #9'!H233)</f>
        <v>980.3</v>
      </c>
      <c r="I293" s="39">
        <f>SUM('Loan #1'!I293+'Loan #2'!I293+'Loan #3'!I269+'Loan #4'!I269+'Loan #7'!I245+'Loan #8'!I245+'Loan #9'!I233)</f>
        <v>7801.1599556164329</v>
      </c>
      <c r="J293" s="39">
        <f>SUM('Loan #1'!J293+'Loan #2'!J293+'Loan #3'!J269+'Loan #4'!J269+'Loan #7'!J245+'Loan #8'!J245+'Loan #9'!J233)</f>
        <v>104232.21499389011</v>
      </c>
      <c r="K293" s="41"/>
      <c r="L293" s="42"/>
      <c r="M293" s="42"/>
      <c r="N293" s="42"/>
      <c r="O293" s="42"/>
      <c r="P293" s="46"/>
      <c r="Q293" s="23"/>
      <c r="V293" s="221">
        <f>SUM(H$189:H293)-R$189</f>
        <v>390133.25915777893</v>
      </c>
      <c r="X293" s="176">
        <f>SUM(H$189:H293)</f>
        <v>477099.62999999995</v>
      </c>
    </row>
    <row r="294" spans="1:24" ht="8.25" hidden="1" customHeight="1">
      <c r="A294" s="237">
        <v>46249</v>
      </c>
      <c r="B294" s="25">
        <v>80</v>
      </c>
      <c r="C294" s="35" t="s">
        <v>25</v>
      </c>
      <c r="D294" s="36" t="str">
        <f t="shared" ref="D294:E294" si="169">D293</f>
        <v>'</v>
      </c>
      <c r="E294" s="37">
        <f t="shared" si="169"/>
        <v>46235</v>
      </c>
      <c r="F294" s="6">
        <f>MAXA('Loan #5'!F258,'Loan #6'!F258,'Loan #7'!F246,'Loan #8'!F246,'Loan #9'!F234)</f>
        <v>233</v>
      </c>
      <c r="G294" s="38">
        <f>SUM('Loan #1'!G294+'Loan #2'!G294+'Loan #3'!G270+'Loan #4'!G270+'Loan #7'!G246+'Loan #8'!G246+'Loan #9'!G234)</f>
        <v>8781.4599556164321</v>
      </c>
      <c r="H294" s="39">
        <f>SUM('Loan #1'!H294+'Loan #2'!H294+'Loan #3'!H270+'Loan #4'!H270+'Loan #7'!H246+'Loan #8'!H246+'Loan #9'!H234)</f>
        <v>912.03</v>
      </c>
      <c r="I294" s="39">
        <f>SUM('Loan #1'!I294+'Loan #2'!I294+'Loan #3'!I270+'Loan #4'!I270+'Loan #7'!I246+'Loan #8'!I246+'Loan #9'!I234)</f>
        <v>7869.4299556164324</v>
      </c>
      <c r="J294" s="39">
        <f>SUM('Loan #1'!J294+'Loan #2'!J294+'Loan #3'!J270+'Loan #4'!J270+'Loan #7'!J246+'Loan #8'!J246+'Loan #9'!J234)</f>
        <v>96362.78503827368</v>
      </c>
      <c r="K294" s="41"/>
      <c r="L294" s="42"/>
      <c r="M294" s="42"/>
      <c r="N294" s="42"/>
      <c r="O294" s="42"/>
      <c r="P294" s="46"/>
      <c r="Q294" s="23"/>
      <c r="V294" s="221">
        <f>SUM(H$189:H294)-R$189</f>
        <v>391045.28915777896</v>
      </c>
      <c r="X294" s="176">
        <f>SUM(H$189:H294)</f>
        <v>478011.66</v>
      </c>
    </row>
    <row r="295" spans="1:24" ht="8.25" hidden="1" customHeight="1">
      <c r="A295" s="237">
        <v>46280</v>
      </c>
      <c r="B295" s="25">
        <v>81</v>
      </c>
      <c r="C295" s="35" t="s">
        <v>26</v>
      </c>
      <c r="D295" s="36" t="str">
        <f t="shared" ref="D295:E295" si="170">D294</f>
        <v>'</v>
      </c>
      <c r="E295" s="37">
        <f t="shared" si="170"/>
        <v>46235</v>
      </c>
      <c r="F295" s="6">
        <f>MAXA('Loan #5'!F259,'Loan #6'!F259,'Loan #7'!F247,'Loan #8'!F247,'Loan #9'!F235)</f>
        <v>234</v>
      </c>
      <c r="G295" s="38">
        <f>SUM('Loan #1'!G295+'Loan #2'!G295+'Loan #3'!G271+'Loan #4'!G271+'Loan #7'!G247+'Loan #8'!G247+'Loan #9'!G235)</f>
        <v>8781.4599556164321</v>
      </c>
      <c r="H295" s="39">
        <f>SUM('Loan #1'!H295+'Loan #2'!H295+'Loan #3'!H271+'Loan #4'!H271+'Loan #7'!H247+'Loan #8'!H247+'Loan #9'!H235)</f>
        <v>843.18000000000006</v>
      </c>
      <c r="I295" s="39">
        <f>SUM('Loan #1'!I295+'Loan #2'!I295+'Loan #3'!I271+'Loan #4'!I271+'Loan #7'!I247+'Loan #8'!I247+'Loan #9'!I235)</f>
        <v>7938.2799556164327</v>
      </c>
      <c r="J295" s="39">
        <f>SUM('Loan #1'!J295+'Loan #2'!J295+'Loan #3'!J271+'Loan #4'!J271+'Loan #7'!J247+'Loan #8'!J247+'Loan #9'!J235)</f>
        <v>88424.505082657241</v>
      </c>
      <c r="K295" s="41"/>
      <c r="L295" s="42"/>
      <c r="M295" s="42"/>
      <c r="N295" s="42"/>
      <c r="O295" s="42"/>
      <c r="P295" s="46"/>
      <c r="Q295" s="23"/>
      <c r="V295" s="221">
        <f>SUM(H$189:H295)-R$189</f>
        <v>391888.46915777895</v>
      </c>
      <c r="X295" s="176">
        <f>SUM(H$189:H295)</f>
        <v>478854.83999999997</v>
      </c>
    </row>
    <row r="296" spans="1:24" ht="8.25" hidden="1" customHeight="1">
      <c r="A296" s="237">
        <v>46310</v>
      </c>
      <c r="B296" s="25">
        <v>82</v>
      </c>
      <c r="C296" s="35" t="s">
        <v>27</v>
      </c>
      <c r="D296" s="36" t="str">
        <f t="shared" ref="D296:E296" si="171">D295</f>
        <v>'</v>
      </c>
      <c r="E296" s="37">
        <f t="shared" si="171"/>
        <v>46235</v>
      </c>
      <c r="F296" s="6">
        <f>MAXA('Loan #5'!F260,'Loan #6'!F260,'Loan #7'!F248,'Loan #8'!F248,'Loan #9'!F236)</f>
        <v>235</v>
      </c>
      <c r="G296" s="38">
        <f>SUM('Loan #1'!G296+'Loan #2'!G296+'Loan #3'!G272+'Loan #4'!G272+'Loan #7'!G248+'Loan #8'!G248+'Loan #9'!G236)</f>
        <v>8781.4599556164321</v>
      </c>
      <c r="H296" s="39">
        <f>SUM('Loan #1'!H296+'Loan #2'!H296+'Loan #3'!H272+'Loan #4'!H272+'Loan #7'!H248+'Loan #8'!H248+'Loan #9'!H236)</f>
        <v>773.72</v>
      </c>
      <c r="I296" s="39">
        <f>SUM('Loan #1'!I296+'Loan #2'!I296+'Loan #3'!I272+'Loan #4'!I272+'Loan #7'!I248+'Loan #8'!I248+'Loan #9'!I236)</f>
        <v>8007.7399556164328</v>
      </c>
      <c r="J296" s="39">
        <f>SUM('Loan #1'!J296+'Loan #2'!J296+'Loan #3'!J272+'Loan #4'!J272+'Loan #7'!J248+'Loan #8'!J248+'Loan #9'!J236)</f>
        <v>80416.76512704081</v>
      </c>
      <c r="K296" s="41"/>
      <c r="L296" s="42"/>
      <c r="M296" s="42"/>
      <c r="N296" s="42"/>
      <c r="O296" s="42"/>
      <c r="P296" s="46"/>
      <c r="Q296" s="23"/>
      <c r="V296" s="221">
        <f>SUM(H$189:H296)-R$189</f>
        <v>392662.18915777892</v>
      </c>
      <c r="X296" s="176">
        <f>SUM(H$189:H296)</f>
        <v>479628.55999999994</v>
      </c>
    </row>
    <row r="297" spans="1:24" ht="8.25" hidden="1" customHeight="1">
      <c r="A297" s="237">
        <v>46341</v>
      </c>
      <c r="B297" s="25">
        <v>83</v>
      </c>
      <c r="C297" s="35" t="s">
        <v>28</v>
      </c>
      <c r="D297" s="36" t="str">
        <f t="shared" ref="D297:E297" si="172">D296</f>
        <v>'</v>
      </c>
      <c r="E297" s="37">
        <f t="shared" si="172"/>
        <v>46235</v>
      </c>
      <c r="F297" s="6">
        <f>MAXA('Loan #5'!F261,'Loan #6'!F261,'Loan #7'!F249,'Loan #8'!F249,'Loan #9'!F237)</f>
        <v>236</v>
      </c>
      <c r="G297" s="38">
        <f>SUM('Loan #1'!G297+'Loan #2'!G297+'Loan #3'!G273+'Loan #4'!G273+'Loan #7'!G249+'Loan #8'!G249+'Loan #9'!G237)</f>
        <v>8781.4599556164321</v>
      </c>
      <c r="H297" s="39">
        <f>SUM('Loan #1'!H297+'Loan #2'!H297+'Loan #3'!H273+'Loan #4'!H273+'Loan #7'!H249+'Loan #8'!H249+'Loan #9'!H237)</f>
        <v>703.65000000000009</v>
      </c>
      <c r="I297" s="39">
        <f>SUM('Loan #1'!I297+'Loan #2'!I297+'Loan #3'!I273+'Loan #4'!I273+'Loan #7'!I249+'Loan #8'!I249+'Loan #9'!I237)</f>
        <v>8077.8099556164325</v>
      </c>
      <c r="J297" s="39">
        <f>SUM('Loan #1'!J297+'Loan #2'!J297+'Loan #3'!J273+'Loan #4'!J273+'Loan #7'!J249+'Loan #8'!J249+'Loan #9'!J237)</f>
        <v>72338.955171424372</v>
      </c>
      <c r="K297" s="41"/>
      <c r="L297" s="42"/>
      <c r="M297" s="42"/>
      <c r="N297" s="42"/>
      <c r="O297" s="42"/>
      <c r="P297" s="46"/>
      <c r="Q297" s="23"/>
      <c r="V297" s="221">
        <f>SUM(H$189:H297)-R$189</f>
        <v>393365.83915777894</v>
      </c>
      <c r="X297" s="176">
        <f>SUM(H$189:H297)</f>
        <v>480332.20999999996</v>
      </c>
    </row>
    <row r="298" spans="1:24" ht="8.25" hidden="1" customHeight="1">
      <c r="A298" s="237">
        <v>46371</v>
      </c>
      <c r="B298" s="25">
        <v>84</v>
      </c>
      <c r="C298" s="35" t="s">
        <v>29</v>
      </c>
      <c r="D298" s="36" t="str">
        <f t="shared" ref="D298:E298" si="173">D297</f>
        <v>'</v>
      </c>
      <c r="E298" s="37">
        <f t="shared" si="173"/>
        <v>46235</v>
      </c>
      <c r="F298" s="6">
        <f>MAXA('Loan #5'!F262,'Loan #6'!F262,'Loan #7'!F250,'Loan #8'!F250,'Loan #9'!F238)</f>
        <v>237</v>
      </c>
      <c r="G298" s="54">
        <f>SUM('Loan #1'!G298+'Loan #2'!G298+'Loan #3'!G274+'Loan #4'!G274+'Loan #7'!G250+'Loan #8'!G250+'Loan #9'!G238)</f>
        <v>8781.4599556164321</v>
      </c>
      <c r="H298" s="55">
        <f>SUM('Loan #1'!H298+'Loan #2'!H298+'Loan #3'!H274+'Loan #4'!H274+'Loan #7'!H250+'Loan #8'!H250+'Loan #9'!H238)</f>
        <v>632.97</v>
      </c>
      <c r="I298" s="55">
        <f>SUM('Loan #1'!I298+'Loan #2'!I298+'Loan #3'!I274+'Loan #4'!I274+'Loan #7'!I250+'Loan #8'!I250+'Loan #9'!I238)</f>
        <v>8148.4899556164328</v>
      </c>
      <c r="J298" s="55">
        <f>SUM('Loan #1'!J298+'Loan #2'!J298+'Loan #3'!J274+'Loan #4'!J274+'Loan #7'!J250+'Loan #8'!J250+'Loan #9'!J238)</f>
        <v>64190.465215807948</v>
      </c>
      <c r="K298" s="41">
        <f>SUM(H287:H298)</f>
        <v>12128.259999999998</v>
      </c>
      <c r="L298" s="42">
        <f>SUM(I287:I298)</f>
        <v>93249.259467397205</v>
      </c>
      <c r="M298" s="42">
        <f>SUM(G287:G298)</f>
        <v>105377.51946739719</v>
      </c>
      <c r="N298" s="42">
        <f>K298+N286</f>
        <v>1092375.0199999998</v>
      </c>
      <c r="O298" s="42">
        <f>L298+O286</f>
        <v>411622.62391807104</v>
      </c>
      <c r="P298" s="46">
        <f>M298+P286</f>
        <v>1503997.6439180709</v>
      </c>
      <c r="Q298" s="23"/>
      <c r="V298" s="221">
        <f>SUM(H$189:H298)-R$189</f>
        <v>393998.80915777892</v>
      </c>
      <c r="X298" s="176">
        <f>SUM(H$189:H298)</f>
        <v>480965.17999999993</v>
      </c>
    </row>
    <row r="299" spans="1:24" ht="8.25" hidden="1" customHeight="1">
      <c r="A299" s="237">
        <v>46402</v>
      </c>
      <c r="B299" s="25">
        <v>85</v>
      </c>
      <c r="C299" s="26" t="s">
        <v>17</v>
      </c>
      <c r="D299" s="47" t="str">
        <f>D287</f>
        <v>'</v>
      </c>
      <c r="E299" s="27">
        <f>E287+366</f>
        <v>46601</v>
      </c>
      <c r="F299" s="90">
        <f>MAXA('Loan #7'!F251,'Loan #8'!F251,'Loan #9'!F239)</f>
        <v>238</v>
      </c>
      <c r="G299" s="28">
        <f>SUM('Loan #1'!G299+'Loan #2'!G299+'Loan #3'!G275+'Loan #4'!G275+'Loan #7'!G251+'Loan #8'!G251+'Loan #9'!G239)</f>
        <v>8781.4599556164321</v>
      </c>
      <c r="H299" s="29">
        <f>SUM('Loan #1'!H299+'Loan #2'!H299+'Loan #3'!H275+'Loan #4'!H275+'Loan #7'!H251+'Loan #8'!H251+'Loan #9'!H239)</f>
        <v>561.66000000000008</v>
      </c>
      <c r="I299" s="29">
        <f>SUM('Loan #1'!I299+'Loan #2'!I299+'Loan #3'!I275+'Loan #4'!I275+'Loan #7'!I251+'Loan #8'!I251+'Loan #9'!I239)</f>
        <v>8219.7999556164323</v>
      </c>
      <c r="J299" s="29">
        <f>SUM('Loan #1'!J299+'Loan #2'!J299+'Loan #3'!J275+'Loan #4'!J275+'Loan #7'!J251+'Loan #8'!J251+'Loan #9'!J239)</f>
        <v>55970.665260191512</v>
      </c>
      <c r="K299" s="31"/>
      <c r="L299" s="32"/>
      <c r="M299" s="32"/>
      <c r="N299" s="32"/>
      <c r="O299" s="32"/>
      <c r="P299" s="48"/>
      <c r="Q299" s="23"/>
      <c r="V299" s="221">
        <f>SUM(H$189:H299)-R$189</f>
        <v>394560.46915777889</v>
      </c>
      <c r="X299" s="176">
        <f>SUM(H$189:H299)</f>
        <v>481526.83999999991</v>
      </c>
    </row>
    <row r="300" spans="1:24" ht="8.25" hidden="1" customHeight="1">
      <c r="A300" s="237">
        <v>46433</v>
      </c>
      <c r="B300" s="25">
        <v>86</v>
      </c>
      <c r="C300" s="35" t="s">
        <v>19</v>
      </c>
      <c r="D300" s="36" t="str">
        <f t="shared" ref="D300:E300" si="174">D299</f>
        <v>'</v>
      </c>
      <c r="E300" s="37">
        <f t="shared" si="174"/>
        <v>46601</v>
      </c>
      <c r="F300" s="6">
        <f>MAXA('Loan #7'!F252,'Loan #8'!F252,'Loan #9'!F240)</f>
        <v>239</v>
      </c>
      <c r="G300" s="38">
        <f>SUM('Loan #1'!G300+'Loan #2'!G300+'Loan #3'!G276+'Loan #4'!G276+'Loan #7'!G252+'Loan #8'!G252+'Loan #9'!G240)</f>
        <v>8781.4599556164321</v>
      </c>
      <c r="H300" s="39">
        <f>SUM('Loan #1'!H300+'Loan #2'!H300+'Loan #3'!H276+'Loan #4'!H276+'Loan #7'!H252+'Loan #8'!H252+'Loan #9'!H240)</f>
        <v>489.75</v>
      </c>
      <c r="I300" s="39">
        <f>SUM('Loan #1'!I300+'Loan #2'!I300+'Loan #3'!I276+'Loan #4'!I276+'Loan #7'!I252+'Loan #8'!I252+'Loan #9'!I240)</f>
        <v>8291.7099556164321</v>
      </c>
      <c r="J300" s="39">
        <f>SUM('Loan #1'!J300+'Loan #2'!J300+'Loan #3'!J276+'Loan #4'!J276+'Loan #7'!J252+'Loan #8'!J252+'Loan #9'!J240)</f>
        <v>47678.95530457508</v>
      </c>
      <c r="K300" s="41"/>
      <c r="L300" s="42"/>
      <c r="M300" s="42"/>
      <c r="N300" s="42"/>
      <c r="O300" s="42"/>
      <c r="P300" s="46"/>
      <c r="Q300" s="23"/>
      <c r="V300" s="221">
        <f>SUM(H$189:H300)-R$189</f>
        <v>395050.21915777889</v>
      </c>
      <c r="X300" s="176">
        <f>SUM(H$189:H300)</f>
        <v>482016.58999999991</v>
      </c>
    </row>
    <row r="301" spans="1:24" ht="8.25" hidden="1" customHeight="1">
      <c r="A301" s="237">
        <v>46461</v>
      </c>
      <c r="B301" s="25">
        <v>87</v>
      </c>
      <c r="C301" s="35" t="s">
        <v>20</v>
      </c>
      <c r="D301" s="36" t="str">
        <f t="shared" ref="D301:E301" si="175">D300</f>
        <v>'</v>
      </c>
      <c r="E301" s="37">
        <f t="shared" si="175"/>
        <v>46601</v>
      </c>
      <c r="F301" s="6">
        <f>MAXA('Loan #7'!F253,'Loan #8'!F253,'Loan #9'!F241)</f>
        <v>240</v>
      </c>
      <c r="G301" s="38">
        <f>SUM('Loan #1'!G301+'Loan #2'!G301+'Loan #3'!G277+'Loan #4'!G277+'Loan #7'!G253+'Loan #8'!G253+'Loan #9'!G241)</f>
        <v>8781.5201229895247</v>
      </c>
      <c r="H301" s="39">
        <f>SUM('Loan #1'!H301+'Loan #2'!H301+'Loan #3'!H277+'Loan #4'!H277+'Loan #7'!H253+'Loan #8'!H253+'Loan #9'!H241)</f>
        <v>417.19</v>
      </c>
      <c r="I301" s="39">
        <f>SUM('Loan #1'!I301+'Loan #2'!I301+'Loan #3'!I277+'Loan #4'!I277+'Loan #7'!I253+'Loan #8'!I253+'Loan #9'!I241)</f>
        <v>8364.3301229895242</v>
      </c>
      <c r="J301" s="39">
        <f>SUM('Loan #1'!J301+'Loan #2'!J301+'Loan #3'!J277+'Loan #4'!J277+'Loan #7'!J253+'Loan #8'!J253+'Loan #9'!J241)</f>
        <v>39314.625181585558</v>
      </c>
      <c r="K301" s="41"/>
      <c r="L301" s="42"/>
      <c r="M301" s="42"/>
      <c r="N301" s="42"/>
      <c r="O301" s="42"/>
      <c r="P301" s="46"/>
      <c r="Q301" s="23"/>
      <c r="V301" s="221">
        <f>SUM(H$189:H301)-R$189</f>
        <v>395467.40915777889</v>
      </c>
      <c r="X301" s="176">
        <f>SUM(H$189:H301)</f>
        <v>482433.77999999991</v>
      </c>
    </row>
    <row r="302" spans="1:24" ht="8.25" hidden="1" customHeight="1">
      <c r="A302" s="237">
        <v>46492</v>
      </c>
      <c r="B302" s="25">
        <v>88</v>
      </c>
      <c r="C302" s="35" t="s">
        <v>21</v>
      </c>
      <c r="D302" s="36" t="str">
        <f t="shared" ref="D302:E302" si="176">D301</f>
        <v>'</v>
      </c>
      <c r="E302" s="37">
        <f t="shared" si="176"/>
        <v>46601</v>
      </c>
      <c r="F302" s="6">
        <f>MAXA('Loan #7'!F254,'Loan #8'!F254,'Loan #9'!F242)</f>
        <v>239</v>
      </c>
      <c r="G302" s="38">
        <f>SUM('Loan #1'!G302+'Loan #2'!G302+'Loan #3'!G278+'Loan #4'!G278+'Loan #7'!G254+'Loan #8'!G254+'Loan #9'!G242)</f>
        <v>5811.5892896471541</v>
      </c>
      <c r="H302" s="39">
        <f>SUM('Loan #1'!H302+'Loan #2'!H302+'Loan #3'!H278+'Loan #4'!H278+'Loan #7'!H254+'Loan #8'!H254+'Loan #9'!H242)</f>
        <v>344.01</v>
      </c>
      <c r="I302" s="39">
        <f>SUM('Loan #1'!I302+'Loan #2'!I302+'Loan #3'!I278+'Loan #4'!I278+'Loan #7'!I254+'Loan #8'!I254+'Loan #9'!I242)</f>
        <v>5467.5792896471539</v>
      </c>
      <c r="J302" s="39">
        <f>SUM('Loan #1'!J302+'Loan #2'!J302+'Loan #3'!J278+'Loan #4'!J278+'Loan #7'!J254+'Loan #8'!J254+'Loan #9'!J242)</f>
        <v>33847.045891938404</v>
      </c>
      <c r="K302" s="41"/>
      <c r="L302" s="42"/>
      <c r="M302" s="42"/>
      <c r="N302" s="42"/>
      <c r="O302" s="42"/>
      <c r="P302" s="46"/>
      <c r="Q302" s="23"/>
      <c r="V302" s="221">
        <f>SUM(H$189:H302)-R$189</f>
        <v>395811.4191577789</v>
      </c>
      <c r="X302" s="176">
        <f>SUM(H$189:H302)</f>
        <v>482777.78999999992</v>
      </c>
    </row>
    <row r="303" spans="1:24" ht="8.25" hidden="1" customHeight="1">
      <c r="A303" s="237">
        <v>46522</v>
      </c>
      <c r="B303" s="25">
        <v>89</v>
      </c>
      <c r="C303" s="35" t="s">
        <v>22</v>
      </c>
      <c r="D303" s="36" t="str">
        <f t="shared" ref="D303:E303" si="177">D302</f>
        <v>'</v>
      </c>
      <c r="E303" s="37">
        <f t="shared" si="177"/>
        <v>46601</v>
      </c>
      <c r="F303" s="6">
        <f>MAXA('Loan #7'!F255,'Loan #8'!F255,'Loan #9'!F243)</f>
        <v>240</v>
      </c>
      <c r="G303" s="38">
        <f>SUM('Loan #1'!G303+'Loan #2'!G303+'Loan #3'!G279+'Loan #4'!G279+'Loan #7'!G255+'Loan #8'!G255+'Loan #9'!G243)</f>
        <v>5811.5487039710151</v>
      </c>
      <c r="H303" s="39">
        <f>SUM('Loan #1'!H303+'Loan #2'!H303+'Loan #3'!H279+'Loan #4'!H279+'Loan #7'!H255+'Loan #8'!H255+'Loan #9'!H243)</f>
        <v>296.15999999999997</v>
      </c>
      <c r="I303" s="39">
        <f>SUM('Loan #1'!I303+'Loan #2'!I303+'Loan #3'!I279+'Loan #4'!I279+'Loan #7'!I255+'Loan #8'!I255+'Loan #9'!I243)</f>
        <v>5515.3887039710153</v>
      </c>
      <c r="J303" s="39">
        <f>SUM('Loan #1'!J303+'Loan #2'!J303+'Loan #3'!J279+'Loan #4'!J279+'Loan #7'!J255+'Loan #8'!J255+'Loan #9'!J243)</f>
        <v>28331.65718796739</v>
      </c>
      <c r="K303" s="41"/>
      <c r="L303" s="42"/>
      <c r="M303" s="42"/>
      <c r="N303" s="42"/>
      <c r="O303" s="42"/>
      <c r="P303" s="46"/>
      <c r="Q303" s="23"/>
      <c r="V303" s="221">
        <f>SUM(H$189:H303)-R$189</f>
        <v>396107.57915777888</v>
      </c>
      <c r="X303" s="176">
        <f>SUM(H$189:H303)</f>
        <v>483073.9499999999</v>
      </c>
    </row>
    <row r="304" spans="1:24" ht="8.25" hidden="1" customHeight="1">
      <c r="A304" s="237">
        <v>46553</v>
      </c>
      <c r="B304" s="25">
        <v>90</v>
      </c>
      <c r="C304" s="35" t="s">
        <v>23</v>
      </c>
      <c r="D304" s="36" t="str">
        <f t="shared" ref="D304:E304" si="178">D303</f>
        <v>'</v>
      </c>
      <c r="E304" s="37">
        <f t="shared" si="178"/>
        <v>46601</v>
      </c>
      <c r="F304" s="6">
        <f>MAXA('Loan #7'!F256,'Loan #8'!F256,'Loan #9'!F244)</f>
        <v>230</v>
      </c>
      <c r="G304" s="38">
        <f>SUM('Loan #1'!G304+'Loan #2'!G304+'Loan #3'!G280+'Loan #4'!G280+'Loan #7'!G256+'Loan #8'!G256+'Loan #9'!G244)</f>
        <v>2712.7978288735039</v>
      </c>
      <c r="H304" s="39">
        <f>SUM('Loan #1'!H304+'Loan #2'!H304+'Loan #3'!H280+'Loan #4'!H280+'Loan #7'!H256+'Loan #8'!H256+'Loan #9'!H244)</f>
        <v>247.9</v>
      </c>
      <c r="I304" s="39">
        <f>SUM('Loan #1'!I304+'Loan #2'!I304+'Loan #3'!I280+'Loan #4'!I280+'Loan #7'!I256+'Loan #8'!I256+'Loan #9'!I244)</f>
        <v>2464.8978288735038</v>
      </c>
      <c r="J304" s="39">
        <f>SUM('Loan #1'!J304+'Loan #2'!J304+'Loan #3'!J280+'Loan #4'!J280+'Loan #7'!J256+'Loan #8'!J256+'Loan #9'!J244)</f>
        <v>25866.759359093885</v>
      </c>
      <c r="K304" s="41"/>
      <c r="L304" s="42"/>
      <c r="M304" s="42"/>
      <c r="N304" s="42"/>
      <c r="O304" s="42"/>
      <c r="P304" s="46"/>
      <c r="Q304" s="23"/>
      <c r="V304" s="221">
        <f>SUM(H$189:H304)-R$189</f>
        <v>396355.4791577789</v>
      </c>
      <c r="X304" s="176">
        <f>SUM(H$189:H304)</f>
        <v>483321.84999999992</v>
      </c>
    </row>
    <row r="305" spans="1:24" ht="8.25" hidden="1" customHeight="1">
      <c r="A305" s="237">
        <v>46583</v>
      </c>
      <c r="B305" s="25">
        <v>91</v>
      </c>
      <c r="C305" s="35" t="s">
        <v>24</v>
      </c>
      <c r="D305" s="36" t="str">
        <f t="shared" ref="D305:E305" si="179">D304</f>
        <v>'</v>
      </c>
      <c r="E305" s="37">
        <f t="shared" si="179"/>
        <v>46601</v>
      </c>
      <c r="F305" s="6">
        <f>MAXA('Loan #7'!F257,'Loan #8'!F257,'Loan #9'!F245)</f>
        <v>231</v>
      </c>
      <c r="G305" s="38">
        <f>SUM('Loan #1'!G305+'Loan #2'!G305+'Loan #3'!G281+'Loan #4'!G281+'Loan #7'!G257+'Loan #8'!G257+'Loan #9'!G245)</f>
        <v>2712.7978288735039</v>
      </c>
      <c r="H305" s="39">
        <f>SUM('Loan #1'!H305+'Loan #2'!H305+'Loan #3'!H281+'Loan #4'!H281+'Loan #7'!H257+'Loan #8'!H257+'Loan #9'!H245)</f>
        <v>226.34</v>
      </c>
      <c r="I305" s="39">
        <f>SUM('Loan #1'!I305+'Loan #2'!I305+'Loan #3'!I281+'Loan #4'!I281+'Loan #7'!I257+'Loan #8'!I257+'Loan #9'!I245)</f>
        <v>2486.4578288735038</v>
      </c>
      <c r="J305" s="39">
        <f>SUM('Loan #1'!J305+'Loan #2'!J305+'Loan #3'!J281+'Loan #4'!J281+'Loan #7'!J257+'Loan #8'!J257+'Loan #9'!J245)</f>
        <v>23380.301530220382</v>
      </c>
      <c r="K305" s="41"/>
      <c r="L305" s="42"/>
      <c r="M305" s="42"/>
      <c r="N305" s="42"/>
      <c r="O305" s="42"/>
      <c r="P305" s="46"/>
      <c r="Q305" s="23"/>
      <c r="V305" s="221">
        <f>SUM(H$189:H305)-R$189</f>
        <v>396581.81915777893</v>
      </c>
      <c r="X305" s="176">
        <f>SUM(H$189:H305)</f>
        <v>483548.18999999994</v>
      </c>
    </row>
    <row r="306" spans="1:24" ht="8.25" hidden="1" customHeight="1">
      <c r="A306" s="237">
        <v>46614</v>
      </c>
      <c r="B306" s="25">
        <v>92</v>
      </c>
      <c r="C306" s="35" t="s">
        <v>25</v>
      </c>
      <c r="D306" s="36" t="str">
        <f t="shared" ref="D306:E306" si="180">D305</f>
        <v>'</v>
      </c>
      <c r="E306" s="37">
        <f t="shared" si="180"/>
        <v>46601</v>
      </c>
      <c r="F306" s="6">
        <f>MAXA('Loan #7'!F258,'Loan #8'!F258,'Loan #9'!F246)</f>
        <v>232</v>
      </c>
      <c r="G306" s="38">
        <f>SUM('Loan #1'!G306+'Loan #2'!G306+'Loan #3'!G282+'Loan #4'!G282+'Loan #7'!G258+'Loan #8'!G258+'Loan #9'!G246)</f>
        <v>2712.7978288735039</v>
      </c>
      <c r="H306" s="39">
        <f>SUM('Loan #1'!H306+'Loan #2'!H306+'Loan #3'!H282+'Loan #4'!H282+'Loan #7'!H258+'Loan #8'!H258+'Loan #9'!H246)</f>
        <v>204.58</v>
      </c>
      <c r="I306" s="39">
        <f>SUM('Loan #1'!I306+'Loan #2'!I306+'Loan #3'!I282+'Loan #4'!I282+'Loan #7'!I258+'Loan #8'!I258+'Loan #9'!I246)</f>
        <v>2508.217828873504</v>
      </c>
      <c r="J306" s="39">
        <f>SUM('Loan #1'!J306+'Loan #2'!J306+'Loan #3'!J282+'Loan #4'!J282+'Loan #7'!J258+'Loan #8'!J258+'Loan #9'!J246)</f>
        <v>20872.083701346877</v>
      </c>
      <c r="K306" s="41"/>
      <c r="L306" s="42"/>
      <c r="M306" s="42"/>
      <c r="N306" s="42"/>
      <c r="O306" s="42"/>
      <c r="P306" s="46"/>
      <c r="Q306" s="23"/>
      <c r="V306" s="221">
        <f>SUM(H$189:H306)-R$189</f>
        <v>396786.39915777894</v>
      </c>
      <c r="X306" s="176">
        <f>SUM(H$189:H306)</f>
        <v>483752.76999999996</v>
      </c>
    </row>
    <row r="307" spans="1:24" ht="8.25" hidden="1" customHeight="1">
      <c r="A307" s="237">
        <v>46645</v>
      </c>
      <c r="B307" s="25">
        <v>93</v>
      </c>
      <c r="C307" s="35" t="s">
        <v>26</v>
      </c>
      <c r="D307" s="36" t="str">
        <f t="shared" ref="D307:E307" si="181">D306</f>
        <v>'</v>
      </c>
      <c r="E307" s="37">
        <f t="shared" si="181"/>
        <v>46601</v>
      </c>
      <c r="F307" s="6">
        <f>MAXA('Loan #7'!F259,'Loan #8'!F259,'Loan #9'!F247)</f>
        <v>233</v>
      </c>
      <c r="G307" s="38">
        <f>SUM('Loan #1'!G307+'Loan #2'!G307+'Loan #3'!G283+'Loan #4'!G283+'Loan #7'!G259+'Loan #8'!G259+'Loan #9'!G247)</f>
        <v>2712.7978288735039</v>
      </c>
      <c r="H307" s="39">
        <f>SUM('Loan #1'!H307+'Loan #2'!H307+'Loan #3'!H283+'Loan #4'!H283+'Loan #7'!H259+'Loan #8'!H259+'Loan #9'!H247)</f>
        <v>182.63</v>
      </c>
      <c r="I307" s="39">
        <f>SUM('Loan #1'!I307+'Loan #2'!I307+'Loan #3'!I283+'Loan #4'!I283+'Loan #7'!I259+'Loan #8'!I259+'Loan #9'!I247)</f>
        <v>2530.1678288735038</v>
      </c>
      <c r="J307" s="39">
        <f>SUM('Loan #1'!J307+'Loan #2'!J307+'Loan #3'!J283+'Loan #4'!J283+'Loan #7'!J259+'Loan #8'!J259+'Loan #9'!J247)</f>
        <v>18341.915872473372</v>
      </c>
      <c r="K307" s="41"/>
      <c r="L307" s="42"/>
      <c r="M307" s="42"/>
      <c r="N307" s="42"/>
      <c r="O307" s="42"/>
      <c r="P307" s="46"/>
      <c r="Q307" s="23"/>
      <c r="V307" s="221">
        <f>SUM(H$189:H307)-R$189</f>
        <v>396969.02915777895</v>
      </c>
      <c r="X307" s="176">
        <f>SUM(H$189:H307)</f>
        <v>483935.39999999997</v>
      </c>
    </row>
    <row r="308" spans="1:24" ht="8.25" hidden="1" customHeight="1">
      <c r="A308" s="237">
        <v>46675</v>
      </c>
      <c r="B308" s="25">
        <v>94</v>
      </c>
      <c r="C308" s="35" t="s">
        <v>27</v>
      </c>
      <c r="D308" s="36" t="str">
        <f t="shared" ref="D308:E308" si="182">D307</f>
        <v>'</v>
      </c>
      <c r="E308" s="37">
        <f t="shared" si="182"/>
        <v>46601</v>
      </c>
      <c r="F308" s="6">
        <f>MAXA('Loan #7'!F260,'Loan #8'!F260,'Loan #9'!F248)</f>
        <v>234</v>
      </c>
      <c r="G308" s="38">
        <f>SUM('Loan #1'!G308+'Loan #2'!G308+'Loan #3'!G284+'Loan #4'!G284+'Loan #7'!G260+'Loan #8'!G260+'Loan #9'!G248)</f>
        <v>2712.7978288735039</v>
      </c>
      <c r="H308" s="39">
        <f>SUM('Loan #1'!H308+'Loan #2'!H308+'Loan #3'!H284+'Loan #4'!H284+'Loan #7'!H260+'Loan #8'!H260+'Loan #9'!H248)</f>
        <v>160.49</v>
      </c>
      <c r="I308" s="39">
        <f>SUM('Loan #1'!I308+'Loan #2'!I308+'Loan #3'!I284+'Loan #4'!I284+'Loan #7'!I260+'Loan #8'!I260+'Loan #9'!I248)</f>
        <v>2552.3078288735041</v>
      </c>
      <c r="J308" s="39">
        <f>SUM('Loan #1'!J308+'Loan #2'!J308+'Loan #3'!J284+'Loan #4'!J284+'Loan #7'!J260+'Loan #8'!J260+'Loan #9'!J248)</f>
        <v>15789.608043599867</v>
      </c>
      <c r="K308" s="41"/>
      <c r="L308" s="42"/>
      <c r="M308" s="42"/>
      <c r="N308" s="42"/>
      <c r="O308" s="42"/>
      <c r="P308" s="46"/>
      <c r="Q308" s="23"/>
      <c r="V308" s="221">
        <f>SUM(H$189:H308)-R$189</f>
        <v>397129.51915777894</v>
      </c>
      <c r="X308" s="176">
        <f>SUM(H$189:H308)</f>
        <v>484095.88999999996</v>
      </c>
    </row>
    <row r="309" spans="1:24" ht="8.25" hidden="1" customHeight="1">
      <c r="A309" s="237">
        <v>46706</v>
      </c>
      <c r="B309" s="25">
        <v>95</v>
      </c>
      <c r="C309" s="35" t="s">
        <v>28</v>
      </c>
      <c r="D309" s="36" t="str">
        <f t="shared" ref="D309:E309" si="183">D308</f>
        <v>'</v>
      </c>
      <c r="E309" s="37">
        <f t="shared" si="183"/>
        <v>46601</v>
      </c>
      <c r="F309" s="6">
        <f>MAXA('Loan #7'!F261,'Loan #8'!F261,'Loan #9'!F249)</f>
        <v>235</v>
      </c>
      <c r="G309" s="38">
        <f>SUM('Loan #1'!G309+'Loan #2'!G309+'Loan #3'!G285+'Loan #4'!G285+'Loan #7'!G261+'Loan #8'!G261+'Loan #9'!G249)</f>
        <v>2712.7978288735039</v>
      </c>
      <c r="H309" s="39">
        <f>SUM('Loan #1'!H309+'Loan #2'!H309+'Loan #3'!H285+'Loan #4'!H285+'Loan #7'!H261+'Loan #8'!H261+'Loan #9'!H249)</f>
        <v>138.16</v>
      </c>
      <c r="I309" s="39">
        <f>SUM('Loan #1'!I309+'Loan #2'!I309+'Loan #3'!I285+'Loan #4'!I285+'Loan #7'!I261+'Loan #8'!I261+'Loan #9'!I249)</f>
        <v>2574.6378288735041</v>
      </c>
      <c r="J309" s="39">
        <f>SUM('Loan #1'!J309+'Loan #2'!J309+'Loan #3'!J285+'Loan #4'!J285+'Loan #7'!J261+'Loan #8'!J261+'Loan #9'!J249)</f>
        <v>13214.970214726363</v>
      </c>
      <c r="K309" s="41"/>
      <c r="L309" s="42"/>
      <c r="M309" s="42"/>
      <c r="N309" s="42"/>
      <c r="O309" s="42"/>
      <c r="P309" s="46"/>
      <c r="Q309" s="23"/>
      <c r="V309" s="221">
        <f>SUM(H$189:H309)-R$189</f>
        <v>397267.67915777891</v>
      </c>
      <c r="X309" s="176">
        <f>SUM(H$189:H309)</f>
        <v>484234.04999999993</v>
      </c>
    </row>
    <row r="310" spans="1:24" ht="8.25" hidden="1" customHeight="1">
      <c r="A310" s="237">
        <v>46736</v>
      </c>
      <c r="B310" s="25">
        <v>96</v>
      </c>
      <c r="C310" s="35" t="s">
        <v>29</v>
      </c>
      <c r="D310" s="36" t="str">
        <f t="shared" ref="D310:E310" si="184">D309</f>
        <v>'</v>
      </c>
      <c r="E310" s="37">
        <f t="shared" si="184"/>
        <v>46601</v>
      </c>
      <c r="F310" s="6">
        <f>MAXA('Loan #7'!F262,'Loan #8'!F262,'Loan #9'!F250)</f>
        <v>236</v>
      </c>
      <c r="G310" s="45">
        <f>SUM('Loan #1'!G310+'Loan #2'!G310+'Loan #3'!G286+'Loan #4'!G286+'Loan #7'!G262+'Loan #8'!G262+'Loan #9'!G250)</f>
        <v>2712.7978288735039</v>
      </c>
      <c r="H310" s="42">
        <f>SUM('Loan #1'!H310+'Loan #2'!H310+'Loan #3'!H286+'Loan #4'!H286+'Loan #7'!H262+'Loan #8'!H262+'Loan #9'!H250)</f>
        <v>115.63</v>
      </c>
      <c r="I310" s="42">
        <f>SUM('Loan #1'!I310+'Loan #2'!I310+'Loan #3'!I286+'Loan #4'!I286+'Loan #7'!I262+'Loan #8'!I262+'Loan #9'!I250)</f>
        <v>2597.1678288735038</v>
      </c>
      <c r="J310" s="42">
        <f>SUM('Loan #1'!J310+'Loan #2'!J310+'Loan #3'!J286+'Loan #4'!J286+'Loan #7'!J262+'Loan #8'!J262+'Loan #9'!J250)</f>
        <v>10617.80238585286</v>
      </c>
      <c r="K310" s="41">
        <f>SUM(H299:H310)</f>
        <v>3384.5</v>
      </c>
      <c r="L310" s="42">
        <f>SUM(I299:I310)</f>
        <v>53572.662829955094</v>
      </c>
      <c r="M310" s="42">
        <f>SUM(G299:G310)</f>
        <v>56957.162829955079</v>
      </c>
      <c r="N310" s="42">
        <f>K310+N298</f>
        <v>1095759.5199999998</v>
      </c>
      <c r="O310" s="42">
        <f>L310+O298</f>
        <v>465195.28674802615</v>
      </c>
      <c r="P310" s="46">
        <f>M310+P298</f>
        <v>1560954.8067480261</v>
      </c>
      <c r="Q310" s="23"/>
      <c r="V310" s="221">
        <f>SUM(H$189:H310)-R$189</f>
        <v>397383.30915777892</v>
      </c>
      <c r="X310" s="176">
        <f>SUM(H$189:H310)</f>
        <v>484349.67999999993</v>
      </c>
    </row>
    <row r="311" spans="1:24">
      <c r="A311" s="237">
        <v>46767</v>
      </c>
      <c r="B311" s="25">
        <v>97</v>
      </c>
      <c r="C311" s="26" t="s">
        <v>17</v>
      </c>
      <c r="D311" s="47" t="str">
        <f>D299</f>
        <v>'</v>
      </c>
      <c r="E311" s="27">
        <f>E299+366</f>
        <v>46967</v>
      </c>
      <c r="F311" s="90">
        <f>MAXA('Loan #9'!F251)</f>
        <v>237</v>
      </c>
      <c r="G311" s="28">
        <f>SUM('Loan #1'!G311+'Loan #2'!G311+'Loan #3'!G287+'Loan #4'!G287+'Loan #7'!G263+'Loan #8'!G263+'Loan #9'!G251)</f>
        <v>2712.7978288735039</v>
      </c>
      <c r="H311" s="29">
        <f>SUM('Loan #1'!H311+'Loan #2'!H311+'Loan #3'!H287+'Loan #4'!H287+'Loan #7'!H263+'Loan #8'!H263+'Loan #9'!H251)</f>
        <v>92.91</v>
      </c>
      <c r="I311" s="29">
        <f>SUM('Loan #1'!I311+'Loan #2'!I311+'Loan #3'!I287+'Loan #4'!I287+'Loan #7'!I263+'Loan #8'!I263+'Loan #9'!I251)</f>
        <v>2619.8878288735041</v>
      </c>
      <c r="J311" s="29">
        <f>SUM('Loan #1'!J311+'Loan #2'!J311+'Loan #3'!J287+'Loan #4'!J287+'Loan #7'!J263+'Loan #8'!J263+'Loan #9'!J251)</f>
        <v>7997.9145569793554</v>
      </c>
      <c r="K311" s="31"/>
      <c r="L311" s="32"/>
      <c r="M311" s="32"/>
      <c r="N311" s="32"/>
      <c r="O311" s="32"/>
      <c r="P311" s="48"/>
      <c r="Q311" s="23"/>
      <c r="V311" s="221">
        <f>SUM(H$189:H311)-R$189</f>
        <v>397476.21915777889</v>
      </c>
      <c r="X311" s="176">
        <f>SUM(H$189:H311)</f>
        <v>484442.58999999991</v>
      </c>
    </row>
    <row r="312" spans="1:24">
      <c r="A312" s="237">
        <v>46798</v>
      </c>
      <c r="B312" s="25">
        <v>98</v>
      </c>
      <c r="C312" s="35" t="s">
        <v>19</v>
      </c>
      <c r="D312" s="36" t="str">
        <f t="shared" ref="D312:E312" si="185">D311</f>
        <v>'</v>
      </c>
      <c r="E312" s="37">
        <f t="shared" si="185"/>
        <v>46967</v>
      </c>
      <c r="F312" s="6">
        <f>MAXA('Loan #9'!F252)</f>
        <v>238</v>
      </c>
      <c r="G312" s="38">
        <f>SUM('Loan #1'!G312+'Loan #2'!G312+'Loan #3'!G288+'Loan #4'!G288+'Loan #7'!G264+'Loan #8'!G264+'Loan #9'!G252)</f>
        <v>2712.7978288735039</v>
      </c>
      <c r="H312" s="39">
        <f>SUM('Loan #1'!H312+'Loan #2'!H312+'Loan #3'!H288+'Loan #4'!H288+'Loan #7'!H264+'Loan #8'!H264+'Loan #9'!H252)</f>
        <v>69.98</v>
      </c>
      <c r="I312" s="39">
        <f>SUM('Loan #1'!I312+'Loan #2'!I312+'Loan #3'!I288+'Loan #4'!I288+'Loan #7'!I264+'Loan #8'!I264+'Loan #9'!I252)</f>
        <v>2642.8178288735039</v>
      </c>
      <c r="J312" s="39">
        <f>SUM('Loan #1'!J312+'Loan #2'!J312+'Loan #3'!J288+'Loan #4'!J288+'Loan #7'!J264+'Loan #8'!J264+'Loan #9'!J252)</f>
        <v>5355.0967281058511</v>
      </c>
      <c r="K312" s="41"/>
      <c r="L312" s="42"/>
      <c r="M312" s="42"/>
      <c r="N312" s="42"/>
      <c r="O312" s="42"/>
      <c r="P312" s="46"/>
      <c r="Q312" s="23"/>
      <c r="V312" s="221">
        <f>SUM(H$189:H312)-R$189</f>
        <v>397546.19915777887</v>
      </c>
      <c r="X312" s="176">
        <f>SUM(H$189:H312)</f>
        <v>484512.56999999989</v>
      </c>
    </row>
    <row r="313" spans="1:24">
      <c r="A313" s="237">
        <v>46827</v>
      </c>
      <c r="B313" s="25">
        <v>99</v>
      </c>
      <c r="C313" s="35" t="s">
        <v>20</v>
      </c>
      <c r="D313" s="36" t="str">
        <f t="shared" ref="D313:E313" si="186">D312</f>
        <v>'</v>
      </c>
      <c r="E313" s="37">
        <f t="shared" si="186"/>
        <v>46967</v>
      </c>
      <c r="F313" s="6">
        <f>MAXA('Loan #9'!F253)</f>
        <v>239</v>
      </c>
      <c r="G313" s="38">
        <f>SUM('Loan #1'!G313+'Loan #2'!G313+'Loan #3'!G289+'Loan #4'!G289+'Loan #7'!G265+'Loan #8'!G265+'Loan #9'!G253)</f>
        <v>2712.7978288735039</v>
      </c>
      <c r="H313" s="39">
        <f>SUM('Loan #1'!H313+'Loan #2'!H313+'Loan #3'!H289+'Loan #4'!H289+'Loan #7'!H265+'Loan #8'!H265+'Loan #9'!H253)</f>
        <v>46.86</v>
      </c>
      <c r="I313" s="39">
        <f>SUM('Loan #1'!I313+'Loan #2'!I313+'Loan #3'!I289+'Loan #4'!I289+'Loan #7'!I265+'Loan #8'!I265+'Loan #9'!I253)</f>
        <v>2665.9378288735038</v>
      </c>
      <c r="J313" s="39">
        <f>SUM('Loan #1'!J313+'Loan #2'!J313+'Loan #3'!J289+'Loan #4'!J289+'Loan #7'!J265+'Loan #8'!J265+'Loan #9'!J253)</f>
        <v>2689.1588992323473</v>
      </c>
      <c r="K313" s="41"/>
      <c r="L313" s="42"/>
      <c r="M313" s="42"/>
      <c r="N313" s="42"/>
      <c r="O313" s="42"/>
      <c r="P313" s="46"/>
      <c r="Q313" s="23"/>
      <c r="V313" s="221">
        <f>SUM(H$189:H313)-R$189</f>
        <v>397593.05915777886</v>
      </c>
      <c r="X313" s="176">
        <f>SUM(H$189:H313)</f>
        <v>484559.42999999988</v>
      </c>
    </row>
    <row r="314" spans="1:24">
      <c r="A314" s="237">
        <v>46858</v>
      </c>
      <c r="B314" s="25">
        <v>100</v>
      </c>
      <c r="C314" s="35" t="s">
        <v>21</v>
      </c>
      <c r="D314" s="36" t="str">
        <f t="shared" ref="D314:E314" si="187">D313</f>
        <v>'</v>
      </c>
      <c r="E314" s="37">
        <f t="shared" si="187"/>
        <v>46967</v>
      </c>
      <c r="F314" s="6">
        <f>MAXA('Loan #9'!F254)</f>
        <v>240</v>
      </c>
      <c r="G314" s="38">
        <f>SUM('Loan #1'!G314+'Loan #2'!G314+'Loan #3'!G290+'Loan #4'!G290+'Loan #7'!G266+'Loan #8'!G266+'Loan #9'!G254)</f>
        <v>2712.6888992323475</v>
      </c>
      <c r="H314" s="39">
        <f>SUM('Loan #1'!H314+'Loan #2'!H314+'Loan #3'!H290+'Loan #4'!H290+'Loan #7'!H266+'Loan #8'!H266+'Loan #9'!H254)</f>
        <v>23.53</v>
      </c>
      <c r="I314" s="39">
        <f>SUM('Loan #1'!I314+'Loan #2'!I314+'Loan #3'!I290+'Loan #4'!I290+'Loan #7'!I266+'Loan #8'!I266+'Loan #9'!I254)</f>
        <v>2689.1588992323473</v>
      </c>
      <c r="J314" s="39">
        <f>SUM('Loan #1'!J314+'Loan #2'!J314+'Loan #3'!J290+'Loan #4'!J290+'Loan #7'!J266+'Loan #8'!J266+'Loan #9'!J254)</f>
        <v>0</v>
      </c>
      <c r="K314" s="41"/>
      <c r="L314" s="42"/>
      <c r="M314" s="42"/>
      <c r="N314" s="42"/>
      <c r="O314" s="42"/>
      <c r="P314" s="46"/>
      <c r="Q314" s="23"/>
      <c r="V314" s="222">
        <f>SUM(H$189:H314)-R$189</f>
        <v>397616.58915777889</v>
      </c>
      <c r="X314" s="235">
        <f>SUM(H$189:H314)</f>
        <v>484582.9599999999</v>
      </c>
    </row>
    <row r="315" spans="1:24">
      <c r="A315" s="237">
        <v>46888</v>
      </c>
      <c r="B315" s="25">
        <v>101</v>
      </c>
      <c r="C315" s="35" t="s">
        <v>22</v>
      </c>
      <c r="D315" s="36" t="str">
        <f t="shared" ref="D315:E315" si="188">D314</f>
        <v>'</v>
      </c>
      <c r="E315" s="37">
        <f t="shared" si="188"/>
        <v>46967</v>
      </c>
      <c r="F315" s="6">
        <f>MAXA('Loan #9'!F255)</f>
        <v>0</v>
      </c>
      <c r="G315" s="38">
        <f>SUM('Loan #1'!G315+'Loan #2'!G315+'Loan #3'!G291+'Loan #4'!G291+'Loan #7'!G267+'Loan #8'!G267+'Loan #9'!G255)</f>
        <v>0</v>
      </c>
      <c r="H315" s="39">
        <f>SUM('Loan #1'!H315+'Loan #2'!H315+'Loan #3'!H291+'Loan #4'!H291+'Loan #7'!H267+'Loan #8'!H267+'Loan #9'!H255)</f>
        <v>0</v>
      </c>
      <c r="I315" s="39">
        <f>SUM('Loan #1'!I315+'Loan #2'!I315+'Loan #3'!I291+'Loan #4'!I291+'Loan #7'!I267+'Loan #8'!I267+'Loan #9'!I255)</f>
        <v>0</v>
      </c>
      <c r="J315" s="39">
        <f>SUM('Loan #1'!J315+'Loan #2'!J315+'Loan #3'!J291+'Loan #4'!J291+'Loan #7'!J267+'Loan #8'!J267+'Loan #9'!J255)</f>
        <v>0</v>
      </c>
      <c r="K315" s="41"/>
      <c r="L315" s="42"/>
      <c r="M315" s="42"/>
      <c r="N315" s="42"/>
      <c r="O315" s="42"/>
      <c r="P315" s="46"/>
      <c r="Q315" s="23"/>
    </row>
    <row r="316" spans="1:24">
      <c r="A316" s="237">
        <v>46919</v>
      </c>
      <c r="B316" s="25">
        <v>102</v>
      </c>
      <c r="C316" s="35" t="s">
        <v>23</v>
      </c>
      <c r="D316" s="36" t="str">
        <f t="shared" ref="D316:E316" si="189">D315</f>
        <v>'</v>
      </c>
      <c r="E316" s="37">
        <f t="shared" si="189"/>
        <v>46967</v>
      </c>
      <c r="F316" s="6">
        <f>MAXA('Loan #9'!F256)</f>
        <v>0</v>
      </c>
      <c r="G316" s="38">
        <f>SUM('Loan #1'!G316+'Loan #2'!G316+'Loan #3'!G292+'Loan #4'!G292+'Loan #7'!G268+'Loan #8'!G268+'Loan #9'!G256)</f>
        <v>0</v>
      </c>
      <c r="H316" s="39">
        <f>SUM('Loan #1'!H316+'Loan #2'!H316+'Loan #3'!H292+'Loan #4'!H292+'Loan #7'!H268+'Loan #8'!H268+'Loan #9'!H256)</f>
        <v>0</v>
      </c>
      <c r="I316" s="39">
        <f>SUM('Loan #1'!I316+'Loan #2'!I316+'Loan #3'!I292+'Loan #4'!I292+'Loan #7'!I268+'Loan #8'!I268+'Loan #9'!I256)</f>
        <v>0</v>
      </c>
      <c r="J316" s="39">
        <f>SUM('Loan #1'!J316+'Loan #2'!J316+'Loan #3'!J292+'Loan #4'!J292+'Loan #7'!J268+'Loan #8'!J268+'Loan #9'!J256)</f>
        <v>0</v>
      </c>
      <c r="K316" s="41"/>
      <c r="L316" s="42"/>
      <c r="M316" s="42"/>
      <c r="N316" s="42"/>
      <c r="O316" s="42"/>
      <c r="P316" s="46"/>
      <c r="Q316" s="23"/>
    </row>
    <row r="317" spans="1:24">
      <c r="A317" s="237">
        <v>46949</v>
      </c>
      <c r="B317" s="25">
        <v>103</v>
      </c>
      <c r="C317" s="35" t="s">
        <v>24</v>
      </c>
      <c r="D317" s="36" t="str">
        <f t="shared" ref="D317:E317" si="190">D316</f>
        <v>'</v>
      </c>
      <c r="E317" s="37">
        <f t="shared" si="190"/>
        <v>46967</v>
      </c>
      <c r="F317" s="6">
        <f>MAXA('Loan #9'!F257)</f>
        <v>0</v>
      </c>
      <c r="G317" s="38">
        <f>SUM('Loan #1'!G317+'Loan #2'!G317+'Loan #3'!G293+'Loan #4'!G293+'Loan #7'!G269+'Loan #8'!G269+'Loan #9'!G257)</f>
        <v>0</v>
      </c>
      <c r="H317" s="39">
        <f>SUM('Loan #1'!H317+'Loan #2'!H317+'Loan #3'!H293+'Loan #4'!H293+'Loan #7'!H269+'Loan #8'!H269+'Loan #9'!H257)</f>
        <v>0</v>
      </c>
      <c r="I317" s="39">
        <f>SUM('Loan #1'!I317+'Loan #2'!I317+'Loan #3'!I293+'Loan #4'!I293+'Loan #7'!I269+'Loan #8'!I269+'Loan #9'!I257)</f>
        <v>0</v>
      </c>
      <c r="J317" s="39">
        <f>SUM('Loan #1'!J317+'Loan #2'!J317+'Loan #3'!J293+'Loan #4'!J293+'Loan #7'!J269+'Loan #8'!J269+'Loan #9'!J257)</f>
        <v>0</v>
      </c>
      <c r="K317" s="41"/>
      <c r="L317" s="42"/>
      <c r="M317" s="42"/>
      <c r="N317" s="42"/>
      <c r="O317" s="42"/>
      <c r="P317" s="46"/>
      <c r="Q317" s="23"/>
    </row>
    <row r="318" spans="1:24">
      <c r="A318" s="237">
        <v>46980</v>
      </c>
      <c r="B318" s="25">
        <v>104</v>
      </c>
      <c r="C318" s="35" t="s">
        <v>25</v>
      </c>
      <c r="D318" s="36" t="str">
        <f t="shared" ref="D318:E318" si="191">D317</f>
        <v>'</v>
      </c>
      <c r="E318" s="37">
        <f t="shared" si="191"/>
        <v>46967</v>
      </c>
      <c r="F318" s="6">
        <f>MAXA('Loan #9'!F258)</f>
        <v>0</v>
      </c>
      <c r="G318" s="38">
        <f>SUM('Loan #1'!G318+'Loan #2'!G318+'Loan #3'!G294+'Loan #4'!G294+'Loan #7'!G270+'Loan #8'!G270+'Loan #9'!G258)</f>
        <v>0</v>
      </c>
      <c r="H318" s="39">
        <f>SUM('Loan #1'!H318+'Loan #2'!H318+'Loan #3'!H294+'Loan #4'!H294+'Loan #7'!H270+'Loan #8'!H270+'Loan #9'!H258)</f>
        <v>0</v>
      </c>
      <c r="I318" s="39">
        <f>SUM('Loan #1'!I318+'Loan #2'!I318+'Loan #3'!I294+'Loan #4'!I294+'Loan #7'!I270+'Loan #8'!I270+'Loan #9'!I258)</f>
        <v>0</v>
      </c>
      <c r="J318" s="39">
        <f>SUM('Loan #1'!J318+'Loan #2'!J318+'Loan #3'!J294+'Loan #4'!J294+'Loan #7'!J270+'Loan #8'!J270+'Loan #9'!J258)</f>
        <v>0</v>
      </c>
      <c r="K318" s="41"/>
      <c r="L318" s="42"/>
      <c r="M318" s="42"/>
      <c r="N318" s="42"/>
      <c r="O318" s="42"/>
      <c r="P318" s="46"/>
      <c r="Q318" s="23"/>
    </row>
    <row r="319" spans="1:24">
      <c r="A319" s="237">
        <v>47011</v>
      </c>
      <c r="B319" s="25">
        <v>105</v>
      </c>
      <c r="C319" s="35" t="s">
        <v>26</v>
      </c>
      <c r="D319" s="36" t="str">
        <f t="shared" ref="D319:E319" si="192">D318</f>
        <v>'</v>
      </c>
      <c r="E319" s="37">
        <f t="shared" si="192"/>
        <v>46967</v>
      </c>
      <c r="F319" s="6">
        <f>MAXA('Loan #9'!F259)</f>
        <v>0</v>
      </c>
      <c r="G319" s="38">
        <f>SUM('Loan #1'!G319+'Loan #2'!G319+'Loan #3'!G295+'Loan #4'!G295+'Loan #7'!G271+'Loan #8'!G271+'Loan #9'!G259)</f>
        <v>0</v>
      </c>
      <c r="H319" s="39">
        <f>SUM('Loan #1'!H319+'Loan #2'!H319+'Loan #3'!H295+'Loan #4'!H295+'Loan #7'!H271+'Loan #8'!H271+'Loan #9'!H259)</f>
        <v>0</v>
      </c>
      <c r="I319" s="39">
        <f>SUM('Loan #1'!I319+'Loan #2'!I319+'Loan #3'!I295+'Loan #4'!I295+'Loan #7'!I271+'Loan #8'!I271+'Loan #9'!I259)</f>
        <v>0</v>
      </c>
      <c r="J319" s="39">
        <f>SUM('Loan #1'!J319+'Loan #2'!J319+'Loan #3'!J295+'Loan #4'!J295+'Loan #7'!J271+'Loan #8'!J271+'Loan #9'!J259)</f>
        <v>0</v>
      </c>
      <c r="K319" s="41"/>
      <c r="L319" s="42"/>
      <c r="M319" s="42"/>
      <c r="N319" s="42"/>
      <c r="O319" s="42"/>
      <c r="P319" s="46"/>
      <c r="Q319" s="23"/>
    </row>
    <row r="320" spans="1:24">
      <c r="A320" s="237">
        <v>47041</v>
      </c>
      <c r="B320" s="25">
        <v>106</v>
      </c>
      <c r="C320" s="35" t="s">
        <v>27</v>
      </c>
      <c r="D320" s="36" t="str">
        <f t="shared" ref="D320:E320" si="193">D319</f>
        <v>'</v>
      </c>
      <c r="E320" s="37">
        <f t="shared" si="193"/>
        <v>46967</v>
      </c>
      <c r="F320" s="6">
        <f>MAXA('Loan #9'!F260)</f>
        <v>0</v>
      </c>
      <c r="G320" s="38">
        <f>SUM('Loan #1'!G320+'Loan #2'!G320+'Loan #3'!G296+'Loan #4'!G296+'Loan #5'!G284+'Loan #6'!G284+'Loan #7'!G272+'Loan #8'!G272+'Loan #9'!G260)</f>
        <v>0</v>
      </c>
      <c r="H320" s="39">
        <f>SUM('Loan #1'!H320+'Loan #2'!H320+'Loan #3'!H296+'Loan #4'!H296+'Loan #5'!H284+'Loan #6'!H284+'Loan #7'!H272+'Loan #8'!H272+'Loan #9'!H260)</f>
        <v>0</v>
      </c>
      <c r="I320" s="39">
        <f>SUM('Loan #1'!I320+'Loan #2'!I320+'Loan #3'!I296+'Loan #4'!I296+'Loan #5'!I284+'Loan #6'!I284+'Loan #7'!I272+'Loan #8'!I272+'Loan #9'!I260)</f>
        <v>0</v>
      </c>
      <c r="J320" s="39">
        <f>SUM('Loan #1'!J320+'Loan #2'!J320+'Loan #3'!J296+'Loan #4'!J296+'Loan #5'!J284+'Loan #6'!J284+'Loan #7'!J272+'Loan #8'!J272+'Loan #9'!J260)</f>
        <v>0</v>
      </c>
      <c r="K320" s="41"/>
      <c r="L320" s="42"/>
      <c r="M320" s="42"/>
      <c r="N320" s="42"/>
      <c r="O320" s="42"/>
      <c r="P320" s="46"/>
      <c r="Q320" s="23"/>
    </row>
    <row r="321" spans="1:17">
      <c r="A321" s="237">
        <v>47072</v>
      </c>
      <c r="B321" s="25">
        <v>107</v>
      </c>
      <c r="C321" s="35" t="s">
        <v>28</v>
      </c>
      <c r="D321" s="36" t="str">
        <f t="shared" ref="D321:E321" si="194">D320</f>
        <v>'</v>
      </c>
      <c r="E321" s="37">
        <f t="shared" si="194"/>
        <v>46967</v>
      </c>
      <c r="F321" s="6">
        <f>MAXA('Loan #9'!F261)</f>
        <v>0</v>
      </c>
      <c r="G321" s="38">
        <f>SUM('Loan #1'!G321+'Loan #2'!G321+'Loan #3'!G297+'Loan #4'!G297+'Loan #5'!G285+'Loan #6'!G285+'Loan #7'!G273+'Loan #8'!G273+'Loan #9'!G261)</f>
        <v>0</v>
      </c>
      <c r="H321" s="39">
        <f>SUM('Loan #1'!H321+'Loan #2'!H321+'Loan #3'!H297+'Loan #4'!H297+'Loan #5'!H285+'Loan #6'!H285+'Loan #7'!H273+'Loan #8'!H273+'Loan #9'!H261)</f>
        <v>0</v>
      </c>
      <c r="I321" s="39">
        <f>SUM('Loan #1'!I321+'Loan #2'!I321+'Loan #3'!I297+'Loan #4'!I297+'Loan #5'!I285+'Loan #6'!I285+'Loan #7'!I273+'Loan #8'!I273+'Loan #9'!I261)</f>
        <v>0</v>
      </c>
      <c r="J321" s="39">
        <f>SUM('Loan #1'!J321+'Loan #2'!J321+'Loan #3'!J297+'Loan #4'!J297+'Loan #5'!J285+'Loan #6'!J285+'Loan #7'!J273+'Loan #8'!J273+'Loan #9'!J261)</f>
        <v>0</v>
      </c>
      <c r="K321" s="41"/>
      <c r="L321" s="42"/>
      <c r="M321" s="42"/>
      <c r="N321" s="42"/>
      <c r="O321" s="42"/>
      <c r="P321" s="46"/>
      <c r="Q321" s="23"/>
    </row>
    <row r="322" spans="1:17" ht="9" thickBot="1">
      <c r="A322" s="237">
        <v>47102</v>
      </c>
      <c r="B322" s="25">
        <v>108</v>
      </c>
      <c r="C322" s="35" t="s">
        <v>29</v>
      </c>
      <c r="D322" s="36" t="str">
        <f t="shared" ref="D322:E322" si="195">D321</f>
        <v>'</v>
      </c>
      <c r="E322" s="37">
        <f t="shared" si="195"/>
        <v>46967</v>
      </c>
      <c r="F322" s="6">
        <f>MAXA('Loan #9'!F262)</f>
        <v>0</v>
      </c>
      <c r="G322" s="45">
        <f>SUM('Loan #1'!G322+'Loan #2'!G322+'Loan #3'!G298+'Loan #4'!G298+'Loan #5'!G286+'Loan #6'!G286+'Loan #7'!G274+'Loan #8'!G274+'Loan #9'!G262)</f>
        <v>0</v>
      </c>
      <c r="H322" s="42">
        <f>SUM('Loan #1'!H322+'Loan #2'!H322+'Loan #3'!H298+'Loan #4'!H298+'Loan #5'!H286+'Loan #6'!H286+'Loan #7'!H274+'Loan #8'!H274+'Loan #9'!H262)</f>
        <v>0</v>
      </c>
      <c r="I322" s="42">
        <f>SUM('Loan #1'!I322+'Loan #2'!I322+'Loan #3'!I298+'Loan #4'!I298+'Loan #5'!I286+'Loan #6'!I286+'Loan #7'!I274+'Loan #8'!I274+'Loan #9'!I262)</f>
        <v>0</v>
      </c>
      <c r="J322" s="42">
        <f>SUM('Loan #1'!J322+'Loan #2'!J322+'Loan #3'!J298+'Loan #4'!J298+'Loan #5'!J286+'Loan #6'!J286+'Loan #7'!J274+'Loan #8'!J274+'Loan #9'!J262)</f>
        <v>0</v>
      </c>
      <c r="K322" s="41">
        <f>SUM(H311:H322)</f>
        <v>233.28</v>
      </c>
      <c r="L322" s="42">
        <f>SUM(I311:I322)</f>
        <v>10617.80238585286</v>
      </c>
      <c r="M322" s="42">
        <f>SUM(G311:G322)</f>
        <v>10851.08238585286</v>
      </c>
      <c r="N322" s="42">
        <f>K322+N310</f>
        <v>1095992.7999999998</v>
      </c>
      <c r="O322" s="42">
        <f>L322+O310</f>
        <v>475813.089133879</v>
      </c>
      <c r="P322" s="46">
        <f>M322+P310</f>
        <v>1571805.889133879</v>
      </c>
      <c r="Q322" s="23"/>
    </row>
    <row r="323" spans="1:17" ht="8.25" hidden="1" customHeight="1">
      <c r="A323" s="237">
        <v>47133</v>
      </c>
      <c r="B323" s="25">
        <v>49</v>
      </c>
      <c r="C323" s="26" t="s">
        <v>17</v>
      </c>
      <c r="D323" s="47" t="str">
        <f>D311</f>
        <v>'</v>
      </c>
      <c r="E323" s="27">
        <f>E311+366</f>
        <v>47333</v>
      </c>
      <c r="F323" s="90">
        <f>MAXA('Loan #3'!F299,'Loan #4'!F299,'Loan #5'!F287,'Loan #6'!F287,'Loan #7'!F275,'Loan #8'!F275,'Loan #9'!F263)</f>
        <v>0</v>
      </c>
      <c r="G323" s="28">
        <f>SUM('Loan #1'!G323+'Loan #2'!G323+'Loan #3'!G299+'Loan #4'!G299+'Loan #5'!G287+'Loan #6'!G287+'Loan #7'!G275+'Loan #8'!G275+'Loan #9'!G263)</f>
        <v>0</v>
      </c>
      <c r="H323" s="29">
        <f>SUM('Loan #1'!H323+'Loan #2'!H323+'Loan #3'!H299+'Loan #4'!H299+'Loan #5'!H287+'Loan #6'!H287+'Loan #7'!H275+'Loan #8'!H275+'Loan #9'!H263)</f>
        <v>0</v>
      </c>
      <c r="I323" s="29">
        <f>SUM('Loan #1'!I323+'Loan #2'!I323+'Loan #3'!I299+'Loan #4'!I299+'Loan #5'!I287+'Loan #6'!I287+'Loan #7'!I275+'Loan #8'!I275+'Loan #9'!I263)</f>
        <v>0</v>
      </c>
      <c r="J323" s="29">
        <f>SUM('Loan #1'!J323+'Loan #2'!J323+'Loan #3'!J299+'Loan #4'!J299+'Loan #5'!J287+'Loan #6'!J287+'Loan #7'!J275+'Loan #8'!J275+'Loan #9'!J263)</f>
        <v>0</v>
      </c>
      <c r="K323" s="31"/>
      <c r="L323" s="32"/>
      <c r="M323" s="32"/>
      <c r="N323" s="32"/>
      <c r="O323" s="32"/>
      <c r="P323" s="48"/>
      <c r="Q323" s="23"/>
    </row>
    <row r="324" spans="1:17" ht="8.25" hidden="1" customHeight="1" thickBot="1">
      <c r="A324" s="237">
        <v>47164</v>
      </c>
      <c r="B324" s="25">
        <v>50</v>
      </c>
      <c r="C324" s="35" t="s">
        <v>19</v>
      </c>
      <c r="D324" s="36" t="str">
        <f t="shared" ref="D324:E324" si="196">D323</f>
        <v>'</v>
      </c>
      <c r="E324" s="37">
        <f t="shared" si="196"/>
        <v>47333</v>
      </c>
      <c r="F324" s="6">
        <f>MAXA('Loan #3'!F300,'Loan #4'!F300,'Loan #5'!F288,'Loan #6'!F288,'Loan #7'!F276,'Loan #8'!F276,'Loan #9'!F264)</f>
        <v>0</v>
      </c>
      <c r="G324" s="38">
        <f>SUM('Loan #1'!G324+'Loan #2'!G324+'Loan #3'!G300+'Loan #4'!G300+'Loan #5'!G288+'Loan #6'!G288+'Loan #7'!G276+'Loan #8'!G276+'Loan #9'!G264)</f>
        <v>0</v>
      </c>
      <c r="H324" s="39">
        <f>SUM('Loan #1'!H324+'Loan #2'!H324+'Loan #3'!H300+'Loan #4'!H300+'Loan #5'!H288+'Loan #6'!H288+'Loan #7'!H276+'Loan #8'!H276+'Loan #9'!H264)</f>
        <v>0</v>
      </c>
      <c r="I324" s="39">
        <f>SUM('Loan #1'!I324+'Loan #2'!I324+'Loan #3'!I300+'Loan #4'!I300+'Loan #5'!I288+'Loan #6'!I288+'Loan #7'!I276+'Loan #8'!I276+'Loan #9'!I264)</f>
        <v>0</v>
      </c>
      <c r="J324" s="39">
        <f>SUM('Loan #1'!J324+'Loan #2'!J324+'Loan #3'!J300+'Loan #4'!J300+'Loan #5'!J288+'Loan #6'!J288+'Loan #7'!J276+'Loan #8'!J276+'Loan #9'!J264)</f>
        <v>0</v>
      </c>
      <c r="K324" s="41"/>
      <c r="L324" s="42"/>
      <c r="M324" s="42"/>
      <c r="N324" s="42"/>
      <c r="O324" s="42"/>
      <c r="P324" s="46"/>
      <c r="Q324" s="23"/>
    </row>
    <row r="325" spans="1:17" ht="8.25" hidden="1" customHeight="1" thickBot="1">
      <c r="A325" s="237">
        <v>47192</v>
      </c>
      <c r="B325" s="25">
        <v>51</v>
      </c>
      <c r="C325" s="35" t="s">
        <v>20</v>
      </c>
      <c r="D325" s="36" t="str">
        <f t="shared" ref="D325:E325" si="197">D324</f>
        <v>'</v>
      </c>
      <c r="E325" s="37">
        <f t="shared" si="197"/>
        <v>47333</v>
      </c>
      <c r="F325" s="6">
        <f>MAXA('Loan #3'!F301,'Loan #4'!F301,'Loan #5'!F289,'Loan #6'!F289,'Loan #7'!F277,'Loan #8'!F277,'Loan #9'!F265)</f>
        <v>0</v>
      </c>
      <c r="G325" s="38">
        <f>SUM('Loan #1'!G325+'Loan #2'!G325+'Loan #3'!G301+'Loan #4'!G301+'Loan #5'!G289+'Loan #6'!G289+'Loan #7'!G277+'Loan #8'!G277+'Loan #9'!G265)</f>
        <v>0</v>
      </c>
      <c r="H325" s="39">
        <f>SUM('Loan #1'!H325+'Loan #2'!H325+'Loan #3'!H301+'Loan #4'!H301+'Loan #5'!H289+'Loan #6'!H289+'Loan #7'!H277+'Loan #8'!H277+'Loan #9'!H265)</f>
        <v>0</v>
      </c>
      <c r="I325" s="39">
        <f>SUM('Loan #1'!I325+'Loan #2'!I325+'Loan #3'!I301+'Loan #4'!I301+'Loan #5'!I289+'Loan #6'!I289+'Loan #7'!I277+'Loan #8'!I277+'Loan #9'!I265)</f>
        <v>0</v>
      </c>
      <c r="J325" s="39">
        <f>SUM('Loan #1'!J325+'Loan #2'!J325+'Loan #3'!J301+'Loan #4'!J301+'Loan #5'!J289+'Loan #6'!J289+'Loan #7'!J277+'Loan #8'!J277+'Loan #9'!J265)</f>
        <v>0</v>
      </c>
      <c r="K325" s="41"/>
      <c r="L325" s="42"/>
      <c r="M325" s="42"/>
      <c r="N325" s="42"/>
      <c r="O325" s="42"/>
      <c r="P325" s="46"/>
      <c r="Q325" s="23"/>
    </row>
    <row r="326" spans="1:17" ht="8.25" hidden="1" customHeight="1" thickBot="1">
      <c r="A326" s="237">
        <v>47223</v>
      </c>
      <c r="B326" s="25">
        <v>52</v>
      </c>
      <c r="C326" s="35" t="s">
        <v>21</v>
      </c>
      <c r="D326" s="36" t="str">
        <f t="shared" ref="D326:E326" si="198">D325</f>
        <v>'</v>
      </c>
      <c r="E326" s="37">
        <f t="shared" si="198"/>
        <v>47333</v>
      </c>
      <c r="F326" s="6">
        <f>MAXA('Loan #3'!F302,'Loan #4'!F302,'Loan #5'!F290,'Loan #6'!F290,'Loan #7'!F278,'Loan #8'!F278,'Loan #9'!F266)</f>
        <v>0</v>
      </c>
      <c r="G326" s="38">
        <f>SUM('Loan #1'!G326+'Loan #2'!G326+'Loan #3'!G302+'Loan #4'!G302+'Loan #5'!G290+'Loan #6'!G290+'Loan #7'!G278+'Loan #8'!G278+'Loan #9'!G266)</f>
        <v>0</v>
      </c>
      <c r="H326" s="39">
        <f>SUM('Loan #1'!H326+'Loan #2'!H326+'Loan #3'!H302+'Loan #4'!H302+'Loan #5'!H290+'Loan #6'!H290+'Loan #7'!H278+'Loan #8'!H278+'Loan #9'!H266)</f>
        <v>0</v>
      </c>
      <c r="I326" s="39">
        <f>SUM('Loan #1'!I326+'Loan #2'!I326+'Loan #3'!I302+'Loan #4'!I302+'Loan #5'!I290+'Loan #6'!I290+'Loan #7'!I278+'Loan #8'!I278+'Loan #9'!I266)</f>
        <v>0</v>
      </c>
      <c r="J326" s="39">
        <f>SUM('Loan #1'!J326+'Loan #2'!J326+'Loan #3'!J302+'Loan #4'!J302+'Loan #5'!J290+'Loan #6'!J290+'Loan #7'!J278+'Loan #8'!J278+'Loan #9'!J266)</f>
        <v>0</v>
      </c>
      <c r="K326" s="41"/>
      <c r="L326" s="42"/>
      <c r="M326" s="42"/>
      <c r="N326" s="42"/>
      <c r="O326" s="42"/>
      <c r="P326" s="46"/>
      <c r="Q326" s="23"/>
    </row>
    <row r="327" spans="1:17" ht="8.25" hidden="1" customHeight="1">
      <c r="A327" s="237">
        <v>47253</v>
      </c>
      <c r="B327" s="25">
        <v>53</v>
      </c>
      <c r="C327" s="35" t="s">
        <v>22</v>
      </c>
      <c r="D327" s="36" t="str">
        <f t="shared" ref="D327:E327" si="199">D326</f>
        <v>'</v>
      </c>
      <c r="E327" s="37">
        <f t="shared" si="199"/>
        <v>47333</v>
      </c>
      <c r="F327" s="6">
        <f>MAXA('Loan #3'!F303,'Loan #4'!F303,'Loan #5'!F291,'Loan #6'!F291,'Loan #7'!F279,'Loan #8'!F279,'Loan #9'!F267)</f>
        <v>0</v>
      </c>
      <c r="G327" s="38">
        <f>SUM('Loan #1'!G327+'Loan #2'!G327+'Loan #3'!G303+'Loan #4'!G303+'Loan #5'!G291+'Loan #6'!G291+'Loan #7'!G279+'Loan #8'!G279+'Loan #9'!G267)</f>
        <v>0</v>
      </c>
      <c r="H327" s="39">
        <f>SUM('Loan #1'!H327+'Loan #2'!H327+'Loan #3'!H303+'Loan #4'!H303+'Loan #5'!H291+'Loan #6'!H291+'Loan #7'!H279+'Loan #8'!H279+'Loan #9'!H267)</f>
        <v>0</v>
      </c>
      <c r="I327" s="39">
        <f>SUM('Loan #1'!I327+'Loan #2'!I327+'Loan #3'!I303+'Loan #4'!I303+'Loan #5'!I291+'Loan #6'!I291+'Loan #7'!I279+'Loan #8'!I279+'Loan #9'!I267)</f>
        <v>0</v>
      </c>
      <c r="J327" s="39">
        <f>SUM('Loan #1'!J327+'Loan #2'!J327+'Loan #3'!J303+'Loan #4'!J303+'Loan #5'!J291+'Loan #6'!J291+'Loan #7'!J279+'Loan #8'!J279+'Loan #9'!J267)</f>
        <v>0</v>
      </c>
      <c r="K327" s="41"/>
      <c r="L327" s="42"/>
      <c r="M327" s="42"/>
      <c r="N327" s="42"/>
      <c r="O327" s="42"/>
      <c r="P327" s="46"/>
      <c r="Q327" s="23"/>
    </row>
    <row r="328" spans="1:17" ht="8.25" hidden="1" customHeight="1">
      <c r="A328" s="237">
        <v>47284</v>
      </c>
      <c r="B328" s="25">
        <v>54</v>
      </c>
      <c r="C328" s="35" t="s">
        <v>23</v>
      </c>
      <c r="D328" s="36" t="str">
        <f t="shared" ref="D328:E328" si="200">D327</f>
        <v>'</v>
      </c>
      <c r="E328" s="37">
        <f t="shared" si="200"/>
        <v>47333</v>
      </c>
      <c r="F328" s="6">
        <f>MAXA('Loan #3'!F304,'Loan #4'!F304,'Loan #5'!F292,'Loan #6'!F292,'Loan #7'!F280,'Loan #8'!F280,'Loan #9'!F268)</f>
        <v>0</v>
      </c>
      <c r="G328" s="38">
        <f>SUM('Loan #1'!G328+'Loan #2'!G328+'Loan #3'!G304+'Loan #4'!G304+'Loan #5'!G292+'Loan #6'!G292+'Loan #7'!G280+'Loan #8'!G280+'Loan #9'!G268)</f>
        <v>0</v>
      </c>
      <c r="H328" s="39">
        <f>SUM('Loan #1'!H328+'Loan #2'!H328+'Loan #3'!H304+'Loan #4'!H304+'Loan #5'!H292+'Loan #6'!H292+'Loan #7'!H280+'Loan #8'!H280+'Loan #9'!H268)</f>
        <v>0</v>
      </c>
      <c r="I328" s="39">
        <f>SUM('Loan #1'!I328+'Loan #2'!I328+'Loan #3'!I304+'Loan #4'!I304+'Loan #5'!I292+'Loan #6'!I292+'Loan #7'!I280+'Loan #8'!I280+'Loan #9'!I268)</f>
        <v>0</v>
      </c>
      <c r="J328" s="39">
        <f>SUM('Loan #1'!J328+'Loan #2'!J328+'Loan #3'!J304+'Loan #4'!J304+'Loan #5'!J292+'Loan #6'!J292+'Loan #7'!J280+'Loan #8'!J280+'Loan #9'!J268)</f>
        <v>0</v>
      </c>
      <c r="K328" s="41"/>
      <c r="L328" s="42"/>
      <c r="M328" s="42"/>
      <c r="N328" s="42"/>
      <c r="O328" s="42"/>
      <c r="P328" s="46"/>
      <c r="Q328" s="23"/>
    </row>
    <row r="329" spans="1:17" ht="8.25" hidden="1" customHeight="1">
      <c r="A329" s="237">
        <v>47314</v>
      </c>
      <c r="B329" s="25">
        <v>55</v>
      </c>
      <c r="C329" s="35" t="s">
        <v>24</v>
      </c>
      <c r="D329" s="36" t="str">
        <f t="shared" ref="D329:E329" si="201">D328</f>
        <v>'</v>
      </c>
      <c r="E329" s="37">
        <f t="shared" si="201"/>
        <v>47333</v>
      </c>
      <c r="F329" s="6">
        <f>MAXA('Loan #3'!F305,'Loan #4'!F305,'Loan #5'!F293,'Loan #6'!F293,'Loan #7'!F281,'Loan #8'!F281,'Loan #9'!F269)</f>
        <v>0</v>
      </c>
      <c r="G329" s="38">
        <f>SUM('Loan #1'!G329+'Loan #2'!G329+'Loan #3'!G305+'Loan #4'!G305+'Loan #5'!G293+'Loan #6'!G293+'Loan #7'!G281+'Loan #8'!G281+'Loan #9'!G269)</f>
        <v>0</v>
      </c>
      <c r="H329" s="39">
        <f>SUM('Loan #1'!H329+'Loan #2'!H329+'Loan #3'!H305+'Loan #4'!H305+'Loan #5'!H293+'Loan #6'!H293+'Loan #7'!H281+'Loan #8'!H281+'Loan #9'!H269)</f>
        <v>0</v>
      </c>
      <c r="I329" s="39">
        <f>SUM('Loan #1'!I329+'Loan #2'!I329+'Loan #3'!I305+'Loan #4'!I305+'Loan #5'!I293+'Loan #6'!I293+'Loan #7'!I281+'Loan #8'!I281+'Loan #9'!I269)</f>
        <v>0</v>
      </c>
      <c r="J329" s="39">
        <f>SUM('Loan #1'!J329+'Loan #2'!J329+'Loan #3'!J305+'Loan #4'!J305+'Loan #5'!J293+'Loan #6'!J293+'Loan #7'!J281+'Loan #8'!J281+'Loan #9'!J269)</f>
        <v>0</v>
      </c>
      <c r="K329" s="41"/>
      <c r="L329" s="42"/>
      <c r="M329" s="42"/>
      <c r="N329" s="42"/>
      <c r="O329" s="42"/>
      <c r="P329" s="46"/>
      <c r="Q329" s="23"/>
    </row>
    <row r="330" spans="1:17" ht="8.25" hidden="1" customHeight="1">
      <c r="A330" s="237">
        <v>47345</v>
      </c>
      <c r="B330" s="25">
        <v>56</v>
      </c>
      <c r="C330" s="35" t="s">
        <v>25</v>
      </c>
      <c r="D330" s="36" t="str">
        <f t="shared" ref="D330:E330" si="202">D329</f>
        <v>'</v>
      </c>
      <c r="E330" s="37">
        <f t="shared" si="202"/>
        <v>47333</v>
      </c>
      <c r="F330" s="6">
        <f>MAXA('Loan #3'!F306,'Loan #4'!F306,'Loan #5'!F294,'Loan #6'!F294,'Loan #7'!F282,'Loan #8'!F282,'Loan #9'!F270)</f>
        <v>0</v>
      </c>
      <c r="G330" s="38">
        <f>SUM('Loan #1'!G330+'Loan #2'!G330+'Loan #3'!G306+'Loan #4'!G306+'Loan #5'!G294+'Loan #6'!G294+'Loan #7'!G282+'Loan #8'!G282+'Loan #9'!G270)</f>
        <v>0</v>
      </c>
      <c r="H330" s="39">
        <f>SUM('Loan #1'!H330+'Loan #2'!H330+'Loan #3'!H306+'Loan #4'!H306+'Loan #5'!H294+'Loan #6'!H294+'Loan #7'!H282+'Loan #8'!H282+'Loan #9'!H270)</f>
        <v>0</v>
      </c>
      <c r="I330" s="39">
        <f>SUM('Loan #1'!I330+'Loan #2'!I330+'Loan #3'!I306+'Loan #4'!I306+'Loan #5'!I294+'Loan #6'!I294+'Loan #7'!I282+'Loan #8'!I282+'Loan #9'!I270)</f>
        <v>0</v>
      </c>
      <c r="J330" s="39">
        <f>SUM('Loan #1'!J330+'Loan #2'!J330+'Loan #3'!J306+'Loan #4'!J306+'Loan #5'!J294+'Loan #6'!J294+'Loan #7'!J282+'Loan #8'!J282+'Loan #9'!J270)</f>
        <v>0</v>
      </c>
      <c r="K330" s="41"/>
      <c r="L330" s="42"/>
      <c r="M330" s="42"/>
      <c r="N330" s="42"/>
      <c r="O330" s="42"/>
      <c r="P330" s="46"/>
      <c r="Q330" s="23"/>
    </row>
    <row r="331" spans="1:17" ht="8.25" hidden="1" customHeight="1">
      <c r="A331" s="237">
        <v>47376</v>
      </c>
      <c r="B331" s="25">
        <v>57</v>
      </c>
      <c r="C331" s="35" t="s">
        <v>26</v>
      </c>
      <c r="D331" s="36" t="str">
        <f t="shared" ref="D331:E331" si="203">D330</f>
        <v>'</v>
      </c>
      <c r="E331" s="37">
        <f t="shared" si="203"/>
        <v>47333</v>
      </c>
      <c r="F331" s="6">
        <f>MAXA('Loan #3'!F307,'Loan #4'!F307,'Loan #5'!F295,'Loan #6'!F295,'Loan #7'!F283,'Loan #8'!F283,'Loan #9'!F271)</f>
        <v>0</v>
      </c>
      <c r="G331" s="38">
        <f>SUM('Loan #1'!G331+'Loan #2'!G331+'Loan #3'!G307+'Loan #4'!G307+'Loan #5'!G295+'Loan #6'!G295+'Loan #7'!G283+'Loan #8'!G283+'Loan #9'!G271)</f>
        <v>0</v>
      </c>
      <c r="H331" s="39">
        <f>SUM('Loan #1'!H331+'Loan #2'!H331+'Loan #3'!H307+'Loan #4'!H307+'Loan #5'!H295+'Loan #6'!H295+'Loan #7'!H283+'Loan #8'!H283+'Loan #9'!H271)</f>
        <v>0</v>
      </c>
      <c r="I331" s="39">
        <f>SUM('Loan #1'!I331+'Loan #2'!I331+'Loan #3'!I307+'Loan #4'!I307+'Loan #5'!I295+'Loan #6'!I295+'Loan #7'!I283+'Loan #8'!I283+'Loan #9'!I271)</f>
        <v>0</v>
      </c>
      <c r="J331" s="39">
        <f>SUM('Loan #1'!J331+'Loan #2'!J331+'Loan #3'!J307+'Loan #4'!J307+'Loan #5'!J295+'Loan #6'!J295+'Loan #7'!J283+'Loan #8'!J283+'Loan #9'!J271)</f>
        <v>0</v>
      </c>
      <c r="K331" s="41"/>
      <c r="L331" s="42"/>
      <c r="M331" s="42"/>
      <c r="N331" s="42"/>
      <c r="O331" s="42"/>
      <c r="P331" s="46"/>
      <c r="Q331" s="23"/>
    </row>
    <row r="332" spans="1:17" ht="8.25" hidden="1" customHeight="1">
      <c r="A332" s="237">
        <v>47406</v>
      </c>
      <c r="B332" s="25">
        <v>58</v>
      </c>
      <c r="C332" s="35" t="s">
        <v>27</v>
      </c>
      <c r="D332" s="36" t="str">
        <f t="shared" ref="D332:E332" si="204">D331</f>
        <v>'</v>
      </c>
      <c r="E332" s="37">
        <f t="shared" si="204"/>
        <v>47333</v>
      </c>
      <c r="F332" s="6">
        <f>MAXA('Loan #3'!F308,'Loan #4'!F308,'Loan #5'!F296,'Loan #6'!F296,'Loan #7'!F284,'Loan #8'!F284,'Loan #9'!F272)</f>
        <v>0</v>
      </c>
      <c r="G332" s="38">
        <f>SUM('Loan #1'!G332+'Loan #2'!G332+'Loan #3'!G308+'Loan #4'!G308+'Loan #5'!G296+'Loan #6'!G296+'Loan #7'!G284+'Loan #8'!G284+'Loan #9'!G272)</f>
        <v>0</v>
      </c>
      <c r="H332" s="39">
        <f>SUM('Loan #1'!H332+'Loan #2'!H332+'Loan #3'!H308+'Loan #4'!H308+'Loan #5'!H296+'Loan #6'!H296+'Loan #7'!H284+'Loan #8'!H284+'Loan #9'!H272)</f>
        <v>0</v>
      </c>
      <c r="I332" s="39">
        <f>SUM('Loan #1'!I332+'Loan #2'!I332+'Loan #3'!I308+'Loan #4'!I308+'Loan #5'!I296+'Loan #6'!I296+'Loan #7'!I284+'Loan #8'!I284+'Loan #9'!I272)</f>
        <v>0</v>
      </c>
      <c r="J332" s="39">
        <f>SUM('Loan #1'!J332+'Loan #2'!J332+'Loan #3'!J308+'Loan #4'!J308+'Loan #5'!J296+'Loan #6'!J296+'Loan #7'!J284+'Loan #8'!J284+'Loan #9'!J272)</f>
        <v>0</v>
      </c>
      <c r="K332" s="41"/>
      <c r="L332" s="42"/>
      <c r="M332" s="42"/>
      <c r="N332" s="42"/>
      <c r="O332" s="42"/>
      <c r="P332" s="46"/>
      <c r="Q332" s="23"/>
    </row>
    <row r="333" spans="1:17" ht="8.25" hidden="1" customHeight="1">
      <c r="A333" s="237">
        <v>47437</v>
      </c>
      <c r="B333" s="25">
        <v>59</v>
      </c>
      <c r="C333" s="35" t="s">
        <v>28</v>
      </c>
      <c r="D333" s="36" t="str">
        <f t="shared" ref="D333:E333" si="205">D332</f>
        <v>'</v>
      </c>
      <c r="E333" s="37">
        <f t="shared" si="205"/>
        <v>47333</v>
      </c>
      <c r="F333" s="6">
        <f>MAXA('Loan #3'!F309,'Loan #4'!F309,'Loan #5'!F297,'Loan #6'!F297,'Loan #7'!F285,'Loan #8'!F285,'Loan #9'!F273)</f>
        <v>0</v>
      </c>
      <c r="G333" s="38">
        <f>SUM('Loan #1'!G333+'Loan #2'!G333+'Loan #3'!G309+'Loan #4'!G309+'Loan #5'!G297+'Loan #6'!G297+'Loan #7'!G285+'Loan #8'!G285+'Loan #9'!G273)</f>
        <v>0</v>
      </c>
      <c r="H333" s="39">
        <f>SUM('Loan #1'!H333+'Loan #2'!H333+'Loan #3'!H309+'Loan #4'!H309+'Loan #5'!H297+'Loan #6'!H297+'Loan #7'!H285+'Loan #8'!H285+'Loan #9'!H273)</f>
        <v>0</v>
      </c>
      <c r="I333" s="39">
        <f>SUM('Loan #1'!I333+'Loan #2'!I333+'Loan #3'!I309+'Loan #4'!I309+'Loan #5'!I297+'Loan #6'!I297+'Loan #7'!I285+'Loan #8'!I285+'Loan #9'!I273)</f>
        <v>0</v>
      </c>
      <c r="J333" s="39">
        <f>SUM('Loan #1'!J333+'Loan #2'!J333+'Loan #3'!J309+'Loan #4'!J309+'Loan #5'!J297+'Loan #6'!J297+'Loan #7'!J285+'Loan #8'!J285+'Loan #9'!J273)</f>
        <v>0</v>
      </c>
      <c r="K333" s="41"/>
      <c r="L333" s="42"/>
      <c r="M333" s="42"/>
      <c r="N333" s="42"/>
      <c r="O333" s="42"/>
      <c r="P333" s="46"/>
      <c r="Q333" s="23"/>
    </row>
    <row r="334" spans="1:17" ht="9" hidden="1" customHeight="1" thickBot="1">
      <c r="A334" s="237">
        <v>47467</v>
      </c>
      <c r="B334" s="25">
        <v>60</v>
      </c>
      <c r="C334" s="50" t="s">
        <v>29</v>
      </c>
      <c r="D334" s="51" t="str">
        <f t="shared" ref="D334:E334" si="206">D333</f>
        <v>'</v>
      </c>
      <c r="E334" s="52">
        <f t="shared" si="206"/>
        <v>47333</v>
      </c>
      <c r="F334" s="6">
        <f>MAXA('Loan #3'!F310,'Loan #4'!F310,'Loan #5'!F298,'Loan #6'!F298,'Loan #7'!F286,'Loan #8'!F286,'Loan #9'!F274)</f>
        <v>0</v>
      </c>
      <c r="G334" s="45">
        <f>SUM('Loan #1'!G334+'Loan #2'!G334+'Loan #3'!G310+'Loan #4'!G310+'Loan #5'!G298+'Loan #6'!G298+'Loan #7'!G286+'Loan #8'!G286+'Loan #9'!G274)</f>
        <v>0</v>
      </c>
      <c r="H334" s="42">
        <f>SUM('Loan #1'!H334+'Loan #2'!H334+'Loan #3'!H310+'Loan #4'!H310+'Loan #5'!H298+'Loan #6'!H298+'Loan #7'!H286+'Loan #8'!H286+'Loan #9'!H274)</f>
        <v>0</v>
      </c>
      <c r="I334" s="42">
        <f>SUM('Loan #1'!I334+'Loan #2'!I334+'Loan #3'!I310+'Loan #4'!I310+'Loan #5'!I298+'Loan #6'!I298+'Loan #7'!I286+'Loan #8'!I286+'Loan #9'!I274)</f>
        <v>0</v>
      </c>
      <c r="J334" s="42">
        <f>SUM('Loan #1'!J334+'Loan #2'!J334+'Loan #3'!J310+'Loan #4'!J310+'Loan #5'!J298+'Loan #6'!J298+'Loan #7'!J286+'Loan #8'!J286+'Loan #9'!J274)</f>
        <v>0</v>
      </c>
      <c r="K334" s="57">
        <f>SUM(H323:H334)</f>
        <v>0</v>
      </c>
      <c r="L334" s="55">
        <f>SUM(I323:I334)</f>
        <v>0</v>
      </c>
      <c r="M334" s="55">
        <f>SUM(G323:G334)</f>
        <v>0</v>
      </c>
      <c r="N334" s="55">
        <f>K334+N322</f>
        <v>1095992.7999999998</v>
      </c>
      <c r="O334" s="55">
        <f>L334+O322</f>
        <v>475813.089133879</v>
      </c>
      <c r="P334" s="56">
        <f>M334+P322</f>
        <v>1571805.889133879</v>
      </c>
      <c r="Q334" s="23"/>
    </row>
    <row r="335" spans="1:17" ht="8.25" hidden="1" customHeight="1">
      <c r="A335" s="237">
        <v>47498</v>
      </c>
      <c r="B335" s="25">
        <v>49</v>
      </c>
      <c r="C335" s="26" t="s">
        <v>17</v>
      </c>
      <c r="D335" s="47" t="str">
        <f>D323</f>
        <v>'</v>
      </c>
      <c r="E335" s="27">
        <f>E323+366</f>
        <v>47699</v>
      </c>
      <c r="F335" s="90">
        <f>MAXA('Loan #3'!F311,'Loan #4'!F311,'Loan #5'!F299,'Loan #6'!F299,'Loan #7'!F287,'Loan #8'!F287,'Loan #9'!F275)</f>
        <v>0</v>
      </c>
      <c r="G335" s="28">
        <f>SUM('Loan #1'!G335+'Loan #2'!G335+'Loan #3'!G311+'Loan #4'!G311+'Loan #5'!G299+'Loan #6'!G299+'Loan #7'!G287+'Loan #8'!G287+'Loan #9'!G275)</f>
        <v>0</v>
      </c>
      <c r="H335" s="29">
        <f>SUM('Loan #1'!H335+'Loan #2'!H335+'Loan #3'!H311+'Loan #4'!H311+'Loan #5'!H299+'Loan #6'!H299+'Loan #7'!H287+'Loan #8'!H287+'Loan #9'!H275)</f>
        <v>0</v>
      </c>
      <c r="I335" s="29">
        <f>SUM('Loan #1'!I335+'Loan #2'!I335+'Loan #3'!I311+'Loan #4'!I311+'Loan #5'!I299+'Loan #6'!I299+'Loan #7'!I287+'Loan #8'!I287+'Loan #9'!I275)</f>
        <v>0</v>
      </c>
      <c r="J335" s="29">
        <f>SUM('Loan #1'!J335+'Loan #2'!J335+'Loan #3'!J311+'Loan #4'!J311+'Loan #5'!J299+'Loan #6'!J299+'Loan #7'!J287+'Loan #8'!J287+'Loan #9'!J275)</f>
        <v>0</v>
      </c>
      <c r="K335" s="31"/>
      <c r="L335" s="32"/>
      <c r="M335" s="32"/>
      <c r="N335" s="32"/>
      <c r="O335" s="32"/>
      <c r="P335" s="48"/>
      <c r="Q335" s="23"/>
    </row>
    <row r="336" spans="1:17" ht="8.25" hidden="1" customHeight="1">
      <c r="A336" s="237">
        <v>47529</v>
      </c>
      <c r="B336" s="25">
        <v>62</v>
      </c>
      <c r="C336" s="35" t="s">
        <v>19</v>
      </c>
      <c r="D336" s="36" t="str">
        <f t="shared" ref="D336:E336" si="207">D335</f>
        <v>'</v>
      </c>
      <c r="E336" s="37">
        <f t="shared" si="207"/>
        <v>47699</v>
      </c>
      <c r="F336" s="6">
        <f>MAXA('Loan #3'!F312,'Loan #4'!F312,'Loan #5'!F300,'Loan #6'!F300,'Loan #7'!F288,'Loan #8'!F288,'Loan #9'!F276)</f>
        <v>0</v>
      </c>
      <c r="G336" s="38">
        <f>SUM('Loan #1'!G336+'Loan #2'!G336+'Loan #3'!G312+'Loan #4'!G312+'Loan #5'!G300+'Loan #6'!G300+'Loan #7'!G288+'Loan #8'!G288+'Loan #9'!G276)</f>
        <v>0</v>
      </c>
      <c r="H336" s="39">
        <f>SUM('Loan #1'!H336+'Loan #2'!H336+'Loan #3'!H312+'Loan #4'!H312+'Loan #5'!H300+'Loan #6'!H300+'Loan #7'!H288+'Loan #8'!H288+'Loan #9'!H276)</f>
        <v>0</v>
      </c>
      <c r="I336" s="39">
        <f>SUM('Loan #1'!I336+'Loan #2'!I336+'Loan #3'!I312+'Loan #4'!I312+'Loan #5'!I300+'Loan #6'!I300+'Loan #7'!I288+'Loan #8'!I288+'Loan #9'!I276)</f>
        <v>0</v>
      </c>
      <c r="J336" s="39">
        <f>SUM('Loan #1'!J336+'Loan #2'!J336+'Loan #3'!J312+'Loan #4'!J312+'Loan #5'!J300+'Loan #6'!J300+'Loan #7'!J288+'Loan #8'!J288+'Loan #9'!J276)</f>
        <v>0</v>
      </c>
      <c r="K336" s="41"/>
      <c r="L336" s="42"/>
      <c r="M336" s="42"/>
      <c r="N336" s="42"/>
      <c r="O336" s="42"/>
      <c r="P336" s="46"/>
      <c r="Q336" s="23"/>
    </row>
    <row r="337" spans="1:17" ht="8.25" hidden="1" customHeight="1">
      <c r="A337" s="237">
        <v>47557</v>
      </c>
      <c r="B337" s="25">
        <v>63</v>
      </c>
      <c r="C337" s="35" t="s">
        <v>20</v>
      </c>
      <c r="D337" s="36" t="str">
        <f t="shared" ref="D337:E337" si="208">D336</f>
        <v>'</v>
      </c>
      <c r="E337" s="37">
        <f t="shared" si="208"/>
        <v>47699</v>
      </c>
      <c r="F337" s="6">
        <f>MAXA('Loan #3'!F313,'Loan #4'!F313,'Loan #5'!F301,'Loan #6'!F301,'Loan #7'!F289,'Loan #8'!F289,'Loan #9'!F277)</f>
        <v>0</v>
      </c>
      <c r="G337" s="38">
        <f>SUM('Loan #1'!G337+'Loan #2'!G337+'Loan #3'!G313+'Loan #4'!G313+'Loan #5'!G301+'Loan #6'!G301+'Loan #7'!G289+'Loan #8'!G289+'Loan #9'!G277)</f>
        <v>0</v>
      </c>
      <c r="H337" s="39">
        <f>SUM('Loan #1'!H337+'Loan #2'!H337+'Loan #3'!H313+'Loan #4'!H313+'Loan #5'!H301+'Loan #6'!H301+'Loan #7'!H289+'Loan #8'!H289+'Loan #9'!H277)</f>
        <v>0</v>
      </c>
      <c r="I337" s="39">
        <f>SUM('Loan #1'!I337+'Loan #2'!I337+'Loan #3'!I313+'Loan #4'!I313+'Loan #5'!I301+'Loan #6'!I301+'Loan #7'!I289+'Loan #8'!I289+'Loan #9'!I277)</f>
        <v>0</v>
      </c>
      <c r="J337" s="39">
        <f>SUM('Loan #1'!J337+'Loan #2'!J337+'Loan #3'!J313+'Loan #4'!J313+'Loan #5'!J301+'Loan #6'!J301+'Loan #7'!J289+'Loan #8'!J289+'Loan #9'!J277)</f>
        <v>0</v>
      </c>
      <c r="K337" s="41"/>
      <c r="L337" s="42"/>
      <c r="M337" s="42"/>
      <c r="N337" s="42"/>
      <c r="O337" s="42"/>
      <c r="P337" s="46"/>
      <c r="Q337" s="23"/>
    </row>
    <row r="338" spans="1:17" ht="8.25" hidden="1" customHeight="1">
      <c r="A338" s="237">
        <v>47588</v>
      </c>
      <c r="B338" s="25">
        <v>64</v>
      </c>
      <c r="C338" s="35" t="s">
        <v>21</v>
      </c>
      <c r="D338" s="36" t="str">
        <f t="shared" ref="D338:E338" si="209">D337</f>
        <v>'</v>
      </c>
      <c r="E338" s="37">
        <f t="shared" si="209"/>
        <v>47699</v>
      </c>
      <c r="F338" s="6">
        <f>MAXA('Loan #3'!F314,'Loan #4'!F314,'Loan #5'!F302,'Loan #6'!F302,'Loan #7'!F290,'Loan #8'!F290,'Loan #9'!F278)</f>
        <v>0</v>
      </c>
      <c r="G338" s="38">
        <f>SUM('Loan #1'!G338+'Loan #2'!G338+'Loan #3'!G314+'Loan #4'!G314+'Loan #5'!G302+'Loan #6'!G302+'Loan #7'!G290+'Loan #8'!G290+'Loan #9'!G278)</f>
        <v>0</v>
      </c>
      <c r="H338" s="39">
        <f>SUM('Loan #1'!H338+'Loan #2'!H338+'Loan #3'!H314+'Loan #4'!H314+'Loan #5'!H302+'Loan #6'!H302+'Loan #7'!H290+'Loan #8'!H290+'Loan #9'!H278)</f>
        <v>0</v>
      </c>
      <c r="I338" s="39">
        <f>SUM('Loan #1'!I338+'Loan #2'!I338+'Loan #3'!I314+'Loan #4'!I314+'Loan #5'!I302+'Loan #6'!I302+'Loan #7'!I290+'Loan #8'!I290+'Loan #9'!I278)</f>
        <v>0</v>
      </c>
      <c r="J338" s="39">
        <f>SUM('Loan #1'!J338+'Loan #2'!J338+'Loan #3'!J314+'Loan #4'!J314+'Loan #5'!J302+'Loan #6'!J302+'Loan #7'!J290+'Loan #8'!J290+'Loan #9'!J278)</f>
        <v>0</v>
      </c>
      <c r="K338" s="41"/>
      <c r="L338" s="42"/>
      <c r="M338" s="42"/>
      <c r="N338" s="42"/>
      <c r="O338" s="42"/>
      <c r="P338" s="46"/>
      <c r="Q338" s="23"/>
    </row>
    <row r="339" spans="1:17" ht="8.25" hidden="1" customHeight="1">
      <c r="A339" s="237">
        <v>47618</v>
      </c>
      <c r="B339" s="25">
        <v>65</v>
      </c>
      <c r="C339" s="35" t="s">
        <v>22</v>
      </c>
      <c r="D339" s="36" t="str">
        <f t="shared" ref="D339:E339" si="210">D338</f>
        <v>'</v>
      </c>
      <c r="E339" s="37">
        <f t="shared" si="210"/>
        <v>47699</v>
      </c>
      <c r="F339" s="6">
        <f>MAXA('Loan #3'!F315,'Loan #4'!F315,'Loan #5'!F303,'Loan #6'!F303,'Loan #7'!F291,'Loan #8'!F291,'Loan #9'!F279)</f>
        <v>0</v>
      </c>
      <c r="G339" s="38">
        <f>SUM('Loan #1'!G339+'Loan #2'!G339+'Loan #3'!G315+'Loan #4'!G315+'Loan #5'!G303+'Loan #6'!G303+'Loan #7'!G291+'Loan #8'!G291+'Loan #9'!G279)</f>
        <v>0</v>
      </c>
      <c r="H339" s="39">
        <f>SUM('Loan #1'!H339+'Loan #2'!H339+'Loan #3'!H315+'Loan #4'!H315+'Loan #5'!H303+'Loan #6'!H303+'Loan #7'!H291+'Loan #8'!H291+'Loan #9'!H279)</f>
        <v>0</v>
      </c>
      <c r="I339" s="39">
        <f>SUM('Loan #1'!I339+'Loan #2'!I339+'Loan #3'!I315+'Loan #4'!I315+'Loan #5'!I303+'Loan #6'!I303+'Loan #7'!I291+'Loan #8'!I291+'Loan #9'!I279)</f>
        <v>0</v>
      </c>
      <c r="J339" s="39">
        <f>SUM('Loan #1'!J339+'Loan #2'!J339+'Loan #3'!J315+'Loan #4'!J315+'Loan #5'!J303+'Loan #6'!J303+'Loan #7'!J291+'Loan #8'!J291+'Loan #9'!J279)</f>
        <v>0</v>
      </c>
      <c r="K339" s="41"/>
      <c r="L339" s="42"/>
      <c r="M339" s="42"/>
      <c r="N339" s="42"/>
      <c r="O339" s="42"/>
      <c r="P339" s="46"/>
      <c r="Q339" s="23"/>
    </row>
    <row r="340" spans="1:17" ht="8.25" hidden="1" customHeight="1">
      <c r="A340" s="237">
        <v>47649</v>
      </c>
      <c r="B340" s="25">
        <v>66</v>
      </c>
      <c r="C340" s="35" t="s">
        <v>23</v>
      </c>
      <c r="D340" s="36" t="str">
        <f t="shared" ref="D340:E340" si="211">D339</f>
        <v>'</v>
      </c>
      <c r="E340" s="37">
        <f t="shared" si="211"/>
        <v>47699</v>
      </c>
      <c r="F340" s="6">
        <f>MAXA('Loan #3'!F316,'Loan #4'!F316,'Loan #5'!F304,'Loan #6'!F304,'Loan #7'!F292,'Loan #8'!F292,'Loan #9'!F280)</f>
        <v>0</v>
      </c>
      <c r="G340" s="38">
        <f>SUM('Loan #1'!G340+'Loan #2'!G340+'Loan #3'!G316+'Loan #4'!G316+'Loan #5'!G304+'Loan #6'!G304+'Loan #7'!G292+'Loan #8'!G292+'Loan #9'!G280)</f>
        <v>0</v>
      </c>
      <c r="H340" s="39">
        <f>SUM('Loan #1'!H340+'Loan #2'!H340+'Loan #3'!H316+'Loan #4'!H316+'Loan #5'!H304+'Loan #6'!H304+'Loan #7'!H292+'Loan #8'!H292+'Loan #9'!H280)</f>
        <v>0</v>
      </c>
      <c r="I340" s="39">
        <f>SUM('Loan #1'!I340+'Loan #2'!I340+'Loan #3'!I316+'Loan #4'!I316+'Loan #5'!I304+'Loan #6'!I304+'Loan #7'!I292+'Loan #8'!I292+'Loan #9'!I280)</f>
        <v>0</v>
      </c>
      <c r="J340" s="39">
        <f>SUM('Loan #1'!J340+'Loan #2'!J340+'Loan #3'!J316+'Loan #4'!J316+'Loan #5'!J304+'Loan #6'!J304+'Loan #7'!J292+'Loan #8'!J292+'Loan #9'!J280)</f>
        <v>0</v>
      </c>
      <c r="K340" s="41"/>
      <c r="L340" s="42"/>
      <c r="M340" s="42"/>
      <c r="N340" s="42"/>
      <c r="O340" s="42"/>
      <c r="P340" s="46"/>
      <c r="Q340" s="23"/>
    </row>
    <row r="341" spans="1:17" ht="8.25" hidden="1" customHeight="1">
      <c r="A341" s="237">
        <v>47679</v>
      </c>
      <c r="B341" s="25">
        <v>67</v>
      </c>
      <c r="C341" s="35" t="s">
        <v>24</v>
      </c>
      <c r="D341" s="36" t="str">
        <f t="shared" ref="D341:E341" si="212">D340</f>
        <v>'</v>
      </c>
      <c r="E341" s="37">
        <f t="shared" si="212"/>
        <v>47699</v>
      </c>
      <c r="F341" s="6">
        <f>MAXA('Loan #3'!F317,'Loan #4'!F317,'Loan #5'!F305,'Loan #6'!F305,'Loan #7'!F293,'Loan #8'!F293,'Loan #9'!F281)</f>
        <v>0</v>
      </c>
      <c r="G341" s="38">
        <f>SUM('Loan #1'!G341+'Loan #2'!G341+'Loan #3'!G317+'Loan #4'!G317+'Loan #5'!G305+'Loan #6'!G305+'Loan #7'!G293+'Loan #8'!G293+'Loan #9'!G281)</f>
        <v>0</v>
      </c>
      <c r="H341" s="39">
        <f>SUM('Loan #1'!H341+'Loan #2'!H341+'Loan #3'!H317+'Loan #4'!H317+'Loan #5'!H305+'Loan #6'!H305+'Loan #7'!H293+'Loan #8'!H293+'Loan #9'!H281)</f>
        <v>0</v>
      </c>
      <c r="I341" s="39">
        <f>SUM('Loan #1'!I341+'Loan #2'!I341+'Loan #3'!I317+'Loan #4'!I317+'Loan #5'!I305+'Loan #6'!I305+'Loan #7'!I293+'Loan #8'!I293+'Loan #9'!I281)</f>
        <v>0</v>
      </c>
      <c r="J341" s="39">
        <f>SUM('Loan #1'!J341+'Loan #2'!J341+'Loan #3'!J317+'Loan #4'!J317+'Loan #5'!J305+'Loan #6'!J305+'Loan #7'!J293+'Loan #8'!J293+'Loan #9'!J281)</f>
        <v>0</v>
      </c>
      <c r="K341" s="41"/>
      <c r="L341" s="42"/>
      <c r="M341" s="42"/>
      <c r="N341" s="42"/>
      <c r="O341" s="42"/>
      <c r="P341" s="46"/>
      <c r="Q341" s="23"/>
    </row>
    <row r="342" spans="1:17" ht="8.25" hidden="1" customHeight="1">
      <c r="A342" s="237">
        <v>47710</v>
      </c>
      <c r="B342" s="25">
        <v>68</v>
      </c>
      <c r="C342" s="35" t="s">
        <v>25</v>
      </c>
      <c r="D342" s="36" t="str">
        <f t="shared" ref="D342:E342" si="213">D341</f>
        <v>'</v>
      </c>
      <c r="E342" s="37">
        <f t="shared" si="213"/>
        <v>47699</v>
      </c>
      <c r="F342" s="6">
        <f>MAXA('Loan #3'!F318,'Loan #4'!F318,'Loan #5'!F306,'Loan #6'!F306,'Loan #7'!F294,'Loan #8'!F294,'Loan #9'!F282)</f>
        <v>0</v>
      </c>
      <c r="G342" s="38">
        <f>SUM('Loan #1'!G342+'Loan #2'!G342+'Loan #3'!G318+'Loan #4'!G318+'Loan #5'!G306+'Loan #6'!G306+'Loan #7'!G294+'Loan #8'!G294+'Loan #9'!G282)</f>
        <v>0</v>
      </c>
      <c r="H342" s="39">
        <f>SUM('Loan #1'!H342+'Loan #2'!H342+'Loan #3'!H318+'Loan #4'!H318+'Loan #5'!H306+'Loan #6'!H306+'Loan #7'!H294+'Loan #8'!H294+'Loan #9'!H282)</f>
        <v>0</v>
      </c>
      <c r="I342" s="39">
        <f>SUM('Loan #1'!I342+'Loan #2'!I342+'Loan #3'!I318+'Loan #4'!I318+'Loan #5'!I306+'Loan #6'!I306+'Loan #7'!I294+'Loan #8'!I294+'Loan #9'!I282)</f>
        <v>0</v>
      </c>
      <c r="J342" s="39">
        <f>SUM('Loan #1'!J342+'Loan #2'!J342+'Loan #3'!J318+'Loan #4'!J318+'Loan #5'!J306+'Loan #6'!J306+'Loan #7'!J294+'Loan #8'!J294+'Loan #9'!J282)</f>
        <v>0</v>
      </c>
      <c r="K342" s="41"/>
      <c r="L342" s="42"/>
      <c r="M342" s="42"/>
      <c r="N342" s="42"/>
      <c r="O342" s="42"/>
      <c r="P342" s="46"/>
      <c r="Q342" s="23"/>
    </row>
    <row r="343" spans="1:17" ht="8.25" hidden="1" customHeight="1">
      <c r="A343" s="237">
        <v>47741</v>
      </c>
      <c r="B343" s="25">
        <v>69</v>
      </c>
      <c r="C343" s="35" t="s">
        <v>26</v>
      </c>
      <c r="D343" s="36" t="str">
        <f t="shared" ref="D343:E343" si="214">D342</f>
        <v>'</v>
      </c>
      <c r="E343" s="37">
        <f t="shared" si="214"/>
        <v>47699</v>
      </c>
      <c r="F343" s="6">
        <f>MAXA('Loan #3'!F319,'Loan #4'!F319,'Loan #5'!F307,'Loan #6'!F307,'Loan #7'!F295,'Loan #8'!F295,'Loan #9'!F283)</f>
        <v>0</v>
      </c>
      <c r="G343" s="38">
        <f>SUM('Loan #1'!G343+'Loan #2'!G343+'Loan #3'!G319+'Loan #4'!G319+'Loan #5'!G307+'Loan #6'!G307+'Loan #7'!G295+'Loan #8'!G295+'Loan #9'!G283)</f>
        <v>0</v>
      </c>
      <c r="H343" s="39">
        <f>SUM('Loan #1'!H343+'Loan #2'!H343+'Loan #3'!H319+'Loan #4'!H319+'Loan #5'!H307+'Loan #6'!H307+'Loan #7'!H295+'Loan #8'!H295+'Loan #9'!H283)</f>
        <v>0</v>
      </c>
      <c r="I343" s="39">
        <f>SUM('Loan #1'!I343+'Loan #2'!I343+'Loan #3'!I319+'Loan #4'!I319+'Loan #5'!I307+'Loan #6'!I307+'Loan #7'!I295+'Loan #8'!I295+'Loan #9'!I283)</f>
        <v>0</v>
      </c>
      <c r="J343" s="39">
        <f>SUM('Loan #1'!J343+'Loan #2'!J343+'Loan #3'!J319+'Loan #4'!J319+'Loan #5'!J307+'Loan #6'!J307+'Loan #7'!J295+'Loan #8'!J295+'Loan #9'!J283)</f>
        <v>0</v>
      </c>
      <c r="K343" s="41"/>
      <c r="L343" s="42"/>
      <c r="M343" s="42"/>
      <c r="N343" s="42"/>
      <c r="O343" s="42"/>
      <c r="P343" s="46"/>
      <c r="Q343" s="23"/>
    </row>
    <row r="344" spans="1:17" ht="8.25" hidden="1" customHeight="1">
      <c r="A344" s="237">
        <v>47771</v>
      </c>
      <c r="B344" s="25">
        <v>70</v>
      </c>
      <c r="C344" s="35" t="s">
        <v>27</v>
      </c>
      <c r="D344" s="36" t="str">
        <f t="shared" ref="D344:E344" si="215">D343</f>
        <v>'</v>
      </c>
      <c r="E344" s="37">
        <f t="shared" si="215"/>
        <v>47699</v>
      </c>
      <c r="F344" s="6">
        <f>MAXA('Loan #3'!F320,'Loan #4'!F320,'Loan #5'!F308,'Loan #6'!F308,'Loan #7'!F296,'Loan #8'!F296,'Loan #9'!F284)</f>
        <v>0</v>
      </c>
      <c r="G344" s="38">
        <f>SUM('Loan #1'!G344+'Loan #2'!G344+'Loan #3'!G320+'Loan #4'!G320+'Loan #5'!G308+'Loan #6'!G308+'Loan #7'!G296+'Loan #8'!G296+'Loan #9'!G284)</f>
        <v>0</v>
      </c>
      <c r="H344" s="39">
        <f>SUM('Loan #1'!H344+'Loan #2'!H344+'Loan #3'!H320+'Loan #4'!H320+'Loan #5'!H308+'Loan #6'!H308+'Loan #7'!H296+'Loan #8'!H296+'Loan #9'!H284)</f>
        <v>0</v>
      </c>
      <c r="I344" s="39">
        <f>SUM('Loan #1'!I344+'Loan #2'!I344+'Loan #3'!I320+'Loan #4'!I320+'Loan #5'!I308+'Loan #6'!I308+'Loan #7'!I296+'Loan #8'!I296+'Loan #9'!I284)</f>
        <v>0</v>
      </c>
      <c r="J344" s="39">
        <f>SUM('Loan #1'!J344+'Loan #2'!J344+'Loan #3'!J320+'Loan #4'!J320+'Loan #5'!J308+'Loan #6'!J308+'Loan #7'!J296+'Loan #8'!J296+'Loan #9'!J284)</f>
        <v>0</v>
      </c>
      <c r="K344" s="41"/>
      <c r="L344" s="42"/>
      <c r="M344" s="42"/>
      <c r="N344" s="42"/>
      <c r="O344" s="42"/>
      <c r="P344" s="46"/>
      <c r="Q344" s="23"/>
    </row>
    <row r="345" spans="1:17" ht="8.25" hidden="1" customHeight="1">
      <c r="A345" s="237">
        <v>47802</v>
      </c>
      <c r="B345" s="25">
        <v>71</v>
      </c>
      <c r="C345" s="35" t="s">
        <v>28</v>
      </c>
      <c r="D345" s="36" t="str">
        <f t="shared" ref="D345:E345" si="216">D344</f>
        <v>'</v>
      </c>
      <c r="E345" s="37">
        <f t="shared" si="216"/>
        <v>47699</v>
      </c>
      <c r="F345" s="6">
        <f>MAXA('Loan #3'!F321,'Loan #4'!F321,'Loan #5'!F309,'Loan #6'!F309,'Loan #7'!F297,'Loan #8'!F297,'Loan #9'!F285)</f>
        <v>0</v>
      </c>
      <c r="G345" s="38">
        <f>SUM('Loan #1'!G345+'Loan #2'!G345+'Loan #3'!G321+'Loan #4'!G321+'Loan #5'!G309+'Loan #6'!G309+'Loan #7'!G297+'Loan #8'!G297+'Loan #9'!G285)</f>
        <v>0</v>
      </c>
      <c r="H345" s="39">
        <f>SUM('Loan #1'!H345+'Loan #2'!H345+'Loan #3'!H321+'Loan #4'!H321+'Loan #5'!H309+'Loan #6'!H309+'Loan #7'!H297+'Loan #8'!H297+'Loan #9'!H285)</f>
        <v>0</v>
      </c>
      <c r="I345" s="39">
        <f>SUM('Loan #1'!I345+'Loan #2'!I345+'Loan #3'!I321+'Loan #4'!I321+'Loan #5'!I309+'Loan #6'!I309+'Loan #7'!I297+'Loan #8'!I297+'Loan #9'!I285)</f>
        <v>0</v>
      </c>
      <c r="J345" s="39">
        <f>SUM('Loan #1'!J345+'Loan #2'!J345+'Loan #3'!J321+'Loan #4'!J321+'Loan #5'!J309+'Loan #6'!J309+'Loan #7'!J297+'Loan #8'!J297+'Loan #9'!J285)</f>
        <v>0</v>
      </c>
      <c r="K345" s="41"/>
      <c r="L345" s="42"/>
      <c r="M345" s="42"/>
      <c r="N345" s="42"/>
      <c r="O345" s="42"/>
      <c r="P345" s="46"/>
      <c r="Q345" s="23"/>
    </row>
    <row r="346" spans="1:17" ht="8.25" hidden="1" customHeight="1">
      <c r="A346" s="237">
        <v>47832</v>
      </c>
      <c r="B346" s="25">
        <v>72</v>
      </c>
      <c r="C346" s="35" t="s">
        <v>29</v>
      </c>
      <c r="D346" s="36" t="str">
        <f t="shared" ref="D346:E346" si="217">D345</f>
        <v>'</v>
      </c>
      <c r="E346" s="37">
        <f t="shared" si="217"/>
        <v>47699</v>
      </c>
      <c r="F346" s="6">
        <f>MAXA('Loan #3'!F322,'Loan #4'!F322,'Loan #5'!F310,'Loan #6'!F310,'Loan #7'!F298,'Loan #8'!F298,'Loan #9'!F286)</f>
        <v>0</v>
      </c>
      <c r="G346" s="45">
        <f>SUM('Loan #1'!G346+'Loan #2'!G346+'Loan #3'!G322+'Loan #4'!G322+'Loan #5'!G310+'Loan #6'!G310+'Loan #7'!G298+'Loan #8'!G298+'Loan #9'!G286)</f>
        <v>0</v>
      </c>
      <c r="H346" s="42">
        <f>SUM('Loan #1'!H346+'Loan #2'!H346+'Loan #3'!H322+'Loan #4'!H322+'Loan #5'!H310+'Loan #6'!H310+'Loan #7'!H298+'Loan #8'!H298+'Loan #9'!H286)</f>
        <v>0</v>
      </c>
      <c r="I346" s="42">
        <f>SUM('Loan #1'!I346+'Loan #2'!I346+'Loan #3'!I322+'Loan #4'!I322+'Loan #5'!I310+'Loan #6'!I310+'Loan #7'!I298+'Loan #8'!I298+'Loan #9'!I286)</f>
        <v>0</v>
      </c>
      <c r="J346" s="42">
        <f>SUM('Loan #1'!J346+'Loan #2'!J346+'Loan #3'!J322+'Loan #4'!J322+'Loan #5'!J310+'Loan #6'!J310+'Loan #7'!J298+'Loan #8'!J298+'Loan #9'!J286)</f>
        <v>0</v>
      </c>
      <c r="K346" s="41">
        <f>SUM(H335:H346)</f>
        <v>0</v>
      </c>
      <c r="L346" s="42">
        <f>SUM(I335:I346)</f>
        <v>0</v>
      </c>
      <c r="M346" s="42">
        <f>SUM(G335:G346)</f>
        <v>0</v>
      </c>
      <c r="N346" s="42">
        <f>K346+N190</f>
        <v>1718641.64</v>
      </c>
      <c r="O346" s="42">
        <f>L346+O190</f>
        <v>524629.33046893275</v>
      </c>
      <c r="P346" s="46">
        <f>M346+P190</f>
        <v>2243270.9704689323</v>
      </c>
      <c r="Q346" s="23"/>
    </row>
    <row r="347" spans="1:17" ht="8.25" hidden="1" customHeight="1">
      <c r="A347" s="237">
        <v>47863</v>
      </c>
      <c r="B347" s="25">
        <v>73</v>
      </c>
      <c r="C347" s="26" t="s">
        <v>17</v>
      </c>
      <c r="D347" s="47" t="str">
        <f>D335</f>
        <v>'</v>
      </c>
      <c r="E347" s="27">
        <f>E335+366</f>
        <v>48065</v>
      </c>
      <c r="F347" s="90">
        <f>MAXA('Loan #5'!F311,'Loan #6'!F311,'Loan #7'!F299,'Loan #8'!F299,'Loan #9'!F287)</f>
        <v>0</v>
      </c>
      <c r="G347" s="28">
        <f>SUM('Loan #1'!G347+'Loan #2'!G347+'Loan #3'!G323+'Loan #4'!G323+'Loan #5'!G311+'Loan #6'!G311+'Loan #7'!G299+'Loan #8'!G299+'Loan #9'!G287)</f>
        <v>0</v>
      </c>
      <c r="H347" s="29">
        <f>SUM('Loan #1'!H347+'Loan #2'!H347+'Loan #3'!H323+'Loan #4'!H323+'Loan #5'!H311+'Loan #6'!H311+'Loan #7'!H299+'Loan #8'!H299+'Loan #9'!H287)</f>
        <v>0</v>
      </c>
      <c r="I347" s="29">
        <f>SUM('Loan #1'!I347+'Loan #2'!I347+'Loan #3'!I323+'Loan #4'!I323+'Loan #5'!I311+'Loan #6'!I311+'Loan #7'!I299+'Loan #8'!I299+'Loan #9'!I287)</f>
        <v>0</v>
      </c>
      <c r="J347" s="29">
        <f>SUM('Loan #1'!J347+'Loan #2'!J347+'Loan #3'!J323+'Loan #4'!J323+'Loan #5'!J311+'Loan #6'!J311+'Loan #7'!J299+'Loan #8'!J299+'Loan #9'!J287)</f>
        <v>0</v>
      </c>
      <c r="K347" s="31"/>
      <c r="L347" s="32"/>
      <c r="M347" s="32"/>
      <c r="N347" s="32"/>
      <c r="O347" s="32"/>
      <c r="P347" s="48"/>
      <c r="Q347" s="23"/>
    </row>
    <row r="348" spans="1:17" ht="8.25" hidden="1" customHeight="1">
      <c r="A348" s="237">
        <v>47894</v>
      </c>
      <c r="B348" s="25">
        <v>74</v>
      </c>
      <c r="C348" s="35" t="s">
        <v>19</v>
      </c>
      <c r="D348" s="36" t="str">
        <f t="shared" ref="D348:E348" si="218">D347</f>
        <v>'</v>
      </c>
      <c r="E348" s="37">
        <f t="shared" si="218"/>
        <v>48065</v>
      </c>
      <c r="F348" s="6">
        <f>MAXA('Loan #5'!F312,'Loan #6'!F312,'Loan #7'!F300,'Loan #8'!F300,'Loan #9'!F288)</f>
        <v>0</v>
      </c>
      <c r="G348" s="38">
        <f>SUM('Loan #1'!G348+'Loan #2'!G348+'Loan #3'!G324+'Loan #4'!G324+'Loan #5'!G312+'Loan #6'!G312+'Loan #7'!G300+'Loan #8'!G300+'Loan #9'!G288)</f>
        <v>0</v>
      </c>
      <c r="H348" s="39">
        <f>SUM('Loan #1'!H348+'Loan #2'!H348+'Loan #3'!H324+'Loan #4'!H324+'Loan #5'!H312+'Loan #6'!H312+'Loan #7'!H300+'Loan #8'!H300+'Loan #9'!H288)</f>
        <v>0</v>
      </c>
      <c r="I348" s="39">
        <f>SUM('Loan #1'!I348+'Loan #2'!I348+'Loan #3'!I324+'Loan #4'!I324+'Loan #5'!I312+'Loan #6'!I312+'Loan #7'!I300+'Loan #8'!I300+'Loan #9'!I288)</f>
        <v>0</v>
      </c>
      <c r="J348" s="39">
        <f>SUM('Loan #1'!J348+'Loan #2'!J348+'Loan #3'!J324+'Loan #4'!J324+'Loan #5'!J312+'Loan #6'!J312+'Loan #7'!J300+'Loan #8'!J300+'Loan #9'!J288)</f>
        <v>0</v>
      </c>
      <c r="K348" s="41"/>
      <c r="L348" s="42"/>
      <c r="M348" s="42"/>
      <c r="N348" s="42"/>
      <c r="O348" s="42"/>
      <c r="P348" s="46"/>
      <c r="Q348" s="23"/>
    </row>
    <row r="349" spans="1:17" ht="8.25" hidden="1" customHeight="1">
      <c r="A349" s="237">
        <v>47922</v>
      </c>
      <c r="B349" s="25">
        <v>75</v>
      </c>
      <c r="C349" s="35" t="s">
        <v>20</v>
      </c>
      <c r="D349" s="36" t="str">
        <f t="shared" ref="D349:E349" si="219">D348</f>
        <v>'</v>
      </c>
      <c r="E349" s="37">
        <f t="shared" si="219"/>
        <v>48065</v>
      </c>
      <c r="F349" s="6">
        <f>MAXA('Loan #5'!F313,'Loan #6'!F313,'Loan #7'!F301,'Loan #8'!F301,'Loan #9'!F289)</f>
        <v>0</v>
      </c>
      <c r="G349" s="38">
        <f>SUM('Loan #1'!G349+'Loan #2'!G349+'Loan #3'!G325+'Loan #4'!G325+'Loan #5'!G313+'Loan #6'!G313+'Loan #7'!G301+'Loan #8'!G301+'Loan #9'!G289)</f>
        <v>0</v>
      </c>
      <c r="H349" s="39">
        <f>SUM('Loan #1'!H349+'Loan #2'!H349+'Loan #3'!H325+'Loan #4'!H325+'Loan #5'!H313+'Loan #6'!H313+'Loan #7'!H301+'Loan #8'!H301+'Loan #9'!H289)</f>
        <v>0</v>
      </c>
      <c r="I349" s="39">
        <f>SUM('Loan #1'!I349+'Loan #2'!I349+'Loan #3'!I325+'Loan #4'!I325+'Loan #5'!I313+'Loan #6'!I313+'Loan #7'!I301+'Loan #8'!I301+'Loan #9'!I289)</f>
        <v>0</v>
      </c>
      <c r="J349" s="39">
        <f>SUM('Loan #1'!J349+'Loan #2'!J349+'Loan #3'!J325+'Loan #4'!J325+'Loan #5'!J313+'Loan #6'!J313+'Loan #7'!J301+'Loan #8'!J301+'Loan #9'!J289)</f>
        <v>0</v>
      </c>
      <c r="K349" s="41"/>
      <c r="L349" s="42"/>
      <c r="M349" s="42"/>
      <c r="N349" s="42"/>
      <c r="O349" s="42"/>
      <c r="P349" s="46"/>
      <c r="Q349" s="23"/>
    </row>
    <row r="350" spans="1:17" ht="8.25" hidden="1" customHeight="1">
      <c r="A350" s="237">
        <v>47953</v>
      </c>
      <c r="B350" s="25">
        <v>76</v>
      </c>
      <c r="C350" s="35" t="s">
        <v>21</v>
      </c>
      <c r="D350" s="36" t="str">
        <f t="shared" ref="D350:E350" si="220">D349</f>
        <v>'</v>
      </c>
      <c r="E350" s="37">
        <f t="shared" si="220"/>
        <v>48065</v>
      </c>
      <c r="F350" s="6">
        <f>MAXA('Loan #5'!F314,'Loan #6'!F314,'Loan #7'!F302,'Loan #8'!F302,'Loan #9'!F290)</f>
        <v>0</v>
      </c>
      <c r="G350" s="38">
        <f>SUM('Loan #1'!G350+'Loan #2'!G350+'Loan #3'!G326+'Loan #4'!G326+'Loan #5'!G314+'Loan #6'!G314+'Loan #7'!G302+'Loan #8'!G302+'Loan #9'!G290)</f>
        <v>0</v>
      </c>
      <c r="H350" s="39">
        <f>SUM('Loan #1'!H350+'Loan #2'!H350+'Loan #3'!H326+'Loan #4'!H326+'Loan #5'!H314+'Loan #6'!H314+'Loan #7'!H302+'Loan #8'!H302+'Loan #9'!H290)</f>
        <v>0</v>
      </c>
      <c r="I350" s="39">
        <f>SUM('Loan #1'!I350+'Loan #2'!I350+'Loan #3'!I326+'Loan #4'!I326+'Loan #5'!I314+'Loan #6'!I314+'Loan #7'!I302+'Loan #8'!I302+'Loan #9'!I290)</f>
        <v>0</v>
      </c>
      <c r="J350" s="39">
        <f>SUM('Loan #1'!J350+'Loan #2'!J350+'Loan #3'!J326+'Loan #4'!J326+'Loan #5'!J314+'Loan #6'!J314+'Loan #7'!J302+'Loan #8'!J302+'Loan #9'!J290)</f>
        <v>0</v>
      </c>
      <c r="K350" s="41"/>
      <c r="L350" s="42"/>
      <c r="M350" s="42"/>
      <c r="N350" s="42"/>
      <c r="O350" s="42"/>
      <c r="P350" s="46"/>
      <c r="Q350" s="23"/>
    </row>
    <row r="351" spans="1:17" ht="8.25" hidden="1" customHeight="1">
      <c r="A351" s="237">
        <v>47983</v>
      </c>
      <c r="B351" s="25">
        <v>77</v>
      </c>
      <c r="C351" s="35" t="s">
        <v>22</v>
      </c>
      <c r="D351" s="36" t="str">
        <f t="shared" ref="D351:E351" si="221">D350</f>
        <v>'</v>
      </c>
      <c r="E351" s="37">
        <f t="shared" si="221"/>
        <v>48065</v>
      </c>
      <c r="F351" s="6">
        <f>MAXA('Loan #5'!F315,'Loan #6'!F315,'Loan #7'!F303,'Loan #8'!F303,'Loan #9'!F291)</f>
        <v>0</v>
      </c>
      <c r="G351" s="38">
        <f>SUM('Loan #1'!G351+'Loan #2'!G351+'Loan #3'!G327+'Loan #4'!G327+'Loan #5'!G315+'Loan #6'!G315+'Loan #7'!G303+'Loan #8'!G303+'Loan #9'!G291)</f>
        <v>0</v>
      </c>
      <c r="H351" s="39">
        <f>SUM('Loan #1'!H351+'Loan #2'!H351+'Loan #3'!H327+'Loan #4'!H327+'Loan #5'!H315+'Loan #6'!H315+'Loan #7'!H303+'Loan #8'!H303+'Loan #9'!H291)</f>
        <v>0</v>
      </c>
      <c r="I351" s="39">
        <f>SUM('Loan #1'!I351+'Loan #2'!I351+'Loan #3'!I327+'Loan #4'!I327+'Loan #5'!I315+'Loan #6'!I315+'Loan #7'!I303+'Loan #8'!I303+'Loan #9'!I291)</f>
        <v>0</v>
      </c>
      <c r="J351" s="39">
        <f>SUM('Loan #1'!J351+'Loan #2'!J351+'Loan #3'!J327+'Loan #4'!J327+'Loan #5'!J315+'Loan #6'!J315+'Loan #7'!J303+'Loan #8'!J303+'Loan #9'!J291)</f>
        <v>0</v>
      </c>
      <c r="K351" s="41"/>
      <c r="L351" s="42"/>
      <c r="M351" s="42"/>
      <c r="N351" s="42"/>
      <c r="O351" s="42"/>
      <c r="P351" s="46"/>
      <c r="Q351" s="23"/>
    </row>
    <row r="352" spans="1:17" ht="8.25" hidden="1" customHeight="1">
      <c r="A352" s="237">
        <v>48014</v>
      </c>
      <c r="B352" s="25">
        <v>78</v>
      </c>
      <c r="C352" s="35" t="s">
        <v>23</v>
      </c>
      <c r="D352" s="36" t="str">
        <f t="shared" ref="D352:E352" si="222">D351</f>
        <v>'</v>
      </c>
      <c r="E352" s="37">
        <f t="shared" si="222"/>
        <v>48065</v>
      </c>
      <c r="F352" s="6">
        <f>MAXA('Loan #5'!F316,'Loan #6'!F316,'Loan #7'!F304,'Loan #8'!F304,'Loan #9'!F292)</f>
        <v>0</v>
      </c>
      <c r="G352" s="38">
        <f>SUM('Loan #1'!G352+'Loan #2'!G352+'Loan #3'!G328+'Loan #4'!G328+'Loan #5'!G316+'Loan #6'!G316+'Loan #7'!G304+'Loan #8'!G304+'Loan #9'!G292)</f>
        <v>0</v>
      </c>
      <c r="H352" s="39">
        <f>SUM('Loan #1'!H352+'Loan #2'!H352+'Loan #3'!H328+'Loan #4'!H328+'Loan #5'!H316+'Loan #6'!H316+'Loan #7'!H304+'Loan #8'!H304+'Loan #9'!H292)</f>
        <v>0</v>
      </c>
      <c r="I352" s="39">
        <f>SUM('Loan #1'!I352+'Loan #2'!I352+'Loan #3'!I328+'Loan #4'!I328+'Loan #5'!I316+'Loan #6'!I316+'Loan #7'!I304+'Loan #8'!I304+'Loan #9'!I292)</f>
        <v>0</v>
      </c>
      <c r="J352" s="39">
        <f>SUM('Loan #1'!J352+'Loan #2'!J352+'Loan #3'!J328+'Loan #4'!J328+'Loan #5'!J316+'Loan #6'!J316+'Loan #7'!J304+'Loan #8'!J304+'Loan #9'!J292)</f>
        <v>0</v>
      </c>
      <c r="K352" s="41"/>
      <c r="L352" s="42"/>
      <c r="M352" s="42"/>
      <c r="N352" s="42"/>
      <c r="O352" s="42"/>
      <c r="P352" s="46"/>
      <c r="Q352" s="23"/>
    </row>
    <row r="353" spans="1:17" ht="8.25" hidden="1" customHeight="1">
      <c r="A353" s="237">
        <v>48044</v>
      </c>
      <c r="B353" s="25">
        <v>79</v>
      </c>
      <c r="C353" s="35" t="s">
        <v>24</v>
      </c>
      <c r="D353" s="36" t="str">
        <f t="shared" ref="D353:E353" si="223">D352</f>
        <v>'</v>
      </c>
      <c r="E353" s="37">
        <f t="shared" si="223"/>
        <v>48065</v>
      </c>
      <c r="F353" s="6">
        <f>MAXA('Loan #5'!F317,'Loan #6'!F317,'Loan #7'!F305,'Loan #8'!F305,'Loan #9'!F293)</f>
        <v>0</v>
      </c>
      <c r="G353" s="38">
        <f>SUM('Loan #1'!G353+'Loan #2'!G353+'Loan #3'!G329+'Loan #4'!G329+'Loan #5'!G317+'Loan #6'!G317+'Loan #7'!G305+'Loan #8'!G305+'Loan #9'!G293)</f>
        <v>0</v>
      </c>
      <c r="H353" s="39">
        <f>SUM('Loan #1'!H353+'Loan #2'!H353+'Loan #3'!H329+'Loan #4'!H329+'Loan #5'!H317+'Loan #6'!H317+'Loan #7'!H305+'Loan #8'!H305+'Loan #9'!H293)</f>
        <v>0</v>
      </c>
      <c r="I353" s="39">
        <f>SUM('Loan #1'!I353+'Loan #2'!I353+'Loan #3'!I329+'Loan #4'!I329+'Loan #5'!I317+'Loan #6'!I317+'Loan #7'!I305+'Loan #8'!I305+'Loan #9'!I293)</f>
        <v>0</v>
      </c>
      <c r="J353" s="39">
        <f>SUM('Loan #1'!J353+'Loan #2'!J353+'Loan #3'!J329+'Loan #4'!J329+'Loan #5'!J317+'Loan #6'!J317+'Loan #7'!J305+'Loan #8'!J305+'Loan #9'!J293)</f>
        <v>0</v>
      </c>
      <c r="K353" s="41"/>
      <c r="L353" s="42"/>
      <c r="M353" s="42"/>
      <c r="N353" s="42"/>
      <c r="O353" s="42"/>
      <c r="P353" s="46"/>
      <c r="Q353" s="23"/>
    </row>
    <row r="354" spans="1:17" ht="8.25" hidden="1" customHeight="1">
      <c r="A354" s="237">
        <v>48075</v>
      </c>
      <c r="B354" s="25">
        <v>80</v>
      </c>
      <c r="C354" s="35" t="s">
        <v>25</v>
      </c>
      <c r="D354" s="36" t="str">
        <f t="shared" ref="D354:E354" si="224">D353</f>
        <v>'</v>
      </c>
      <c r="E354" s="37">
        <f t="shared" si="224"/>
        <v>48065</v>
      </c>
      <c r="F354" s="6">
        <f>MAXA('Loan #5'!F318,'Loan #6'!F318,'Loan #7'!F306,'Loan #8'!F306,'Loan #9'!F294)</f>
        <v>0</v>
      </c>
      <c r="G354" s="38">
        <f>SUM('Loan #1'!G354+'Loan #2'!G354+'Loan #3'!G330+'Loan #4'!G330+'Loan #5'!G318+'Loan #6'!G318+'Loan #7'!G306+'Loan #8'!G306+'Loan #9'!G294)</f>
        <v>0</v>
      </c>
      <c r="H354" s="39">
        <f>SUM('Loan #1'!H354+'Loan #2'!H354+'Loan #3'!H330+'Loan #4'!H330+'Loan #5'!H318+'Loan #6'!H318+'Loan #7'!H306+'Loan #8'!H306+'Loan #9'!H294)</f>
        <v>0</v>
      </c>
      <c r="I354" s="39">
        <f>SUM('Loan #1'!I354+'Loan #2'!I354+'Loan #3'!I330+'Loan #4'!I330+'Loan #5'!I318+'Loan #6'!I318+'Loan #7'!I306+'Loan #8'!I306+'Loan #9'!I294)</f>
        <v>0</v>
      </c>
      <c r="J354" s="39">
        <f>SUM('Loan #1'!J354+'Loan #2'!J354+'Loan #3'!J330+'Loan #4'!J330+'Loan #5'!J318+'Loan #6'!J318+'Loan #7'!J306+'Loan #8'!J306+'Loan #9'!J294)</f>
        <v>0</v>
      </c>
      <c r="K354" s="41"/>
      <c r="L354" s="42"/>
      <c r="M354" s="42"/>
      <c r="N354" s="42"/>
      <c r="O354" s="42"/>
      <c r="P354" s="46"/>
      <c r="Q354" s="23"/>
    </row>
    <row r="355" spans="1:17" ht="8.25" hidden="1" customHeight="1">
      <c r="A355" s="237">
        <v>48106</v>
      </c>
      <c r="B355" s="25">
        <v>81</v>
      </c>
      <c r="C355" s="35" t="s">
        <v>26</v>
      </c>
      <c r="D355" s="36" t="str">
        <f t="shared" ref="D355:E355" si="225">D354</f>
        <v>'</v>
      </c>
      <c r="E355" s="37">
        <f t="shared" si="225"/>
        <v>48065</v>
      </c>
      <c r="F355" s="6">
        <f>MAXA('Loan #5'!F319,'Loan #6'!F319,'Loan #7'!F307,'Loan #8'!F307,'Loan #9'!F295)</f>
        <v>0</v>
      </c>
      <c r="G355" s="38">
        <f>SUM('Loan #1'!G355+'Loan #2'!G355+'Loan #3'!G331+'Loan #4'!G331+'Loan #5'!G319+'Loan #6'!G319+'Loan #7'!G307+'Loan #8'!G307+'Loan #9'!G295)</f>
        <v>0</v>
      </c>
      <c r="H355" s="39">
        <f>SUM('Loan #1'!H355+'Loan #2'!H355+'Loan #3'!H331+'Loan #4'!H331+'Loan #5'!H319+'Loan #6'!H319+'Loan #7'!H307+'Loan #8'!H307+'Loan #9'!H295)</f>
        <v>0</v>
      </c>
      <c r="I355" s="39">
        <f>SUM('Loan #1'!I355+'Loan #2'!I355+'Loan #3'!I331+'Loan #4'!I331+'Loan #5'!I319+'Loan #6'!I319+'Loan #7'!I307+'Loan #8'!I307+'Loan #9'!I295)</f>
        <v>0</v>
      </c>
      <c r="J355" s="39">
        <f>SUM('Loan #1'!J355+'Loan #2'!J355+'Loan #3'!J331+'Loan #4'!J331+'Loan #5'!J319+'Loan #6'!J319+'Loan #7'!J307+'Loan #8'!J307+'Loan #9'!J295)</f>
        <v>0</v>
      </c>
      <c r="K355" s="41"/>
      <c r="L355" s="42"/>
      <c r="M355" s="42"/>
      <c r="N355" s="42"/>
      <c r="O355" s="42"/>
      <c r="P355" s="46"/>
      <c r="Q355" s="23"/>
    </row>
    <row r="356" spans="1:17" ht="8.25" hidden="1" customHeight="1">
      <c r="A356" s="237">
        <v>48136</v>
      </c>
      <c r="B356" s="25">
        <v>82</v>
      </c>
      <c r="C356" s="35" t="s">
        <v>27</v>
      </c>
      <c r="D356" s="36" t="str">
        <f t="shared" ref="D356:E356" si="226">D355</f>
        <v>'</v>
      </c>
      <c r="E356" s="37">
        <f t="shared" si="226"/>
        <v>48065</v>
      </c>
      <c r="F356" s="6">
        <f>MAXA('Loan #5'!F320,'Loan #6'!F320,'Loan #7'!F308,'Loan #8'!F308,'Loan #9'!F296)</f>
        <v>0</v>
      </c>
      <c r="G356" s="38">
        <f>SUM('Loan #1'!G356+'Loan #2'!G356+'Loan #3'!G332+'Loan #4'!G332+'Loan #5'!G320+'Loan #6'!G320+'Loan #7'!G308+'Loan #8'!G308+'Loan #9'!G296)</f>
        <v>0</v>
      </c>
      <c r="H356" s="39">
        <f>SUM('Loan #1'!H356+'Loan #2'!H356+'Loan #3'!H332+'Loan #4'!H332+'Loan #5'!H320+'Loan #6'!H320+'Loan #7'!H308+'Loan #8'!H308+'Loan #9'!H296)</f>
        <v>0</v>
      </c>
      <c r="I356" s="39">
        <f>SUM('Loan #1'!I356+'Loan #2'!I356+'Loan #3'!I332+'Loan #4'!I332+'Loan #5'!I320+'Loan #6'!I320+'Loan #7'!I308+'Loan #8'!I308+'Loan #9'!I296)</f>
        <v>0</v>
      </c>
      <c r="J356" s="39">
        <f>SUM('Loan #1'!J356+'Loan #2'!J356+'Loan #3'!J332+'Loan #4'!J332+'Loan #5'!J320+'Loan #6'!J320+'Loan #7'!J308+'Loan #8'!J308+'Loan #9'!J296)</f>
        <v>0</v>
      </c>
      <c r="K356" s="41"/>
      <c r="L356" s="42"/>
      <c r="M356" s="42"/>
      <c r="N356" s="42"/>
      <c r="O356" s="42"/>
      <c r="P356" s="46"/>
      <c r="Q356" s="23"/>
    </row>
    <row r="357" spans="1:17" ht="8.25" hidden="1" customHeight="1">
      <c r="A357" s="237">
        <v>48167</v>
      </c>
      <c r="B357" s="25">
        <v>83</v>
      </c>
      <c r="C357" s="35" t="s">
        <v>28</v>
      </c>
      <c r="D357" s="36" t="str">
        <f t="shared" ref="D357:E357" si="227">D356</f>
        <v>'</v>
      </c>
      <c r="E357" s="37">
        <f t="shared" si="227"/>
        <v>48065</v>
      </c>
      <c r="F357" s="6">
        <f>MAXA('Loan #5'!F321,'Loan #6'!F321,'Loan #7'!F309,'Loan #8'!F309,'Loan #9'!F297)</f>
        <v>0</v>
      </c>
      <c r="G357" s="38">
        <f>SUM('Loan #1'!G357+'Loan #2'!G357+'Loan #3'!G333+'Loan #4'!G333+'Loan #5'!G321+'Loan #6'!G321+'Loan #7'!G309+'Loan #8'!G309+'Loan #9'!G297)</f>
        <v>0</v>
      </c>
      <c r="H357" s="39">
        <f>SUM('Loan #1'!H357+'Loan #2'!H357+'Loan #3'!H333+'Loan #4'!H333+'Loan #5'!H321+'Loan #6'!H321+'Loan #7'!H309+'Loan #8'!H309+'Loan #9'!H297)</f>
        <v>0</v>
      </c>
      <c r="I357" s="39">
        <f>SUM('Loan #1'!I357+'Loan #2'!I357+'Loan #3'!I333+'Loan #4'!I333+'Loan #5'!I321+'Loan #6'!I321+'Loan #7'!I309+'Loan #8'!I309+'Loan #9'!I297)</f>
        <v>0</v>
      </c>
      <c r="J357" s="39">
        <f>SUM('Loan #1'!J357+'Loan #2'!J357+'Loan #3'!J333+'Loan #4'!J333+'Loan #5'!J321+'Loan #6'!J321+'Loan #7'!J309+'Loan #8'!J309+'Loan #9'!J297)</f>
        <v>0</v>
      </c>
      <c r="K357" s="41"/>
      <c r="L357" s="42"/>
      <c r="M357" s="42"/>
      <c r="N357" s="42"/>
      <c r="O357" s="42"/>
      <c r="P357" s="46"/>
      <c r="Q357" s="23"/>
    </row>
    <row r="358" spans="1:17" ht="8.25" hidden="1" customHeight="1">
      <c r="A358" s="237">
        <v>48197</v>
      </c>
      <c r="B358" s="25">
        <v>84</v>
      </c>
      <c r="C358" s="35" t="s">
        <v>29</v>
      </c>
      <c r="D358" s="36" t="str">
        <f t="shared" ref="D358:E358" si="228">D357</f>
        <v>'</v>
      </c>
      <c r="E358" s="37">
        <f t="shared" si="228"/>
        <v>48065</v>
      </c>
      <c r="F358" s="6">
        <f>MAXA('Loan #5'!F322,'Loan #6'!F322,'Loan #7'!F310,'Loan #8'!F310,'Loan #9'!F298)</f>
        <v>0</v>
      </c>
      <c r="G358" s="45">
        <f>SUM('Loan #1'!G358+'Loan #2'!G358+'Loan #3'!G334+'Loan #4'!G334+'Loan #5'!G322+'Loan #6'!G322+'Loan #7'!G310+'Loan #8'!G310+'Loan #9'!G298)</f>
        <v>0</v>
      </c>
      <c r="H358" s="42">
        <f>SUM('Loan #1'!H358+'Loan #2'!H358+'Loan #3'!H334+'Loan #4'!H334+'Loan #5'!H322+'Loan #6'!H322+'Loan #7'!H310+'Loan #8'!H310+'Loan #9'!H298)</f>
        <v>0</v>
      </c>
      <c r="I358" s="42">
        <f>SUM('Loan #1'!I358+'Loan #2'!I358+'Loan #3'!I334+'Loan #4'!I334+'Loan #5'!I322+'Loan #6'!I322+'Loan #7'!I310+'Loan #8'!I310+'Loan #9'!I298)</f>
        <v>0</v>
      </c>
      <c r="J358" s="42">
        <f>SUM('Loan #1'!J358+'Loan #2'!J358+'Loan #3'!J334+'Loan #4'!J334+'Loan #5'!J322+'Loan #6'!J322+'Loan #7'!J310+'Loan #8'!J310+'Loan #9'!J298)</f>
        <v>0</v>
      </c>
      <c r="K358" s="41">
        <f>SUM(H347:H358)</f>
        <v>0</v>
      </c>
      <c r="L358" s="42">
        <f>SUM(I347:I358)</f>
        <v>0</v>
      </c>
      <c r="M358" s="42">
        <f>SUM(G347:G358)</f>
        <v>0</v>
      </c>
      <c r="N358" s="42">
        <f>K358+N346</f>
        <v>1718641.64</v>
      </c>
      <c r="O358" s="42">
        <f>L358+O346</f>
        <v>524629.33046893275</v>
      </c>
      <c r="P358" s="46">
        <f>M358+P346</f>
        <v>2243270.9704689323</v>
      </c>
      <c r="Q358" s="23"/>
    </row>
    <row r="359" spans="1:17" ht="8.25" hidden="1" customHeight="1">
      <c r="A359" s="237">
        <v>48228</v>
      </c>
      <c r="B359" s="25">
        <v>85</v>
      </c>
      <c r="C359" s="26" t="s">
        <v>17</v>
      </c>
      <c r="D359" s="47" t="str">
        <f>D347</f>
        <v>'</v>
      </c>
      <c r="E359" s="27">
        <f>E347+366</f>
        <v>48431</v>
      </c>
      <c r="F359" s="90">
        <f>MAXA('Loan #7'!F311,'Loan #8'!F311,'Loan #9'!F299)</f>
        <v>0</v>
      </c>
      <c r="G359" s="28">
        <f>SUM('Loan #1'!G359+'Loan #2'!G359+'Loan #3'!G335+'Loan #4'!G335+'Loan #5'!G323+'Loan #6'!G323+'Loan #7'!G311+'Loan #8'!G311+'Loan #9'!G299)</f>
        <v>0</v>
      </c>
      <c r="H359" s="29">
        <f>SUM('Loan #1'!H359+'Loan #2'!H359+'Loan #3'!H335+'Loan #4'!H335+'Loan #5'!H323+'Loan #6'!H323+'Loan #7'!H311+'Loan #8'!H311+'Loan #9'!H299)</f>
        <v>0</v>
      </c>
      <c r="I359" s="29">
        <f>SUM('Loan #1'!I359+'Loan #2'!I359+'Loan #3'!I335+'Loan #4'!I335+'Loan #5'!I323+'Loan #6'!I323+'Loan #7'!I311+'Loan #8'!I311+'Loan #9'!I299)</f>
        <v>0</v>
      </c>
      <c r="J359" s="29">
        <f>SUM('Loan #1'!J359+'Loan #2'!J359+'Loan #3'!J335+'Loan #4'!J335+'Loan #5'!J323+'Loan #6'!J323+'Loan #7'!J311+'Loan #8'!J311+'Loan #9'!J299)</f>
        <v>0</v>
      </c>
      <c r="K359" s="31"/>
      <c r="L359" s="32"/>
      <c r="M359" s="32"/>
      <c r="N359" s="32"/>
      <c r="O359" s="32"/>
      <c r="P359" s="48"/>
      <c r="Q359" s="23"/>
    </row>
    <row r="360" spans="1:17" ht="8.25" hidden="1" customHeight="1">
      <c r="A360" s="237">
        <v>48259</v>
      </c>
      <c r="B360" s="25">
        <v>86</v>
      </c>
      <c r="C360" s="35" t="s">
        <v>19</v>
      </c>
      <c r="D360" s="36" t="str">
        <f t="shared" ref="D360:E360" si="229">D359</f>
        <v>'</v>
      </c>
      <c r="E360" s="37">
        <f t="shared" si="229"/>
        <v>48431</v>
      </c>
      <c r="F360" s="6">
        <f>MAXA('Loan #7'!F312,'Loan #8'!F312,'Loan #9'!F300)</f>
        <v>0</v>
      </c>
      <c r="G360" s="38">
        <f>SUM('Loan #1'!G360+'Loan #2'!G360+'Loan #3'!G336+'Loan #4'!G336+'Loan #5'!G324+'Loan #6'!G324+'Loan #7'!G312+'Loan #8'!G312+'Loan #9'!G300)</f>
        <v>0</v>
      </c>
      <c r="H360" s="39">
        <f>SUM('Loan #1'!H360+'Loan #2'!H360+'Loan #3'!H336+'Loan #4'!H336+'Loan #5'!H324+'Loan #6'!H324+'Loan #7'!H312+'Loan #8'!H312+'Loan #9'!H300)</f>
        <v>0</v>
      </c>
      <c r="I360" s="39">
        <f>SUM('Loan #1'!I360+'Loan #2'!I360+'Loan #3'!I336+'Loan #4'!I336+'Loan #5'!I324+'Loan #6'!I324+'Loan #7'!I312+'Loan #8'!I312+'Loan #9'!I300)</f>
        <v>0</v>
      </c>
      <c r="J360" s="39">
        <f>SUM('Loan #1'!J360+'Loan #2'!J360+'Loan #3'!J336+'Loan #4'!J336+'Loan #5'!J324+'Loan #6'!J324+'Loan #7'!J312+'Loan #8'!J312+'Loan #9'!J300)</f>
        <v>0</v>
      </c>
      <c r="K360" s="41"/>
      <c r="L360" s="42"/>
      <c r="M360" s="42"/>
      <c r="N360" s="42"/>
      <c r="O360" s="42"/>
      <c r="P360" s="46"/>
      <c r="Q360" s="23"/>
    </row>
    <row r="361" spans="1:17" ht="8.25" hidden="1" customHeight="1">
      <c r="A361" s="237">
        <v>48288</v>
      </c>
      <c r="B361" s="25">
        <v>87</v>
      </c>
      <c r="C361" s="35" t="s">
        <v>20</v>
      </c>
      <c r="D361" s="36" t="str">
        <f t="shared" ref="D361:E361" si="230">D360</f>
        <v>'</v>
      </c>
      <c r="E361" s="37">
        <f t="shared" si="230"/>
        <v>48431</v>
      </c>
      <c r="F361" s="6">
        <f>MAXA('Loan #7'!F313,'Loan #8'!F313,'Loan #9'!F301)</f>
        <v>0</v>
      </c>
      <c r="G361" s="38">
        <f>SUM('Loan #1'!G361+'Loan #2'!G361+'Loan #3'!G337+'Loan #4'!G337+'Loan #5'!G325+'Loan #6'!G325+'Loan #7'!G313+'Loan #8'!G313+'Loan #9'!G301)</f>
        <v>0</v>
      </c>
      <c r="H361" s="39">
        <f>SUM('Loan #1'!H361+'Loan #2'!H361+'Loan #3'!H337+'Loan #4'!H337+'Loan #5'!H325+'Loan #6'!H325+'Loan #7'!H313+'Loan #8'!H313+'Loan #9'!H301)</f>
        <v>0</v>
      </c>
      <c r="I361" s="39">
        <f>SUM('Loan #1'!I361+'Loan #2'!I361+'Loan #3'!I337+'Loan #4'!I337+'Loan #5'!I325+'Loan #6'!I325+'Loan #7'!I313+'Loan #8'!I313+'Loan #9'!I301)</f>
        <v>0</v>
      </c>
      <c r="J361" s="39">
        <f>SUM('Loan #1'!J361+'Loan #2'!J361+'Loan #3'!J337+'Loan #4'!J337+'Loan #5'!J325+'Loan #6'!J325+'Loan #7'!J313+'Loan #8'!J313+'Loan #9'!J301)</f>
        <v>0</v>
      </c>
      <c r="K361" s="41"/>
      <c r="L361" s="42"/>
      <c r="M361" s="42"/>
      <c r="N361" s="42"/>
      <c r="O361" s="42"/>
      <c r="P361" s="46"/>
      <c r="Q361" s="23"/>
    </row>
    <row r="362" spans="1:17" ht="8.25" hidden="1" customHeight="1">
      <c r="A362" s="237">
        <v>48319</v>
      </c>
      <c r="B362" s="25">
        <v>88</v>
      </c>
      <c r="C362" s="35" t="s">
        <v>21</v>
      </c>
      <c r="D362" s="36" t="str">
        <f t="shared" ref="D362:E362" si="231">D361</f>
        <v>'</v>
      </c>
      <c r="E362" s="37">
        <f t="shared" si="231"/>
        <v>48431</v>
      </c>
      <c r="F362" s="6">
        <f>MAXA('Loan #7'!F314,'Loan #8'!F314,'Loan #9'!F302)</f>
        <v>0</v>
      </c>
      <c r="G362" s="38">
        <f>SUM('Loan #1'!G362+'Loan #2'!G362+'Loan #3'!G338+'Loan #4'!G338+'Loan #5'!G326+'Loan #6'!G326+'Loan #7'!G314+'Loan #8'!G314+'Loan #9'!G302)</f>
        <v>0</v>
      </c>
      <c r="H362" s="39">
        <f>SUM('Loan #1'!H362+'Loan #2'!H362+'Loan #3'!H338+'Loan #4'!H338+'Loan #5'!H326+'Loan #6'!H326+'Loan #7'!H314+'Loan #8'!H314+'Loan #9'!H302)</f>
        <v>0</v>
      </c>
      <c r="I362" s="39">
        <f>SUM('Loan #1'!I362+'Loan #2'!I362+'Loan #3'!I338+'Loan #4'!I338+'Loan #5'!I326+'Loan #6'!I326+'Loan #7'!I314+'Loan #8'!I314+'Loan #9'!I302)</f>
        <v>0</v>
      </c>
      <c r="J362" s="39">
        <f>SUM('Loan #1'!J362+'Loan #2'!J362+'Loan #3'!J338+'Loan #4'!J338+'Loan #5'!J326+'Loan #6'!J326+'Loan #7'!J314+'Loan #8'!J314+'Loan #9'!J302)</f>
        <v>0</v>
      </c>
      <c r="K362" s="41"/>
      <c r="L362" s="42"/>
      <c r="M362" s="42"/>
      <c r="N362" s="42"/>
      <c r="O362" s="42"/>
      <c r="P362" s="46"/>
      <c r="Q362" s="23"/>
    </row>
    <row r="363" spans="1:17" ht="8.25" hidden="1" customHeight="1">
      <c r="A363" s="237">
        <v>48349</v>
      </c>
      <c r="B363" s="25">
        <v>89</v>
      </c>
      <c r="C363" s="35" t="s">
        <v>22</v>
      </c>
      <c r="D363" s="36" t="str">
        <f t="shared" ref="D363:E363" si="232">D362</f>
        <v>'</v>
      </c>
      <c r="E363" s="37">
        <f t="shared" si="232"/>
        <v>48431</v>
      </c>
      <c r="F363" s="6">
        <f>MAXA('Loan #7'!F315,'Loan #8'!F315,'Loan #9'!F303)</f>
        <v>0</v>
      </c>
      <c r="G363" s="38">
        <f>SUM('Loan #1'!G363+'Loan #2'!G363+'Loan #3'!G339+'Loan #4'!G339+'Loan #5'!G327+'Loan #6'!G327+'Loan #7'!G315+'Loan #8'!G315+'Loan #9'!G303)</f>
        <v>0</v>
      </c>
      <c r="H363" s="39">
        <f>SUM('Loan #1'!H363+'Loan #2'!H363+'Loan #3'!H339+'Loan #4'!H339+'Loan #5'!H327+'Loan #6'!H327+'Loan #7'!H315+'Loan #8'!H315+'Loan #9'!H303)</f>
        <v>0</v>
      </c>
      <c r="I363" s="39">
        <f>SUM('Loan #1'!I363+'Loan #2'!I363+'Loan #3'!I339+'Loan #4'!I339+'Loan #5'!I327+'Loan #6'!I327+'Loan #7'!I315+'Loan #8'!I315+'Loan #9'!I303)</f>
        <v>0</v>
      </c>
      <c r="J363" s="39">
        <f>SUM('Loan #1'!J363+'Loan #2'!J363+'Loan #3'!J339+'Loan #4'!J339+'Loan #5'!J327+'Loan #6'!J327+'Loan #7'!J315+'Loan #8'!J315+'Loan #9'!J303)</f>
        <v>0</v>
      </c>
      <c r="K363" s="41"/>
      <c r="L363" s="42"/>
      <c r="M363" s="42"/>
      <c r="N363" s="42"/>
      <c r="O363" s="42"/>
      <c r="P363" s="46"/>
      <c r="Q363" s="23"/>
    </row>
    <row r="364" spans="1:17" ht="8.25" hidden="1" customHeight="1">
      <c r="A364" s="237">
        <v>48380</v>
      </c>
      <c r="B364" s="25">
        <v>90</v>
      </c>
      <c r="C364" s="35" t="s">
        <v>23</v>
      </c>
      <c r="D364" s="36" t="str">
        <f t="shared" ref="D364:E364" si="233">D363</f>
        <v>'</v>
      </c>
      <c r="E364" s="37">
        <f t="shared" si="233"/>
        <v>48431</v>
      </c>
      <c r="F364" s="6">
        <f>MAXA('Loan #7'!F316,'Loan #8'!F316,'Loan #9'!F304)</f>
        <v>0</v>
      </c>
      <c r="G364" s="38">
        <f>SUM('Loan #1'!G364+'Loan #2'!G364+'Loan #3'!G340+'Loan #4'!G340+'Loan #5'!G328+'Loan #6'!G328+'Loan #7'!G316+'Loan #8'!G316+'Loan #9'!G304)</f>
        <v>0</v>
      </c>
      <c r="H364" s="39">
        <f>SUM('Loan #1'!H364+'Loan #2'!H364+'Loan #3'!H340+'Loan #4'!H340+'Loan #5'!H328+'Loan #6'!H328+'Loan #7'!H316+'Loan #8'!H316+'Loan #9'!H304)</f>
        <v>0</v>
      </c>
      <c r="I364" s="39">
        <f>SUM('Loan #1'!I364+'Loan #2'!I364+'Loan #3'!I340+'Loan #4'!I340+'Loan #5'!I328+'Loan #6'!I328+'Loan #7'!I316+'Loan #8'!I316+'Loan #9'!I304)</f>
        <v>0</v>
      </c>
      <c r="J364" s="39">
        <f>SUM('Loan #1'!J364+'Loan #2'!J364+'Loan #3'!J340+'Loan #4'!J340+'Loan #5'!J328+'Loan #6'!J328+'Loan #7'!J316+'Loan #8'!J316+'Loan #9'!J304)</f>
        <v>0</v>
      </c>
      <c r="K364" s="41"/>
      <c r="L364" s="42"/>
      <c r="M364" s="42"/>
      <c r="N364" s="42"/>
      <c r="O364" s="42"/>
      <c r="P364" s="46"/>
      <c r="Q364" s="23"/>
    </row>
    <row r="365" spans="1:17" ht="8.25" hidden="1" customHeight="1">
      <c r="A365" s="237">
        <v>48410</v>
      </c>
      <c r="B365" s="25">
        <v>91</v>
      </c>
      <c r="C365" s="35" t="s">
        <v>24</v>
      </c>
      <c r="D365" s="36" t="str">
        <f t="shared" ref="D365:E365" si="234">D364</f>
        <v>'</v>
      </c>
      <c r="E365" s="37">
        <f t="shared" si="234"/>
        <v>48431</v>
      </c>
      <c r="F365" s="6">
        <f>MAXA('Loan #7'!F317,'Loan #8'!F317,'Loan #9'!F305)</f>
        <v>0</v>
      </c>
      <c r="G365" s="38">
        <f>SUM('Loan #1'!G365+'Loan #2'!G365+'Loan #3'!G341+'Loan #4'!G341+'Loan #5'!G329+'Loan #6'!G329+'Loan #7'!G317+'Loan #8'!G317+'Loan #9'!G305)</f>
        <v>0</v>
      </c>
      <c r="H365" s="39">
        <f>SUM('Loan #1'!H365+'Loan #2'!H365+'Loan #3'!H341+'Loan #4'!H341+'Loan #5'!H329+'Loan #6'!H329+'Loan #7'!H317+'Loan #8'!H317+'Loan #9'!H305)</f>
        <v>0</v>
      </c>
      <c r="I365" s="39">
        <f>SUM('Loan #1'!I365+'Loan #2'!I365+'Loan #3'!I341+'Loan #4'!I341+'Loan #5'!I329+'Loan #6'!I329+'Loan #7'!I317+'Loan #8'!I317+'Loan #9'!I305)</f>
        <v>0</v>
      </c>
      <c r="J365" s="39">
        <f>SUM('Loan #1'!J365+'Loan #2'!J365+'Loan #3'!J341+'Loan #4'!J341+'Loan #5'!J329+'Loan #6'!J329+'Loan #7'!J317+'Loan #8'!J317+'Loan #9'!J305)</f>
        <v>0</v>
      </c>
      <c r="K365" s="41"/>
      <c r="L365" s="42"/>
      <c r="M365" s="42"/>
      <c r="N365" s="42"/>
      <c r="O365" s="42"/>
      <c r="P365" s="46"/>
      <c r="Q365" s="23"/>
    </row>
    <row r="366" spans="1:17" ht="8.25" hidden="1" customHeight="1">
      <c r="A366" s="237">
        <v>48441</v>
      </c>
      <c r="B366" s="25">
        <v>92</v>
      </c>
      <c r="C366" s="35" t="s">
        <v>25</v>
      </c>
      <c r="D366" s="36" t="str">
        <f t="shared" ref="D366:E366" si="235">D365</f>
        <v>'</v>
      </c>
      <c r="E366" s="37">
        <f t="shared" si="235"/>
        <v>48431</v>
      </c>
      <c r="F366" s="6">
        <f>MAXA('Loan #7'!F318,'Loan #8'!F318,'Loan #9'!F306)</f>
        <v>0</v>
      </c>
      <c r="G366" s="38">
        <f>SUM('Loan #1'!G366+'Loan #2'!G366+'Loan #3'!G342+'Loan #4'!G342+'Loan #5'!G330+'Loan #6'!G330+'Loan #7'!G318+'Loan #8'!G318+'Loan #9'!G306)</f>
        <v>0</v>
      </c>
      <c r="H366" s="39">
        <f>SUM('Loan #1'!H366+'Loan #2'!H366+'Loan #3'!H342+'Loan #4'!H342+'Loan #5'!H330+'Loan #6'!H330+'Loan #7'!H318+'Loan #8'!H318+'Loan #9'!H306)</f>
        <v>0</v>
      </c>
      <c r="I366" s="39">
        <f>SUM('Loan #1'!I366+'Loan #2'!I366+'Loan #3'!I342+'Loan #4'!I342+'Loan #5'!I330+'Loan #6'!I330+'Loan #7'!I318+'Loan #8'!I318+'Loan #9'!I306)</f>
        <v>0</v>
      </c>
      <c r="J366" s="39">
        <f>SUM('Loan #1'!J366+'Loan #2'!J366+'Loan #3'!J342+'Loan #4'!J342+'Loan #5'!J330+'Loan #6'!J330+'Loan #7'!J318+'Loan #8'!J318+'Loan #9'!J306)</f>
        <v>0</v>
      </c>
      <c r="K366" s="41"/>
      <c r="L366" s="42"/>
      <c r="M366" s="42"/>
      <c r="N366" s="42"/>
      <c r="O366" s="42"/>
      <c r="P366" s="46"/>
      <c r="Q366" s="23"/>
    </row>
    <row r="367" spans="1:17" ht="8.25" hidden="1" customHeight="1">
      <c r="A367" s="237">
        <v>48472</v>
      </c>
      <c r="B367" s="25">
        <v>93</v>
      </c>
      <c r="C367" s="35" t="s">
        <v>26</v>
      </c>
      <c r="D367" s="36" t="str">
        <f t="shared" ref="D367:E367" si="236">D366</f>
        <v>'</v>
      </c>
      <c r="E367" s="37">
        <f t="shared" si="236"/>
        <v>48431</v>
      </c>
      <c r="F367" s="6">
        <f>MAXA('Loan #7'!F319,'Loan #8'!F319,'Loan #9'!F307)</f>
        <v>0</v>
      </c>
      <c r="G367" s="38">
        <f>SUM('Loan #1'!G367+'Loan #2'!G367+'Loan #3'!G343+'Loan #4'!G343+'Loan #5'!G331+'Loan #6'!G331+'Loan #7'!G319+'Loan #8'!G319+'Loan #9'!G307)</f>
        <v>0</v>
      </c>
      <c r="H367" s="39">
        <f>SUM('Loan #1'!H367+'Loan #2'!H367+'Loan #3'!H343+'Loan #4'!H343+'Loan #5'!H331+'Loan #6'!H331+'Loan #7'!H319+'Loan #8'!H319+'Loan #9'!H307)</f>
        <v>0</v>
      </c>
      <c r="I367" s="39">
        <f>SUM('Loan #1'!I367+'Loan #2'!I367+'Loan #3'!I343+'Loan #4'!I343+'Loan #5'!I331+'Loan #6'!I331+'Loan #7'!I319+'Loan #8'!I319+'Loan #9'!I307)</f>
        <v>0</v>
      </c>
      <c r="J367" s="39">
        <f>SUM('Loan #1'!J367+'Loan #2'!J367+'Loan #3'!J343+'Loan #4'!J343+'Loan #5'!J331+'Loan #6'!J331+'Loan #7'!J319+'Loan #8'!J319+'Loan #9'!J307)</f>
        <v>0</v>
      </c>
      <c r="K367" s="41"/>
      <c r="L367" s="42"/>
      <c r="M367" s="42"/>
      <c r="N367" s="42"/>
      <c r="O367" s="42"/>
      <c r="P367" s="46"/>
      <c r="Q367" s="23"/>
    </row>
    <row r="368" spans="1:17" ht="8.25" hidden="1" customHeight="1">
      <c r="A368" s="237">
        <v>48502</v>
      </c>
      <c r="B368" s="25">
        <v>94</v>
      </c>
      <c r="C368" s="35" t="s">
        <v>27</v>
      </c>
      <c r="D368" s="36" t="str">
        <f t="shared" ref="D368:E368" si="237">D367</f>
        <v>'</v>
      </c>
      <c r="E368" s="37">
        <f t="shared" si="237"/>
        <v>48431</v>
      </c>
      <c r="F368" s="6">
        <f>MAXA('Loan #7'!F320,'Loan #8'!F320,'Loan #9'!F308)</f>
        <v>0</v>
      </c>
      <c r="G368" s="38">
        <f>SUM('Loan #1'!G368+'Loan #2'!G368+'Loan #3'!G344+'Loan #4'!G344+'Loan #5'!G332+'Loan #6'!G332+'Loan #7'!G320+'Loan #8'!G320+'Loan #9'!G308)</f>
        <v>0</v>
      </c>
      <c r="H368" s="39">
        <f>SUM('Loan #1'!H368+'Loan #2'!H368+'Loan #3'!H344+'Loan #4'!H344+'Loan #5'!H332+'Loan #6'!H332+'Loan #7'!H320+'Loan #8'!H320+'Loan #9'!H308)</f>
        <v>0</v>
      </c>
      <c r="I368" s="39">
        <f>SUM('Loan #1'!I368+'Loan #2'!I368+'Loan #3'!I344+'Loan #4'!I344+'Loan #5'!I332+'Loan #6'!I332+'Loan #7'!I320+'Loan #8'!I320+'Loan #9'!I308)</f>
        <v>0</v>
      </c>
      <c r="J368" s="39">
        <f>SUM('Loan #1'!J368+'Loan #2'!J368+'Loan #3'!J344+'Loan #4'!J344+'Loan #5'!J332+'Loan #6'!J332+'Loan #7'!J320+'Loan #8'!J320+'Loan #9'!J308)</f>
        <v>0</v>
      </c>
      <c r="K368" s="41"/>
      <c r="L368" s="42"/>
      <c r="M368" s="42"/>
      <c r="N368" s="42"/>
      <c r="O368" s="42"/>
      <c r="P368" s="46"/>
      <c r="Q368" s="23"/>
    </row>
    <row r="369" spans="1:17" ht="8.25" hidden="1" customHeight="1">
      <c r="A369" s="237">
        <v>48533</v>
      </c>
      <c r="B369" s="25">
        <v>95</v>
      </c>
      <c r="C369" s="35" t="s">
        <v>28</v>
      </c>
      <c r="D369" s="36" t="str">
        <f t="shared" ref="D369:E369" si="238">D368</f>
        <v>'</v>
      </c>
      <c r="E369" s="37">
        <f t="shared" si="238"/>
        <v>48431</v>
      </c>
      <c r="F369" s="6">
        <f>MAXA('Loan #7'!F321,'Loan #8'!F321,'Loan #9'!F309)</f>
        <v>0</v>
      </c>
      <c r="G369" s="38">
        <f>SUM('Loan #1'!G369+'Loan #2'!G369+'Loan #3'!G345+'Loan #4'!G345+'Loan #5'!G333+'Loan #6'!G333+'Loan #7'!G321+'Loan #8'!G321+'Loan #9'!G309)</f>
        <v>0</v>
      </c>
      <c r="H369" s="39">
        <f>SUM('Loan #1'!H369+'Loan #2'!H369+'Loan #3'!H345+'Loan #4'!H345+'Loan #5'!H333+'Loan #6'!H333+'Loan #7'!H321+'Loan #8'!H321+'Loan #9'!H309)</f>
        <v>0</v>
      </c>
      <c r="I369" s="39">
        <f>SUM('Loan #1'!I369+'Loan #2'!I369+'Loan #3'!I345+'Loan #4'!I345+'Loan #5'!I333+'Loan #6'!I333+'Loan #7'!I321+'Loan #8'!I321+'Loan #9'!I309)</f>
        <v>0</v>
      </c>
      <c r="J369" s="39">
        <f>SUM('Loan #1'!J369+'Loan #2'!J369+'Loan #3'!J345+'Loan #4'!J345+'Loan #5'!J333+'Loan #6'!J333+'Loan #7'!J321+'Loan #8'!J321+'Loan #9'!J309)</f>
        <v>0</v>
      </c>
      <c r="K369" s="41"/>
      <c r="L369" s="42"/>
      <c r="M369" s="42"/>
      <c r="N369" s="42"/>
      <c r="O369" s="42"/>
      <c r="P369" s="46"/>
      <c r="Q369" s="23"/>
    </row>
    <row r="370" spans="1:17" ht="8.25" hidden="1" customHeight="1">
      <c r="A370" s="237">
        <v>48563</v>
      </c>
      <c r="B370" s="25">
        <v>96</v>
      </c>
      <c r="C370" s="35" t="s">
        <v>29</v>
      </c>
      <c r="D370" s="36" t="str">
        <f t="shared" ref="D370:E370" si="239">D369</f>
        <v>'</v>
      </c>
      <c r="E370" s="37">
        <f t="shared" si="239"/>
        <v>48431</v>
      </c>
      <c r="F370" s="6">
        <f>MAXA('Loan #7'!F322,'Loan #8'!F322,'Loan #9'!F310)</f>
        <v>0</v>
      </c>
      <c r="G370" s="45">
        <f>SUM('Loan #1'!G370+'Loan #2'!G370+'Loan #3'!G346+'Loan #4'!G346+'Loan #5'!G334+'Loan #6'!G334+'Loan #7'!G322+'Loan #8'!G322+'Loan #9'!G310)</f>
        <v>0</v>
      </c>
      <c r="H370" s="42">
        <f>SUM('Loan #1'!H370+'Loan #2'!H370+'Loan #3'!H346+'Loan #4'!H346+'Loan #5'!H334+'Loan #6'!H334+'Loan #7'!H322+'Loan #8'!H322+'Loan #9'!H310)</f>
        <v>0</v>
      </c>
      <c r="I370" s="42">
        <f>SUM('Loan #1'!I370+'Loan #2'!I370+'Loan #3'!I346+'Loan #4'!I346+'Loan #5'!I334+'Loan #6'!I334+'Loan #7'!I322+'Loan #8'!I322+'Loan #9'!I310)</f>
        <v>0</v>
      </c>
      <c r="J370" s="42">
        <f>SUM('Loan #1'!J370+'Loan #2'!J370+'Loan #3'!J346+'Loan #4'!J346+'Loan #5'!J334+'Loan #6'!J334+'Loan #7'!J322+'Loan #8'!J322+'Loan #9'!J310)</f>
        <v>0</v>
      </c>
      <c r="K370" s="41">
        <f>SUM(H359:H370)</f>
        <v>0</v>
      </c>
      <c r="L370" s="42">
        <f>SUM(I359:I370)</f>
        <v>0</v>
      </c>
      <c r="M370" s="42">
        <f>SUM(G359:G370)</f>
        <v>0</v>
      </c>
      <c r="N370" s="42">
        <f>K370+N358</f>
        <v>1718641.64</v>
      </c>
      <c r="O370" s="42">
        <f>L370+O358</f>
        <v>524629.33046893275</v>
      </c>
      <c r="P370" s="46">
        <f>M370+P358</f>
        <v>2243270.9704689323</v>
      </c>
      <c r="Q370" s="23"/>
    </row>
    <row r="371" spans="1:17" ht="8.25" hidden="1" customHeight="1">
      <c r="A371" s="237">
        <v>48594</v>
      </c>
      <c r="B371" s="25">
        <v>97</v>
      </c>
      <c r="C371" s="26" t="s">
        <v>17</v>
      </c>
      <c r="D371" s="47" t="str">
        <f>D359</f>
        <v>'</v>
      </c>
      <c r="E371" s="27">
        <f>E359+366</f>
        <v>48797</v>
      </c>
      <c r="F371" s="90">
        <f>MAXA('Loan #9'!F311)</f>
        <v>0</v>
      </c>
      <c r="G371" s="28">
        <f>SUM('Loan #1'!G371+'Loan #2'!G371+'Loan #3'!G347+'Loan #4'!G347+'Loan #5'!G335+'Loan #6'!G335+'Loan #7'!G323+'Loan #8'!G323+'Loan #9'!G311)</f>
        <v>0</v>
      </c>
      <c r="H371" s="29">
        <f>SUM('Loan #1'!H371+'Loan #2'!H371+'Loan #3'!H347+'Loan #4'!H347+'Loan #5'!H335+'Loan #6'!H335+'Loan #7'!H323+'Loan #8'!H323+'Loan #9'!H311)</f>
        <v>0</v>
      </c>
      <c r="I371" s="29">
        <f>SUM('Loan #1'!I371+'Loan #2'!I371+'Loan #3'!I347+'Loan #4'!I347+'Loan #5'!I335+'Loan #6'!I335+'Loan #7'!I323+'Loan #8'!I323+'Loan #9'!I311)</f>
        <v>0</v>
      </c>
      <c r="J371" s="29">
        <f>SUM('Loan #1'!J371+'Loan #2'!J371+'Loan #3'!J347+'Loan #4'!J347+'Loan #5'!J335+'Loan #6'!J335+'Loan #7'!J323+'Loan #8'!J323+'Loan #9'!J311)</f>
        <v>0</v>
      </c>
      <c r="K371" s="31"/>
      <c r="L371" s="32"/>
      <c r="M371" s="32"/>
      <c r="N371" s="32"/>
      <c r="O371" s="32"/>
      <c r="P371" s="48"/>
      <c r="Q371" s="23"/>
    </row>
    <row r="372" spans="1:17" ht="8.25" hidden="1" customHeight="1">
      <c r="A372" s="237">
        <v>48625</v>
      </c>
      <c r="B372" s="25">
        <v>98</v>
      </c>
      <c r="C372" s="35" t="s">
        <v>19</v>
      </c>
      <c r="D372" s="36" t="str">
        <f t="shared" ref="D372:E372" si="240">D371</f>
        <v>'</v>
      </c>
      <c r="E372" s="37">
        <f t="shared" si="240"/>
        <v>48797</v>
      </c>
      <c r="F372" s="6">
        <f>MAXA('Loan #9'!F312)</f>
        <v>0</v>
      </c>
      <c r="G372" s="38">
        <f>SUM('Loan #1'!G372+'Loan #2'!G372+'Loan #3'!G348+'Loan #4'!G348+'Loan #5'!G336+'Loan #6'!G336+'Loan #7'!G324+'Loan #8'!G324+'Loan #9'!G312)</f>
        <v>0</v>
      </c>
      <c r="H372" s="39">
        <f>SUM('Loan #1'!H372+'Loan #2'!H372+'Loan #3'!H348+'Loan #4'!H348+'Loan #5'!H336+'Loan #6'!H336+'Loan #7'!H324+'Loan #8'!H324+'Loan #9'!H312)</f>
        <v>0</v>
      </c>
      <c r="I372" s="39">
        <f>SUM('Loan #1'!I372+'Loan #2'!I372+'Loan #3'!I348+'Loan #4'!I348+'Loan #5'!I336+'Loan #6'!I336+'Loan #7'!I324+'Loan #8'!I324+'Loan #9'!I312)</f>
        <v>0</v>
      </c>
      <c r="J372" s="39">
        <f>SUM('Loan #1'!J372+'Loan #2'!J372+'Loan #3'!J348+'Loan #4'!J348+'Loan #5'!J336+'Loan #6'!J336+'Loan #7'!J324+'Loan #8'!J324+'Loan #9'!J312)</f>
        <v>0</v>
      </c>
      <c r="K372" s="41"/>
      <c r="L372" s="42"/>
      <c r="M372" s="42"/>
      <c r="N372" s="42"/>
      <c r="O372" s="42"/>
      <c r="P372" s="46"/>
      <c r="Q372" s="23"/>
    </row>
    <row r="373" spans="1:17" ht="8.25" hidden="1" customHeight="1">
      <c r="A373" s="237">
        <v>48653</v>
      </c>
      <c r="B373" s="25">
        <v>99</v>
      </c>
      <c r="C373" s="35" t="s">
        <v>20</v>
      </c>
      <c r="D373" s="36" t="str">
        <f t="shared" ref="D373:E373" si="241">D372</f>
        <v>'</v>
      </c>
      <c r="E373" s="37">
        <f t="shared" si="241"/>
        <v>48797</v>
      </c>
      <c r="F373" s="6">
        <f>MAXA('Loan #9'!F313)</f>
        <v>0</v>
      </c>
      <c r="G373" s="38">
        <f>SUM('Loan #1'!G373+'Loan #2'!G373+'Loan #3'!G349+'Loan #4'!G349+'Loan #5'!G337+'Loan #6'!G337+'Loan #7'!G325+'Loan #8'!G325+'Loan #9'!G313)</f>
        <v>0</v>
      </c>
      <c r="H373" s="39">
        <f>SUM('Loan #1'!H373+'Loan #2'!H373+'Loan #3'!H349+'Loan #4'!H349+'Loan #5'!H337+'Loan #6'!H337+'Loan #7'!H325+'Loan #8'!H325+'Loan #9'!H313)</f>
        <v>0</v>
      </c>
      <c r="I373" s="39">
        <f>SUM('Loan #1'!I373+'Loan #2'!I373+'Loan #3'!I349+'Loan #4'!I349+'Loan #5'!I337+'Loan #6'!I337+'Loan #7'!I325+'Loan #8'!I325+'Loan #9'!I313)</f>
        <v>0</v>
      </c>
      <c r="J373" s="39">
        <f>SUM('Loan #1'!J373+'Loan #2'!J373+'Loan #3'!J349+'Loan #4'!J349+'Loan #5'!J337+'Loan #6'!J337+'Loan #7'!J325+'Loan #8'!J325+'Loan #9'!J313)</f>
        <v>0</v>
      </c>
      <c r="K373" s="41"/>
      <c r="L373" s="42"/>
      <c r="M373" s="42"/>
      <c r="N373" s="42"/>
      <c r="O373" s="42"/>
      <c r="P373" s="46"/>
      <c r="Q373" s="23"/>
    </row>
    <row r="374" spans="1:17" ht="8.25" hidden="1" customHeight="1">
      <c r="A374" s="237">
        <v>48684</v>
      </c>
      <c r="B374" s="25">
        <v>100</v>
      </c>
      <c r="C374" s="35" t="s">
        <v>21</v>
      </c>
      <c r="D374" s="36" t="str">
        <f t="shared" ref="D374:E374" si="242">D373</f>
        <v>'</v>
      </c>
      <c r="E374" s="37">
        <f t="shared" si="242"/>
        <v>48797</v>
      </c>
      <c r="F374" s="6">
        <f>MAXA('Loan #9'!F314)</f>
        <v>0</v>
      </c>
      <c r="G374" s="38">
        <f>SUM('Loan #1'!G374+'Loan #2'!G374+'Loan #3'!G350+'Loan #4'!G350+'Loan #5'!G338+'Loan #6'!G338+'Loan #7'!G326+'Loan #8'!G326+'Loan #9'!G314)</f>
        <v>0</v>
      </c>
      <c r="H374" s="39">
        <f>SUM('Loan #1'!H374+'Loan #2'!H374+'Loan #3'!H350+'Loan #4'!H350+'Loan #5'!H338+'Loan #6'!H338+'Loan #7'!H326+'Loan #8'!H326+'Loan #9'!H314)</f>
        <v>0</v>
      </c>
      <c r="I374" s="39">
        <f>SUM('Loan #1'!I374+'Loan #2'!I374+'Loan #3'!I350+'Loan #4'!I350+'Loan #5'!I338+'Loan #6'!I338+'Loan #7'!I326+'Loan #8'!I326+'Loan #9'!I314)</f>
        <v>0</v>
      </c>
      <c r="J374" s="39">
        <f>SUM('Loan #1'!J374+'Loan #2'!J374+'Loan #3'!J350+'Loan #4'!J350+'Loan #5'!J338+'Loan #6'!J338+'Loan #7'!J326+'Loan #8'!J326+'Loan #9'!J314)</f>
        <v>0</v>
      </c>
      <c r="K374" s="41"/>
      <c r="L374" s="42"/>
      <c r="M374" s="42"/>
      <c r="N374" s="42"/>
      <c r="O374" s="42"/>
      <c r="P374" s="46"/>
      <c r="Q374" s="23"/>
    </row>
    <row r="375" spans="1:17" ht="8.25" hidden="1" customHeight="1">
      <c r="A375" s="237">
        <v>48714</v>
      </c>
      <c r="B375" s="25">
        <v>101</v>
      </c>
      <c r="C375" s="35" t="s">
        <v>22</v>
      </c>
      <c r="D375" s="36" t="str">
        <f t="shared" ref="D375:E375" si="243">D374</f>
        <v>'</v>
      </c>
      <c r="E375" s="37">
        <f t="shared" si="243"/>
        <v>48797</v>
      </c>
      <c r="F375" s="6">
        <f>MAXA('Loan #9'!F315)</f>
        <v>0</v>
      </c>
      <c r="G375" s="38">
        <f>SUM('Loan #1'!G375+'Loan #2'!G375+'Loan #3'!G351+'Loan #4'!G351+'Loan #5'!G339+'Loan #6'!G339+'Loan #7'!G327+'Loan #8'!G327+'Loan #9'!G315)</f>
        <v>0</v>
      </c>
      <c r="H375" s="39">
        <f>SUM('Loan #1'!H375+'Loan #2'!H375+'Loan #3'!H351+'Loan #4'!H351+'Loan #5'!H339+'Loan #6'!H339+'Loan #7'!H327+'Loan #8'!H327+'Loan #9'!H315)</f>
        <v>0</v>
      </c>
      <c r="I375" s="39">
        <f>SUM('Loan #1'!I375+'Loan #2'!I375+'Loan #3'!I351+'Loan #4'!I351+'Loan #5'!I339+'Loan #6'!I339+'Loan #7'!I327+'Loan #8'!I327+'Loan #9'!I315)</f>
        <v>0</v>
      </c>
      <c r="J375" s="39">
        <f>SUM('Loan #1'!J375+'Loan #2'!J375+'Loan #3'!J351+'Loan #4'!J351+'Loan #5'!J339+'Loan #6'!J339+'Loan #7'!J327+'Loan #8'!J327+'Loan #9'!J315)</f>
        <v>0</v>
      </c>
      <c r="K375" s="41"/>
      <c r="L375" s="42"/>
      <c r="M375" s="42"/>
      <c r="N375" s="42"/>
      <c r="O375" s="42"/>
      <c r="P375" s="46"/>
      <c r="Q375" s="23"/>
    </row>
    <row r="376" spans="1:17" ht="8.25" hidden="1" customHeight="1">
      <c r="A376" s="237">
        <v>48745</v>
      </c>
      <c r="B376" s="25">
        <v>102</v>
      </c>
      <c r="C376" s="35" t="s">
        <v>23</v>
      </c>
      <c r="D376" s="36" t="str">
        <f t="shared" ref="D376:E376" si="244">D375</f>
        <v>'</v>
      </c>
      <c r="E376" s="37">
        <f t="shared" si="244"/>
        <v>48797</v>
      </c>
      <c r="F376" s="6">
        <f>MAXA('Loan #9'!F316)</f>
        <v>0</v>
      </c>
      <c r="G376" s="38">
        <f>SUM('Loan #1'!G376+'Loan #2'!G376+'Loan #3'!G352+'Loan #4'!G352+'Loan #5'!G340+'Loan #6'!G340+'Loan #7'!G328+'Loan #8'!G328+'Loan #9'!G316)</f>
        <v>0</v>
      </c>
      <c r="H376" s="39">
        <f>SUM('Loan #1'!H376+'Loan #2'!H376+'Loan #3'!H352+'Loan #4'!H352+'Loan #5'!H340+'Loan #6'!H340+'Loan #7'!H328+'Loan #8'!H328+'Loan #9'!H316)</f>
        <v>0</v>
      </c>
      <c r="I376" s="39">
        <f>SUM('Loan #1'!I376+'Loan #2'!I376+'Loan #3'!I352+'Loan #4'!I352+'Loan #5'!I340+'Loan #6'!I340+'Loan #7'!I328+'Loan #8'!I328+'Loan #9'!I316)</f>
        <v>0</v>
      </c>
      <c r="J376" s="39">
        <f>SUM('Loan #1'!J376+'Loan #2'!J376+'Loan #3'!J352+'Loan #4'!J352+'Loan #5'!J340+'Loan #6'!J340+'Loan #7'!J328+'Loan #8'!J328+'Loan #9'!J316)</f>
        <v>0</v>
      </c>
      <c r="K376" s="41"/>
      <c r="L376" s="42"/>
      <c r="M376" s="42"/>
      <c r="N376" s="42"/>
      <c r="O376" s="42"/>
      <c r="P376" s="46"/>
      <c r="Q376" s="23"/>
    </row>
    <row r="377" spans="1:17" ht="8.25" hidden="1" customHeight="1">
      <c r="A377" s="237">
        <v>48775</v>
      </c>
      <c r="B377" s="25">
        <v>103</v>
      </c>
      <c r="C377" s="35" t="s">
        <v>24</v>
      </c>
      <c r="D377" s="36" t="str">
        <f t="shared" ref="D377:E377" si="245">D376</f>
        <v>'</v>
      </c>
      <c r="E377" s="37">
        <f t="shared" si="245"/>
        <v>48797</v>
      </c>
      <c r="F377" s="6">
        <f>MAXA('Loan #9'!F317)</f>
        <v>0</v>
      </c>
      <c r="G377" s="38">
        <f>SUM('Loan #1'!G377+'Loan #2'!G377+'Loan #3'!G353+'Loan #4'!G353+'Loan #5'!G341+'Loan #6'!G341+'Loan #7'!G329+'Loan #8'!G329+'Loan #9'!G317)</f>
        <v>0</v>
      </c>
      <c r="H377" s="39">
        <f>SUM('Loan #1'!H377+'Loan #2'!H377+'Loan #3'!H353+'Loan #4'!H353+'Loan #5'!H341+'Loan #6'!H341+'Loan #7'!H329+'Loan #8'!H329+'Loan #9'!H317)</f>
        <v>0</v>
      </c>
      <c r="I377" s="39">
        <f>SUM('Loan #1'!I377+'Loan #2'!I377+'Loan #3'!I353+'Loan #4'!I353+'Loan #5'!I341+'Loan #6'!I341+'Loan #7'!I329+'Loan #8'!I329+'Loan #9'!I317)</f>
        <v>0</v>
      </c>
      <c r="J377" s="39">
        <f>SUM('Loan #1'!J377+'Loan #2'!J377+'Loan #3'!J353+'Loan #4'!J353+'Loan #5'!J341+'Loan #6'!J341+'Loan #7'!J329+'Loan #8'!J329+'Loan #9'!J317)</f>
        <v>0</v>
      </c>
      <c r="K377" s="41"/>
      <c r="L377" s="42"/>
      <c r="M377" s="42"/>
      <c r="N377" s="42"/>
      <c r="O377" s="42"/>
      <c r="P377" s="46"/>
      <c r="Q377" s="23"/>
    </row>
    <row r="378" spans="1:17" ht="8.25" hidden="1" customHeight="1">
      <c r="A378" s="237">
        <v>48806</v>
      </c>
      <c r="B378" s="25">
        <v>104</v>
      </c>
      <c r="C378" s="35" t="s">
        <v>25</v>
      </c>
      <c r="D378" s="36" t="str">
        <f t="shared" ref="D378:E378" si="246">D377</f>
        <v>'</v>
      </c>
      <c r="E378" s="37">
        <f t="shared" si="246"/>
        <v>48797</v>
      </c>
      <c r="F378" s="6">
        <f>MAXA('Loan #9'!F318)</f>
        <v>0</v>
      </c>
      <c r="G378" s="38">
        <f>SUM('Loan #1'!G378+'Loan #2'!G378+'Loan #3'!G354+'Loan #4'!G354+'Loan #5'!G342+'Loan #6'!G342+'Loan #7'!G330+'Loan #8'!G330+'Loan #9'!G318)</f>
        <v>0</v>
      </c>
      <c r="H378" s="39">
        <f>SUM('Loan #1'!H378+'Loan #2'!H378+'Loan #3'!H354+'Loan #4'!H354+'Loan #5'!H342+'Loan #6'!H342+'Loan #7'!H330+'Loan #8'!H330+'Loan #9'!H318)</f>
        <v>0</v>
      </c>
      <c r="I378" s="39">
        <f>SUM('Loan #1'!I378+'Loan #2'!I378+'Loan #3'!I354+'Loan #4'!I354+'Loan #5'!I342+'Loan #6'!I342+'Loan #7'!I330+'Loan #8'!I330+'Loan #9'!I318)</f>
        <v>0</v>
      </c>
      <c r="J378" s="39">
        <f>SUM('Loan #1'!J378+'Loan #2'!J378+'Loan #3'!J354+'Loan #4'!J354+'Loan #5'!J342+'Loan #6'!J342+'Loan #7'!J330+'Loan #8'!J330+'Loan #9'!J318)</f>
        <v>0</v>
      </c>
      <c r="K378" s="41"/>
      <c r="L378" s="42"/>
      <c r="M378" s="42"/>
      <c r="N378" s="42"/>
      <c r="O378" s="42"/>
      <c r="P378" s="46"/>
      <c r="Q378" s="23"/>
    </row>
    <row r="379" spans="1:17" ht="8.25" hidden="1" customHeight="1">
      <c r="A379" s="237">
        <v>48837</v>
      </c>
      <c r="B379" s="25">
        <v>105</v>
      </c>
      <c r="C379" s="35" t="s">
        <v>26</v>
      </c>
      <c r="D379" s="36" t="str">
        <f t="shared" ref="D379:E379" si="247">D378</f>
        <v>'</v>
      </c>
      <c r="E379" s="37">
        <f t="shared" si="247"/>
        <v>48797</v>
      </c>
      <c r="F379" s="6">
        <f>MAXA('Loan #9'!F319)</f>
        <v>0</v>
      </c>
      <c r="G379" s="38">
        <f>SUM('Loan #1'!G379+'Loan #2'!G379+'Loan #3'!G355+'Loan #4'!G355+'Loan #5'!G343+'Loan #6'!G343+'Loan #7'!G331+'Loan #8'!G331+'Loan #9'!G319)</f>
        <v>0</v>
      </c>
      <c r="H379" s="39">
        <f>SUM('Loan #1'!H379+'Loan #2'!H379+'Loan #3'!H355+'Loan #4'!H355+'Loan #5'!H343+'Loan #6'!H343+'Loan #7'!H331+'Loan #8'!H331+'Loan #9'!H319)</f>
        <v>0</v>
      </c>
      <c r="I379" s="39">
        <f>SUM('Loan #1'!I379+'Loan #2'!I379+'Loan #3'!I355+'Loan #4'!I355+'Loan #5'!I343+'Loan #6'!I343+'Loan #7'!I331+'Loan #8'!I331+'Loan #9'!I319)</f>
        <v>0</v>
      </c>
      <c r="J379" s="39">
        <f>SUM('Loan #1'!J379+'Loan #2'!J379+'Loan #3'!J355+'Loan #4'!J355+'Loan #5'!J343+'Loan #6'!J343+'Loan #7'!J331+'Loan #8'!J331+'Loan #9'!J319)</f>
        <v>0</v>
      </c>
      <c r="K379" s="41"/>
      <c r="L379" s="42"/>
      <c r="M379" s="42"/>
      <c r="N379" s="42"/>
      <c r="O379" s="42"/>
      <c r="P379" s="46"/>
      <c r="Q379" s="23"/>
    </row>
    <row r="380" spans="1:17" ht="8.25" hidden="1" customHeight="1">
      <c r="A380" s="237">
        <v>48867</v>
      </c>
      <c r="B380" s="25">
        <v>106</v>
      </c>
      <c r="C380" s="35" t="s">
        <v>27</v>
      </c>
      <c r="D380" s="36" t="str">
        <f t="shared" ref="D380:E380" si="248">D379</f>
        <v>'</v>
      </c>
      <c r="E380" s="37">
        <f t="shared" si="248"/>
        <v>48797</v>
      </c>
      <c r="F380" s="6">
        <f>MAXA('Loan #9'!F320)</f>
        <v>0</v>
      </c>
      <c r="G380" s="38">
        <f>SUM('Loan #1'!G380+'Loan #2'!G380+'Loan #3'!G356+'Loan #4'!G356+'Loan #5'!G344+'Loan #6'!G344+'Loan #7'!G332+'Loan #8'!G332+'Loan #9'!G320)</f>
        <v>0</v>
      </c>
      <c r="H380" s="39">
        <f>SUM('Loan #1'!H380+'Loan #2'!H380+'Loan #3'!H356+'Loan #4'!H356+'Loan #5'!H344+'Loan #6'!H344+'Loan #7'!H332+'Loan #8'!H332+'Loan #9'!H320)</f>
        <v>0</v>
      </c>
      <c r="I380" s="39">
        <f>SUM('Loan #1'!I380+'Loan #2'!I380+'Loan #3'!I356+'Loan #4'!I356+'Loan #5'!I344+'Loan #6'!I344+'Loan #7'!I332+'Loan #8'!I332+'Loan #9'!I320)</f>
        <v>0</v>
      </c>
      <c r="J380" s="39">
        <f>SUM('Loan #1'!J380+'Loan #2'!J380+'Loan #3'!J356+'Loan #4'!J356+'Loan #5'!J344+'Loan #6'!J344+'Loan #7'!J332+'Loan #8'!J332+'Loan #9'!J320)</f>
        <v>0</v>
      </c>
      <c r="K380" s="41"/>
      <c r="L380" s="42"/>
      <c r="M380" s="42"/>
      <c r="N380" s="42"/>
      <c r="O380" s="42"/>
      <c r="P380" s="46"/>
      <c r="Q380" s="23"/>
    </row>
    <row r="381" spans="1:17" ht="8.25" hidden="1" customHeight="1">
      <c r="A381" s="237">
        <v>48898</v>
      </c>
      <c r="B381" s="25">
        <v>107</v>
      </c>
      <c r="C381" s="35" t="s">
        <v>28</v>
      </c>
      <c r="D381" s="36" t="str">
        <f t="shared" ref="D381:E381" si="249">D380</f>
        <v>'</v>
      </c>
      <c r="E381" s="37">
        <f t="shared" si="249"/>
        <v>48797</v>
      </c>
      <c r="F381" s="6">
        <f>MAXA('Loan #9'!F321)</f>
        <v>0</v>
      </c>
      <c r="G381" s="38">
        <f>SUM('Loan #1'!G381+'Loan #2'!G381+'Loan #3'!G357+'Loan #4'!G357+'Loan #5'!G345+'Loan #6'!G345+'Loan #7'!G333+'Loan #8'!G333+'Loan #9'!G321)</f>
        <v>0</v>
      </c>
      <c r="H381" s="39">
        <f>SUM('Loan #1'!H381+'Loan #2'!H381+'Loan #3'!H357+'Loan #4'!H357+'Loan #5'!H345+'Loan #6'!H345+'Loan #7'!H333+'Loan #8'!H333+'Loan #9'!H321)</f>
        <v>0</v>
      </c>
      <c r="I381" s="39">
        <f>SUM('Loan #1'!I381+'Loan #2'!I381+'Loan #3'!I357+'Loan #4'!I357+'Loan #5'!I345+'Loan #6'!I345+'Loan #7'!I333+'Loan #8'!I333+'Loan #9'!I321)</f>
        <v>0</v>
      </c>
      <c r="J381" s="39">
        <f>SUM('Loan #1'!J381+'Loan #2'!J381+'Loan #3'!J357+'Loan #4'!J357+'Loan #5'!J345+'Loan #6'!J345+'Loan #7'!J333+'Loan #8'!J333+'Loan #9'!J321)</f>
        <v>0</v>
      </c>
      <c r="K381" s="41"/>
      <c r="L381" s="42"/>
      <c r="M381" s="42"/>
      <c r="N381" s="42"/>
      <c r="O381" s="42"/>
      <c r="P381" s="46"/>
      <c r="Q381" s="23"/>
    </row>
    <row r="382" spans="1:17" ht="8.25" hidden="1" customHeight="1">
      <c r="A382" s="237">
        <v>48928</v>
      </c>
      <c r="B382" s="25">
        <v>108</v>
      </c>
      <c r="C382" s="35" t="s">
        <v>29</v>
      </c>
      <c r="D382" s="36" t="str">
        <f t="shared" ref="D382:E382" si="250">D381</f>
        <v>'</v>
      </c>
      <c r="E382" s="37">
        <f t="shared" si="250"/>
        <v>48797</v>
      </c>
      <c r="F382" s="6">
        <f>MAXA('Loan #9'!F322)</f>
        <v>0</v>
      </c>
      <c r="G382" s="45">
        <f>SUM('Loan #1'!G382+'Loan #2'!G382+'Loan #3'!G358+'Loan #4'!G358+'Loan #5'!G346+'Loan #6'!G346+'Loan #7'!G334+'Loan #8'!G334+'Loan #9'!G322)</f>
        <v>0</v>
      </c>
      <c r="H382" s="42">
        <f>SUM('Loan #1'!H382+'Loan #2'!H382+'Loan #3'!H358+'Loan #4'!H358+'Loan #5'!H346+'Loan #6'!H346+'Loan #7'!H334+'Loan #8'!H334+'Loan #9'!H322)</f>
        <v>0</v>
      </c>
      <c r="I382" s="42">
        <f>SUM('Loan #1'!I382+'Loan #2'!I382+'Loan #3'!I358+'Loan #4'!I358+'Loan #5'!I346+'Loan #6'!I346+'Loan #7'!I334+'Loan #8'!I334+'Loan #9'!I322)</f>
        <v>0</v>
      </c>
      <c r="J382" s="42">
        <f>SUM('Loan #1'!J382+'Loan #2'!J382+'Loan #3'!J358+'Loan #4'!J358+'Loan #5'!J346+'Loan #6'!J346+'Loan #7'!J334+'Loan #8'!J334+'Loan #9'!J322)</f>
        <v>0</v>
      </c>
      <c r="K382" s="41">
        <f>SUM(H371:H382)</f>
        <v>0</v>
      </c>
      <c r="L382" s="42">
        <f>SUM(I371:I382)</f>
        <v>0</v>
      </c>
      <c r="M382" s="42">
        <f>SUM(G371:G382)</f>
        <v>0</v>
      </c>
      <c r="N382" s="42">
        <f>K382+N370</f>
        <v>1718641.64</v>
      </c>
      <c r="O382" s="42">
        <f>L382+O370</f>
        <v>524629.33046893275</v>
      </c>
      <c r="P382" s="46">
        <f>M382+P370</f>
        <v>2243270.9704689323</v>
      </c>
      <c r="Q382" s="23"/>
    </row>
    <row r="383" spans="1:17" ht="8.25" hidden="1" customHeight="1">
      <c r="A383" s="237">
        <v>48959</v>
      </c>
      <c r="B383" s="25">
        <v>49</v>
      </c>
      <c r="C383" s="26" t="s">
        <v>17</v>
      </c>
      <c r="D383" s="47" t="str">
        <f>D371</f>
        <v>'</v>
      </c>
      <c r="E383" s="27">
        <f>E371+366</f>
        <v>49163</v>
      </c>
      <c r="F383" s="90">
        <f>MAXA('Loan #3'!F359,'Loan #4'!F359,'Loan #5'!F347,'Loan #6'!F347,'Loan #7'!F335,'Loan #8'!F335,'Loan #9'!F323)</f>
        <v>0</v>
      </c>
      <c r="G383" s="28">
        <f>SUM('Loan #1'!G383+'Loan #2'!G383+'Loan #3'!G359+'Loan #4'!G359+'Loan #5'!G347+'Loan #6'!G347+'Loan #7'!G335+'Loan #8'!G335+'Loan #9'!G323)</f>
        <v>0</v>
      </c>
      <c r="H383" s="29">
        <f>SUM('Loan #1'!H383+'Loan #2'!H383+'Loan #3'!H359+'Loan #4'!H359+'Loan #5'!H347+'Loan #6'!H347+'Loan #7'!H335+'Loan #8'!H335+'Loan #9'!H323)</f>
        <v>0</v>
      </c>
      <c r="I383" s="29">
        <f>SUM('Loan #1'!I383+'Loan #2'!I383+'Loan #3'!I359+'Loan #4'!I359+'Loan #5'!I347+'Loan #6'!I347+'Loan #7'!I335+'Loan #8'!I335+'Loan #9'!I323)</f>
        <v>0</v>
      </c>
      <c r="J383" s="29">
        <f>SUM('Loan #1'!J383+'Loan #2'!J383+'Loan #3'!J359+'Loan #4'!J359+'Loan #5'!J347+'Loan #6'!J347+'Loan #7'!J335+'Loan #8'!J335+'Loan #9'!J323)</f>
        <v>0</v>
      </c>
      <c r="K383" s="31"/>
      <c r="L383" s="32"/>
      <c r="M383" s="32"/>
      <c r="N383" s="32"/>
      <c r="O383" s="32"/>
      <c r="P383" s="48"/>
      <c r="Q383" s="23"/>
    </row>
    <row r="384" spans="1:17" ht="8.25" hidden="1" customHeight="1">
      <c r="A384" s="237">
        <v>48990</v>
      </c>
      <c r="B384" s="25">
        <v>50</v>
      </c>
      <c r="C384" s="35" t="s">
        <v>19</v>
      </c>
      <c r="D384" s="36" t="str">
        <f t="shared" ref="D384:E384" si="251">D383</f>
        <v>'</v>
      </c>
      <c r="E384" s="37">
        <f t="shared" si="251"/>
        <v>49163</v>
      </c>
      <c r="F384" s="6">
        <f>MAXA('Loan #3'!F360,'Loan #4'!F360,'Loan #5'!F348,'Loan #6'!F348,'Loan #7'!F336,'Loan #8'!F336,'Loan #9'!F324)</f>
        <v>0</v>
      </c>
      <c r="G384" s="38">
        <f>SUM('Loan #1'!G384+'Loan #2'!G384+'Loan #3'!G360+'Loan #4'!G360+'Loan #5'!G348+'Loan #6'!G348+'Loan #7'!G336+'Loan #8'!G336+'Loan #9'!G324)</f>
        <v>0</v>
      </c>
      <c r="H384" s="39">
        <f>SUM('Loan #1'!H384+'Loan #2'!H384+'Loan #3'!H360+'Loan #4'!H360+'Loan #5'!H348+'Loan #6'!H348+'Loan #7'!H336+'Loan #8'!H336+'Loan #9'!H324)</f>
        <v>0</v>
      </c>
      <c r="I384" s="39">
        <f>SUM('Loan #1'!I384+'Loan #2'!I384+'Loan #3'!I360+'Loan #4'!I360+'Loan #5'!I348+'Loan #6'!I348+'Loan #7'!I336+'Loan #8'!I336+'Loan #9'!I324)</f>
        <v>0</v>
      </c>
      <c r="J384" s="39">
        <f>SUM('Loan #1'!J384+'Loan #2'!J384+'Loan #3'!J360+'Loan #4'!J360+'Loan #5'!J348+'Loan #6'!J348+'Loan #7'!J336+'Loan #8'!J336+'Loan #9'!J324)</f>
        <v>0</v>
      </c>
      <c r="K384" s="41"/>
      <c r="L384" s="42"/>
      <c r="M384" s="42"/>
      <c r="N384" s="42"/>
      <c r="O384" s="42"/>
      <c r="P384" s="46"/>
      <c r="Q384" s="23"/>
    </row>
    <row r="385" spans="1:17" ht="8.25" hidden="1" customHeight="1">
      <c r="A385" s="237">
        <v>49018</v>
      </c>
      <c r="B385" s="25">
        <v>51</v>
      </c>
      <c r="C385" s="35" t="s">
        <v>20</v>
      </c>
      <c r="D385" s="36" t="str">
        <f t="shared" ref="D385:E385" si="252">D384</f>
        <v>'</v>
      </c>
      <c r="E385" s="37">
        <f t="shared" si="252"/>
        <v>49163</v>
      </c>
      <c r="F385" s="6">
        <f>MAXA('Loan #3'!F361,'Loan #4'!F361,'Loan #5'!F349,'Loan #6'!F349,'Loan #7'!F337,'Loan #8'!F337,'Loan #9'!F325)</f>
        <v>0</v>
      </c>
      <c r="G385" s="38">
        <f>SUM('Loan #1'!G385+'Loan #2'!G385+'Loan #3'!G361+'Loan #4'!G361+'Loan #5'!G349+'Loan #6'!G349+'Loan #7'!G337+'Loan #8'!G337+'Loan #9'!G325)</f>
        <v>0</v>
      </c>
      <c r="H385" s="39">
        <f>SUM('Loan #1'!H385+'Loan #2'!H385+'Loan #3'!H361+'Loan #4'!H361+'Loan #5'!H349+'Loan #6'!H349+'Loan #7'!H337+'Loan #8'!H337+'Loan #9'!H325)</f>
        <v>0</v>
      </c>
      <c r="I385" s="39">
        <f>SUM('Loan #1'!I385+'Loan #2'!I385+'Loan #3'!I361+'Loan #4'!I361+'Loan #5'!I349+'Loan #6'!I349+'Loan #7'!I337+'Loan #8'!I337+'Loan #9'!I325)</f>
        <v>0</v>
      </c>
      <c r="J385" s="39">
        <f>SUM('Loan #1'!J385+'Loan #2'!J385+'Loan #3'!J361+'Loan #4'!J361+'Loan #5'!J349+'Loan #6'!J349+'Loan #7'!J337+'Loan #8'!J337+'Loan #9'!J325)</f>
        <v>0</v>
      </c>
      <c r="K385" s="41"/>
      <c r="L385" s="42"/>
      <c r="M385" s="42"/>
      <c r="N385" s="42"/>
      <c r="O385" s="42"/>
      <c r="P385" s="46"/>
      <c r="Q385" s="23"/>
    </row>
    <row r="386" spans="1:17" ht="8.25" hidden="1" customHeight="1">
      <c r="A386" s="237">
        <v>49049</v>
      </c>
      <c r="B386" s="25">
        <v>52</v>
      </c>
      <c r="C386" s="35" t="s">
        <v>21</v>
      </c>
      <c r="D386" s="36" t="str">
        <f t="shared" ref="D386:E386" si="253">D385</f>
        <v>'</v>
      </c>
      <c r="E386" s="37">
        <f t="shared" si="253"/>
        <v>49163</v>
      </c>
      <c r="F386" s="6">
        <f>MAXA('Loan #3'!F362,'Loan #4'!F362,'Loan #5'!F350,'Loan #6'!F350,'Loan #7'!F338,'Loan #8'!F338,'Loan #9'!F326)</f>
        <v>0</v>
      </c>
      <c r="G386" s="38">
        <f>SUM('Loan #1'!G386+'Loan #2'!G386+'Loan #3'!G362+'Loan #4'!G362+'Loan #5'!G350+'Loan #6'!G350+'Loan #7'!G338+'Loan #8'!G338+'Loan #9'!G326)</f>
        <v>0</v>
      </c>
      <c r="H386" s="39">
        <f>SUM('Loan #1'!H386+'Loan #2'!H386+'Loan #3'!H362+'Loan #4'!H362+'Loan #5'!H350+'Loan #6'!H350+'Loan #7'!H338+'Loan #8'!H338+'Loan #9'!H326)</f>
        <v>0</v>
      </c>
      <c r="I386" s="39">
        <f>SUM('Loan #1'!I386+'Loan #2'!I386+'Loan #3'!I362+'Loan #4'!I362+'Loan #5'!I350+'Loan #6'!I350+'Loan #7'!I338+'Loan #8'!I338+'Loan #9'!I326)</f>
        <v>0</v>
      </c>
      <c r="J386" s="39">
        <f>SUM('Loan #1'!J386+'Loan #2'!J386+'Loan #3'!J362+'Loan #4'!J362+'Loan #5'!J350+'Loan #6'!J350+'Loan #7'!J338+'Loan #8'!J338+'Loan #9'!J326)</f>
        <v>0</v>
      </c>
      <c r="K386" s="41"/>
      <c r="L386" s="42"/>
      <c r="M386" s="42"/>
      <c r="N386" s="42"/>
      <c r="O386" s="42"/>
      <c r="P386" s="46"/>
      <c r="Q386" s="23"/>
    </row>
    <row r="387" spans="1:17" ht="8.25" hidden="1" customHeight="1">
      <c r="A387" s="237">
        <v>49079</v>
      </c>
      <c r="B387" s="25">
        <v>53</v>
      </c>
      <c r="C387" s="35" t="s">
        <v>22</v>
      </c>
      <c r="D387" s="36" t="str">
        <f t="shared" ref="D387:E387" si="254">D386</f>
        <v>'</v>
      </c>
      <c r="E387" s="37">
        <f t="shared" si="254"/>
        <v>49163</v>
      </c>
      <c r="F387" s="6">
        <f>MAXA('Loan #3'!F363,'Loan #4'!F363,'Loan #5'!F351,'Loan #6'!F351,'Loan #7'!F339,'Loan #8'!F339,'Loan #9'!F327)</f>
        <v>0</v>
      </c>
      <c r="G387" s="38">
        <f>SUM('Loan #1'!G387+'Loan #2'!G387+'Loan #3'!G363+'Loan #4'!G363+'Loan #5'!G351+'Loan #6'!G351+'Loan #7'!G339+'Loan #8'!G339+'Loan #9'!G327)</f>
        <v>0</v>
      </c>
      <c r="H387" s="39">
        <f>SUM('Loan #1'!H387+'Loan #2'!H387+'Loan #3'!H363+'Loan #4'!H363+'Loan #5'!H351+'Loan #6'!H351+'Loan #7'!H339+'Loan #8'!H339+'Loan #9'!H327)</f>
        <v>0</v>
      </c>
      <c r="I387" s="39">
        <f>SUM('Loan #1'!I387+'Loan #2'!I387+'Loan #3'!I363+'Loan #4'!I363+'Loan #5'!I351+'Loan #6'!I351+'Loan #7'!I339+'Loan #8'!I339+'Loan #9'!I327)</f>
        <v>0</v>
      </c>
      <c r="J387" s="39">
        <f>SUM('Loan #1'!J387+'Loan #2'!J387+'Loan #3'!J363+'Loan #4'!J363+'Loan #5'!J351+'Loan #6'!J351+'Loan #7'!J339+'Loan #8'!J339+'Loan #9'!J327)</f>
        <v>0</v>
      </c>
      <c r="K387" s="41"/>
      <c r="L387" s="42"/>
      <c r="M387" s="42"/>
      <c r="N387" s="42"/>
      <c r="O387" s="42"/>
      <c r="P387" s="46"/>
      <c r="Q387" s="23"/>
    </row>
    <row r="388" spans="1:17" ht="8.25" hidden="1" customHeight="1">
      <c r="A388" s="237">
        <v>49110</v>
      </c>
      <c r="B388" s="25">
        <v>54</v>
      </c>
      <c r="C388" s="35" t="s">
        <v>23</v>
      </c>
      <c r="D388" s="36" t="str">
        <f t="shared" ref="D388:E388" si="255">D387</f>
        <v>'</v>
      </c>
      <c r="E388" s="37">
        <f t="shared" si="255"/>
        <v>49163</v>
      </c>
      <c r="F388" s="6">
        <f>MAXA('Loan #3'!F364,'Loan #4'!F364,'Loan #5'!F352,'Loan #6'!F352,'Loan #7'!F340,'Loan #8'!F340,'Loan #9'!F328)</f>
        <v>0</v>
      </c>
      <c r="G388" s="38">
        <f>SUM('Loan #1'!G388+'Loan #2'!G388+'Loan #3'!G364+'Loan #4'!G364+'Loan #5'!G352+'Loan #6'!G352+'Loan #7'!G340+'Loan #8'!G340+'Loan #9'!G328)</f>
        <v>0</v>
      </c>
      <c r="H388" s="39">
        <f>SUM('Loan #1'!H388+'Loan #2'!H388+'Loan #3'!H364+'Loan #4'!H364+'Loan #5'!H352+'Loan #6'!H352+'Loan #7'!H340+'Loan #8'!H340+'Loan #9'!H328)</f>
        <v>0</v>
      </c>
      <c r="I388" s="39">
        <f>SUM('Loan #1'!I388+'Loan #2'!I388+'Loan #3'!I364+'Loan #4'!I364+'Loan #5'!I352+'Loan #6'!I352+'Loan #7'!I340+'Loan #8'!I340+'Loan #9'!I328)</f>
        <v>0</v>
      </c>
      <c r="J388" s="39">
        <f>SUM('Loan #1'!J388+'Loan #2'!J388+'Loan #3'!J364+'Loan #4'!J364+'Loan #5'!J352+'Loan #6'!J352+'Loan #7'!J340+'Loan #8'!J340+'Loan #9'!J328)</f>
        <v>0</v>
      </c>
      <c r="K388" s="41"/>
      <c r="L388" s="42"/>
      <c r="M388" s="42"/>
      <c r="N388" s="42"/>
      <c r="O388" s="42"/>
      <c r="P388" s="46"/>
      <c r="Q388" s="23"/>
    </row>
    <row r="389" spans="1:17" ht="8.25" hidden="1" customHeight="1">
      <c r="A389" s="237">
        <v>49140</v>
      </c>
      <c r="B389" s="25">
        <v>55</v>
      </c>
      <c r="C389" s="35" t="s">
        <v>24</v>
      </c>
      <c r="D389" s="36" t="str">
        <f t="shared" ref="D389:E389" si="256">D388</f>
        <v>'</v>
      </c>
      <c r="E389" s="37">
        <f t="shared" si="256"/>
        <v>49163</v>
      </c>
      <c r="F389" s="6">
        <f>MAXA('Loan #3'!F365,'Loan #4'!F365,'Loan #5'!F353,'Loan #6'!F353,'Loan #7'!F341,'Loan #8'!F341,'Loan #9'!F329)</f>
        <v>0</v>
      </c>
      <c r="G389" s="38">
        <f>SUM('Loan #1'!G389+'Loan #2'!G389+'Loan #3'!G365+'Loan #4'!G365+'Loan #5'!G353+'Loan #6'!G353+'Loan #7'!G341+'Loan #8'!G341+'Loan #9'!G329)</f>
        <v>0</v>
      </c>
      <c r="H389" s="39">
        <f>SUM('Loan #1'!H389+'Loan #2'!H389+'Loan #3'!H365+'Loan #4'!H365+'Loan #5'!H353+'Loan #6'!H353+'Loan #7'!H341+'Loan #8'!H341+'Loan #9'!H329)</f>
        <v>0</v>
      </c>
      <c r="I389" s="39">
        <f>SUM('Loan #1'!I389+'Loan #2'!I389+'Loan #3'!I365+'Loan #4'!I365+'Loan #5'!I353+'Loan #6'!I353+'Loan #7'!I341+'Loan #8'!I341+'Loan #9'!I329)</f>
        <v>0</v>
      </c>
      <c r="J389" s="39">
        <f>SUM('Loan #1'!J389+'Loan #2'!J389+'Loan #3'!J365+'Loan #4'!J365+'Loan #5'!J353+'Loan #6'!J353+'Loan #7'!J341+'Loan #8'!J341+'Loan #9'!J329)</f>
        <v>0</v>
      </c>
      <c r="K389" s="41"/>
      <c r="L389" s="42"/>
      <c r="M389" s="42"/>
      <c r="N389" s="42"/>
      <c r="O389" s="42"/>
      <c r="P389" s="46"/>
      <c r="Q389" s="23"/>
    </row>
    <row r="390" spans="1:17" ht="8.25" hidden="1" customHeight="1">
      <c r="A390" s="237">
        <v>49171</v>
      </c>
      <c r="B390" s="25">
        <v>56</v>
      </c>
      <c r="C390" s="35" t="s">
        <v>25</v>
      </c>
      <c r="D390" s="36" t="str">
        <f t="shared" ref="D390:E390" si="257">D389</f>
        <v>'</v>
      </c>
      <c r="E390" s="37">
        <f t="shared" si="257"/>
        <v>49163</v>
      </c>
      <c r="F390" s="6">
        <f>MAXA('Loan #3'!F366,'Loan #4'!F366,'Loan #5'!F354,'Loan #6'!F354,'Loan #7'!F342,'Loan #8'!F342,'Loan #9'!F330)</f>
        <v>0</v>
      </c>
      <c r="G390" s="38">
        <f>SUM('Loan #1'!G390+'Loan #2'!G390+'Loan #3'!G366+'Loan #4'!G366+'Loan #5'!G354+'Loan #6'!G354+'Loan #7'!G342+'Loan #8'!G342+'Loan #9'!G330)</f>
        <v>0</v>
      </c>
      <c r="H390" s="39">
        <f>SUM('Loan #1'!H390+'Loan #2'!H390+'Loan #3'!H366+'Loan #4'!H366+'Loan #5'!H354+'Loan #6'!H354+'Loan #7'!H342+'Loan #8'!H342+'Loan #9'!H330)</f>
        <v>0</v>
      </c>
      <c r="I390" s="39">
        <f>SUM('Loan #1'!I390+'Loan #2'!I390+'Loan #3'!I366+'Loan #4'!I366+'Loan #5'!I354+'Loan #6'!I354+'Loan #7'!I342+'Loan #8'!I342+'Loan #9'!I330)</f>
        <v>0</v>
      </c>
      <c r="J390" s="39">
        <f>SUM('Loan #1'!J390+'Loan #2'!J390+'Loan #3'!J366+'Loan #4'!J366+'Loan #5'!J354+'Loan #6'!J354+'Loan #7'!J342+'Loan #8'!J342+'Loan #9'!J330)</f>
        <v>0</v>
      </c>
      <c r="K390" s="41"/>
      <c r="L390" s="42"/>
      <c r="M390" s="42"/>
      <c r="N390" s="42"/>
      <c r="O390" s="42"/>
      <c r="P390" s="46"/>
      <c r="Q390" s="23"/>
    </row>
    <row r="391" spans="1:17" ht="8.25" hidden="1" customHeight="1">
      <c r="A391" s="237">
        <v>49202</v>
      </c>
      <c r="B391" s="25">
        <v>57</v>
      </c>
      <c r="C391" s="35" t="s">
        <v>26</v>
      </c>
      <c r="D391" s="36" t="str">
        <f t="shared" ref="D391:E391" si="258">D390</f>
        <v>'</v>
      </c>
      <c r="E391" s="37">
        <f t="shared" si="258"/>
        <v>49163</v>
      </c>
      <c r="F391" s="6">
        <f>MAXA('Loan #3'!F367,'Loan #4'!F367,'Loan #5'!F355,'Loan #6'!F355,'Loan #7'!F343,'Loan #8'!F343,'Loan #9'!F331)</f>
        <v>0</v>
      </c>
      <c r="G391" s="38">
        <f>SUM('Loan #1'!G391+'Loan #2'!G391+'Loan #3'!G367+'Loan #4'!G367+'Loan #5'!G355+'Loan #6'!G355+'Loan #7'!G343+'Loan #8'!G343+'Loan #9'!G331)</f>
        <v>0</v>
      </c>
      <c r="H391" s="39">
        <f>SUM('Loan #1'!H391+'Loan #2'!H391+'Loan #3'!H367+'Loan #4'!H367+'Loan #5'!H355+'Loan #6'!H355+'Loan #7'!H343+'Loan #8'!H343+'Loan #9'!H331)</f>
        <v>0</v>
      </c>
      <c r="I391" s="39">
        <f>SUM('Loan #1'!I391+'Loan #2'!I391+'Loan #3'!I367+'Loan #4'!I367+'Loan #5'!I355+'Loan #6'!I355+'Loan #7'!I343+'Loan #8'!I343+'Loan #9'!I331)</f>
        <v>0</v>
      </c>
      <c r="J391" s="39">
        <f>SUM('Loan #1'!J391+'Loan #2'!J391+'Loan #3'!J367+'Loan #4'!J367+'Loan #5'!J355+'Loan #6'!J355+'Loan #7'!J343+'Loan #8'!J343+'Loan #9'!J331)</f>
        <v>0</v>
      </c>
      <c r="K391" s="41"/>
      <c r="L391" s="42"/>
      <c r="M391" s="42"/>
      <c r="N391" s="42"/>
      <c r="O391" s="42"/>
      <c r="P391" s="46"/>
      <c r="Q391" s="23"/>
    </row>
    <row r="392" spans="1:17" ht="8.25" hidden="1" customHeight="1">
      <c r="A392" s="237">
        <v>49232</v>
      </c>
      <c r="B392" s="25">
        <v>58</v>
      </c>
      <c r="C392" s="35" t="s">
        <v>27</v>
      </c>
      <c r="D392" s="36" t="str">
        <f t="shared" ref="D392:E392" si="259">D391</f>
        <v>'</v>
      </c>
      <c r="E392" s="37">
        <f t="shared" si="259"/>
        <v>49163</v>
      </c>
      <c r="F392" s="6">
        <f>MAXA('Loan #3'!F368,'Loan #4'!F368,'Loan #5'!F356,'Loan #6'!F356,'Loan #7'!F344,'Loan #8'!F344,'Loan #9'!F332)</f>
        <v>0</v>
      </c>
      <c r="G392" s="38">
        <f>SUM('Loan #1'!G392+'Loan #2'!G392+'Loan #3'!G368+'Loan #4'!G368+'Loan #5'!G356+'Loan #6'!G356+'Loan #7'!G344+'Loan #8'!G344+'Loan #9'!G332)</f>
        <v>0</v>
      </c>
      <c r="H392" s="39">
        <f>SUM('Loan #1'!H392+'Loan #2'!H392+'Loan #3'!H368+'Loan #4'!H368+'Loan #5'!H356+'Loan #6'!H356+'Loan #7'!H344+'Loan #8'!H344+'Loan #9'!H332)</f>
        <v>0</v>
      </c>
      <c r="I392" s="39">
        <f>SUM('Loan #1'!I392+'Loan #2'!I392+'Loan #3'!I368+'Loan #4'!I368+'Loan #5'!I356+'Loan #6'!I356+'Loan #7'!I344+'Loan #8'!I344+'Loan #9'!I332)</f>
        <v>0</v>
      </c>
      <c r="J392" s="39">
        <f>SUM('Loan #1'!J392+'Loan #2'!J392+'Loan #3'!J368+'Loan #4'!J368+'Loan #5'!J356+'Loan #6'!J356+'Loan #7'!J344+'Loan #8'!J344+'Loan #9'!J332)</f>
        <v>0</v>
      </c>
      <c r="K392" s="41"/>
      <c r="L392" s="42"/>
      <c r="M392" s="42"/>
      <c r="N392" s="42"/>
      <c r="O392" s="42"/>
      <c r="P392" s="46"/>
      <c r="Q392" s="23"/>
    </row>
    <row r="393" spans="1:17" ht="8.25" hidden="1" customHeight="1">
      <c r="A393" s="237">
        <v>49263</v>
      </c>
      <c r="B393" s="25">
        <v>59</v>
      </c>
      <c r="C393" s="35" t="s">
        <v>28</v>
      </c>
      <c r="D393" s="36" t="str">
        <f t="shared" ref="D393:E393" si="260">D392</f>
        <v>'</v>
      </c>
      <c r="E393" s="37">
        <f t="shared" si="260"/>
        <v>49163</v>
      </c>
      <c r="F393" s="6">
        <f>MAXA('Loan #3'!F369,'Loan #4'!F369,'Loan #5'!F357,'Loan #6'!F357,'Loan #7'!F345,'Loan #8'!F345,'Loan #9'!F333)</f>
        <v>0</v>
      </c>
      <c r="G393" s="38">
        <f>SUM('Loan #1'!G393+'Loan #2'!G393+'Loan #3'!G369+'Loan #4'!G369+'Loan #5'!G357+'Loan #6'!G357+'Loan #7'!G345+'Loan #8'!G345+'Loan #9'!G333)</f>
        <v>0</v>
      </c>
      <c r="H393" s="39">
        <f>SUM('Loan #1'!H393+'Loan #2'!H393+'Loan #3'!H369+'Loan #4'!H369+'Loan #5'!H357+'Loan #6'!H357+'Loan #7'!H345+'Loan #8'!H345+'Loan #9'!H333)</f>
        <v>0</v>
      </c>
      <c r="I393" s="39">
        <f>SUM('Loan #1'!I393+'Loan #2'!I393+'Loan #3'!I369+'Loan #4'!I369+'Loan #5'!I357+'Loan #6'!I357+'Loan #7'!I345+'Loan #8'!I345+'Loan #9'!I333)</f>
        <v>0</v>
      </c>
      <c r="J393" s="39">
        <f>SUM('Loan #1'!J393+'Loan #2'!J393+'Loan #3'!J369+'Loan #4'!J369+'Loan #5'!J357+'Loan #6'!J357+'Loan #7'!J345+'Loan #8'!J345+'Loan #9'!J333)</f>
        <v>0</v>
      </c>
      <c r="K393" s="41"/>
      <c r="L393" s="42"/>
      <c r="M393" s="42"/>
      <c r="N393" s="42"/>
      <c r="O393" s="42"/>
      <c r="P393" s="46"/>
      <c r="Q393" s="23"/>
    </row>
    <row r="394" spans="1:17" ht="8.25" hidden="1" customHeight="1">
      <c r="A394" s="237">
        <v>49293</v>
      </c>
      <c r="B394" s="25">
        <v>60</v>
      </c>
      <c r="C394" s="50" t="s">
        <v>29</v>
      </c>
      <c r="D394" s="51" t="str">
        <f t="shared" ref="D394:E394" si="261">D393</f>
        <v>'</v>
      </c>
      <c r="E394" s="52">
        <f t="shared" si="261"/>
        <v>49163</v>
      </c>
      <c r="F394" s="6">
        <f>MAXA('Loan #3'!F370,'Loan #4'!F370,'Loan #5'!F358,'Loan #6'!F358,'Loan #7'!F346,'Loan #8'!F346,'Loan #9'!F334)</f>
        <v>0</v>
      </c>
      <c r="G394" s="45">
        <f>SUM('Loan #1'!G394+'Loan #2'!G394+'Loan #3'!G370+'Loan #4'!G370+'Loan #5'!G358+'Loan #6'!G358+'Loan #7'!G346+'Loan #8'!G346+'Loan #9'!G334)</f>
        <v>0</v>
      </c>
      <c r="H394" s="42">
        <f>SUM('Loan #1'!H394+'Loan #2'!H394+'Loan #3'!H370+'Loan #4'!H370+'Loan #5'!H358+'Loan #6'!H358+'Loan #7'!H346+'Loan #8'!H346+'Loan #9'!H334)</f>
        <v>0</v>
      </c>
      <c r="I394" s="42">
        <f>SUM('Loan #1'!I394+'Loan #2'!I394+'Loan #3'!I370+'Loan #4'!I370+'Loan #5'!I358+'Loan #6'!I358+'Loan #7'!I346+'Loan #8'!I346+'Loan #9'!I334)</f>
        <v>0</v>
      </c>
      <c r="J394" s="42">
        <f>SUM('Loan #1'!J394+'Loan #2'!J394+'Loan #3'!J370+'Loan #4'!J370+'Loan #5'!J358+'Loan #6'!J358+'Loan #7'!J346+'Loan #8'!J346+'Loan #9'!J334)</f>
        <v>0</v>
      </c>
      <c r="K394" s="57">
        <f>SUM(H383:H394)</f>
        <v>0</v>
      </c>
      <c r="L394" s="55">
        <f>SUM(I383:I394)</f>
        <v>0</v>
      </c>
      <c r="M394" s="55">
        <f>SUM(G383:G394)</f>
        <v>0</v>
      </c>
      <c r="N394" s="55">
        <f>K394+N382</f>
        <v>1718641.64</v>
      </c>
      <c r="O394" s="55">
        <f>L394+O382</f>
        <v>524629.33046893275</v>
      </c>
      <c r="P394" s="56">
        <f>M394+P382</f>
        <v>2243270.9704689323</v>
      </c>
      <c r="Q394" s="23"/>
    </row>
    <row r="395" spans="1:17" ht="8.25" hidden="1" customHeight="1">
      <c r="A395" s="237">
        <v>49324</v>
      </c>
      <c r="B395" s="25">
        <v>49</v>
      </c>
      <c r="C395" s="26" t="s">
        <v>17</v>
      </c>
      <c r="D395" s="47" t="str">
        <f>D383</f>
        <v>'</v>
      </c>
      <c r="E395" s="27">
        <f>E383+366</f>
        <v>49529</v>
      </c>
      <c r="F395" s="90">
        <f>MAXA('Loan #3'!F371,'Loan #4'!F371,'Loan #5'!F359,'Loan #6'!F359,'Loan #7'!F347,'Loan #8'!F347,'Loan #9'!F335)</f>
        <v>0</v>
      </c>
      <c r="G395" s="28">
        <f>SUM('Loan #1'!G395+'Loan #2'!G395+'Loan #3'!G371+'Loan #4'!G371+'Loan #5'!G359+'Loan #6'!G359+'Loan #7'!G347+'Loan #8'!G347+'Loan #9'!G335)</f>
        <v>0</v>
      </c>
      <c r="H395" s="29">
        <f>SUM('Loan #1'!H395+'Loan #2'!H395+'Loan #3'!H371+'Loan #4'!H371+'Loan #5'!H359+'Loan #6'!H359+'Loan #7'!H347+'Loan #8'!H347+'Loan #9'!H335)</f>
        <v>0</v>
      </c>
      <c r="I395" s="29">
        <f>SUM('Loan #1'!I395+'Loan #2'!I395+'Loan #3'!I371+'Loan #4'!I371+'Loan #5'!I359+'Loan #6'!I359+'Loan #7'!I347+'Loan #8'!I347+'Loan #9'!I335)</f>
        <v>0</v>
      </c>
      <c r="J395" s="29">
        <f>SUM('Loan #1'!J395+'Loan #2'!J395+'Loan #3'!J371+'Loan #4'!J371+'Loan #5'!J359+'Loan #6'!J359+'Loan #7'!J347+'Loan #8'!J347+'Loan #9'!J335)</f>
        <v>0</v>
      </c>
      <c r="K395" s="31"/>
      <c r="L395" s="32"/>
      <c r="M395" s="32"/>
      <c r="N395" s="32"/>
      <c r="O395" s="32"/>
      <c r="P395" s="48"/>
      <c r="Q395" s="23"/>
    </row>
    <row r="396" spans="1:17" ht="8.25" hidden="1" customHeight="1">
      <c r="A396" s="237">
        <v>49355</v>
      </c>
      <c r="B396" s="25">
        <v>62</v>
      </c>
      <c r="C396" s="35" t="s">
        <v>19</v>
      </c>
      <c r="D396" s="36" t="str">
        <f t="shared" ref="D396:E396" si="262">D395</f>
        <v>'</v>
      </c>
      <c r="E396" s="37">
        <f t="shared" si="262"/>
        <v>49529</v>
      </c>
      <c r="F396" s="6">
        <f>MAXA('Loan #3'!F372,'Loan #4'!F372,'Loan #5'!F360,'Loan #6'!F360,'Loan #7'!F348,'Loan #8'!F348,'Loan #9'!F336)</f>
        <v>0</v>
      </c>
      <c r="G396" s="38">
        <f>SUM('Loan #1'!G396+'Loan #2'!G396+'Loan #3'!G372+'Loan #4'!G372+'Loan #5'!G360+'Loan #6'!G360+'Loan #7'!G348+'Loan #8'!G348+'Loan #9'!G336)</f>
        <v>0</v>
      </c>
      <c r="H396" s="39">
        <f>SUM('Loan #1'!H396+'Loan #2'!H396+'Loan #3'!H372+'Loan #4'!H372+'Loan #5'!H360+'Loan #6'!H360+'Loan #7'!H348+'Loan #8'!H348+'Loan #9'!H336)</f>
        <v>0</v>
      </c>
      <c r="I396" s="39">
        <f>SUM('Loan #1'!I396+'Loan #2'!I396+'Loan #3'!I372+'Loan #4'!I372+'Loan #5'!I360+'Loan #6'!I360+'Loan #7'!I348+'Loan #8'!I348+'Loan #9'!I336)</f>
        <v>0</v>
      </c>
      <c r="J396" s="39">
        <f>SUM('Loan #1'!J396+'Loan #2'!J396+'Loan #3'!J372+'Loan #4'!J372+'Loan #5'!J360+'Loan #6'!J360+'Loan #7'!J348+'Loan #8'!J348+'Loan #9'!J336)</f>
        <v>0</v>
      </c>
      <c r="K396" s="41"/>
      <c r="L396" s="42"/>
      <c r="M396" s="42"/>
      <c r="N396" s="42"/>
      <c r="O396" s="42"/>
      <c r="P396" s="46"/>
      <c r="Q396" s="23"/>
    </row>
    <row r="397" spans="1:17" ht="8.25" hidden="1" customHeight="1">
      <c r="A397" s="237">
        <v>49383</v>
      </c>
      <c r="B397" s="25">
        <v>63</v>
      </c>
      <c r="C397" s="35" t="s">
        <v>20</v>
      </c>
      <c r="D397" s="36" t="str">
        <f t="shared" ref="D397:E397" si="263">D396</f>
        <v>'</v>
      </c>
      <c r="E397" s="37">
        <f t="shared" si="263"/>
        <v>49529</v>
      </c>
      <c r="F397" s="6">
        <f>MAXA('Loan #3'!F373,'Loan #4'!F373,'Loan #5'!F361,'Loan #6'!F361,'Loan #7'!F349,'Loan #8'!F349,'Loan #9'!F337)</f>
        <v>0</v>
      </c>
      <c r="G397" s="38">
        <f>SUM('Loan #1'!G397+'Loan #2'!G397+'Loan #3'!G373+'Loan #4'!G373+'Loan #5'!G361+'Loan #6'!G361+'Loan #7'!G349+'Loan #8'!G349+'Loan #9'!G337)</f>
        <v>0</v>
      </c>
      <c r="H397" s="39">
        <f>SUM('Loan #1'!H397+'Loan #2'!H397+'Loan #3'!H373+'Loan #4'!H373+'Loan #5'!H361+'Loan #6'!H361+'Loan #7'!H349+'Loan #8'!H349+'Loan #9'!H337)</f>
        <v>0</v>
      </c>
      <c r="I397" s="39">
        <f>SUM('Loan #1'!I397+'Loan #2'!I397+'Loan #3'!I373+'Loan #4'!I373+'Loan #5'!I361+'Loan #6'!I361+'Loan #7'!I349+'Loan #8'!I349+'Loan #9'!I337)</f>
        <v>0</v>
      </c>
      <c r="J397" s="39">
        <f>SUM('Loan #1'!J397+'Loan #2'!J397+'Loan #3'!J373+'Loan #4'!J373+'Loan #5'!J361+'Loan #6'!J361+'Loan #7'!J349+'Loan #8'!J349+'Loan #9'!J337)</f>
        <v>0</v>
      </c>
      <c r="K397" s="41"/>
      <c r="L397" s="42"/>
      <c r="M397" s="42"/>
      <c r="N397" s="42"/>
      <c r="O397" s="42"/>
      <c r="P397" s="46"/>
      <c r="Q397" s="23"/>
    </row>
    <row r="398" spans="1:17" ht="8.25" hidden="1" customHeight="1">
      <c r="A398" s="237">
        <v>49414</v>
      </c>
      <c r="B398" s="25">
        <v>64</v>
      </c>
      <c r="C398" s="35" t="s">
        <v>21</v>
      </c>
      <c r="D398" s="36" t="str">
        <f t="shared" ref="D398:E398" si="264">D397</f>
        <v>'</v>
      </c>
      <c r="E398" s="37">
        <f t="shared" si="264"/>
        <v>49529</v>
      </c>
      <c r="F398" s="6">
        <f>MAXA('Loan #3'!F374,'Loan #4'!F374,'Loan #5'!F362,'Loan #6'!F362,'Loan #7'!F350,'Loan #8'!F350,'Loan #9'!F338)</f>
        <v>0</v>
      </c>
      <c r="G398" s="38">
        <f>SUM('Loan #1'!G398+'Loan #2'!G398+'Loan #3'!G374+'Loan #4'!G374+'Loan #5'!G362+'Loan #6'!G362+'Loan #7'!G350+'Loan #8'!G350+'Loan #9'!G338)</f>
        <v>0</v>
      </c>
      <c r="H398" s="39">
        <f>SUM('Loan #1'!H398+'Loan #2'!H398+'Loan #3'!H374+'Loan #4'!H374+'Loan #5'!H362+'Loan #6'!H362+'Loan #7'!H350+'Loan #8'!H350+'Loan #9'!H338)</f>
        <v>0</v>
      </c>
      <c r="I398" s="39">
        <f>SUM('Loan #1'!I398+'Loan #2'!I398+'Loan #3'!I374+'Loan #4'!I374+'Loan #5'!I362+'Loan #6'!I362+'Loan #7'!I350+'Loan #8'!I350+'Loan #9'!I338)</f>
        <v>0</v>
      </c>
      <c r="J398" s="39">
        <f>SUM('Loan #1'!J398+'Loan #2'!J398+'Loan #3'!J374+'Loan #4'!J374+'Loan #5'!J362+'Loan #6'!J362+'Loan #7'!J350+'Loan #8'!J350+'Loan #9'!J338)</f>
        <v>0</v>
      </c>
      <c r="K398" s="41"/>
      <c r="L398" s="42"/>
      <c r="M398" s="42"/>
      <c r="N398" s="42"/>
      <c r="O398" s="42"/>
      <c r="P398" s="46"/>
      <c r="Q398" s="23"/>
    </row>
    <row r="399" spans="1:17" ht="8.25" hidden="1" customHeight="1">
      <c r="A399" s="237">
        <v>49444</v>
      </c>
      <c r="B399" s="25">
        <v>65</v>
      </c>
      <c r="C399" s="35" t="s">
        <v>22</v>
      </c>
      <c r="D399" s="36" t="str">
        <f t="shared" ref="D399:E399" si="265">D398</f>
        <v>'</v>
      </c>
      <c r="E399" s="37">
        <f t="shared" si="265"/>
        <v>49529</v>
      </c>
      <c r="F399" s="6">
        <f>MAXA('Loan #3'!F375,'Loan #4'!F375,'Loan #5'!F363,'Loan #6'!F363,'Loan #7'!F351,'Loan #8'!F351,'Loan #9'!F339)</f>
        <v>0</v>
      </c>
      <c r="G399" s="38">
        <f>SUM('Loan #1'!G399+'Loan #2'!G399+'Loan #3'!G375+'Loan #4'!G375+'Loan #5'!G363+'Loan #6'!G363+'Loan #7'!G351+'Loan #8'!G351+'Loan #9'!G339)</f>
        <v>0</v>
      </c>
      <c r="H399" s="39">
        <f>SUM('Loan #1'!H399+'Loan #2'!H399+'Loan #3'!H375+'Loan #4'!H375+'Loan #5'!H363+'Loan #6'!H363+'Loan #7'!H351+'Loan #8'!H351+'Loan #9'!H339)</f>
        <v>0</v>
      </c>
      <c r="I399" s="39">
        <f>SUM('Loan #1'!I399+'Loan #2'!I399+'Loan #3'!I375+'Loan #4'!I375+'Loan #5'!I363+'Loan #6'!I363+'Loan #7'!I351+'Loan #8'!I351+'Loan #9'!I339)</f>
        <v>0</v>
      </c>
      <c r="J399" s="39">
        <f>SUM('Loan #1'!J399+'Loan #2'!J399+'Loan #3'!J375+'Loan #4'!J375+'Loan #5'!J363+'Loan #6'!J363+'Loan #7'!J351+'Loan #8'!J351+'Loan #9'!J339)</f>
        <v>0</v>
      </c>
      <c r="K399" s="41"/>
      <c r="L399" s="42"/>
      <c r="M399" s="42"/>
      <c r="N399" s="42"/>
      <c r="O399" s="42"/>
      <c r="P399" s="46"/>
      <c r="Q399" s="23"/>
    </row>
    <row r="400" spans="1:17" ht="8.25" hidden="1" customHeight="1">
      <c r="A400" s="237">
        <v>49475</v>
      </c>
      <c r="B400" s="25">
        <v>66</v>
      </c>
      <c r="C400" s="35" t="s">
        <v>23</v>
      </c>
      <c r="D400" s="36" t="str">
        <f t="shared" ref="D400:E400" si="266">D399</f>
        <v>'</v>
      </c>
      <c r="E400" s="37">
        <f t="shared" si="266"/>
        <v>49529</v>
      </c>
      <c r="F400" s="6">
        <f>MAXA('Loan #3'!F376,'Loan #4'!F376,'Loan #5'!F364,'Loan #6'!F364,'Loan #7'!F352,'Loan #8'!F352,'Loan #9'!F340)</f>
        <v>0</v>
      </c>
      <c r="G400" s="38">
        <f>SUM('Loan #1'!G400+'Loan #2'!G400+'Loan #3'!G376+'Loan #4'!G376+'Loan #5'!G364+'Loan #6'!G364+'Loan #7'!G352+'Loan #8'!G352+'Loan #9'!G340)</f>
        <v>0</v>
      </c>
      <c r="H400" s="39">
        <f>SUM('Loan #1'!H400+'Loan #2'!H400+'Loan #3'!H376+'Loan #4'!H376+'Loan #5'!H364+'Loan #6'!H364+'Loan #7'!H352+'Loan #8'!H352+'Loan #9'!H340)</f>
        <v>0</v>
      </c>
      <c r="I400" s="39">
        <f>SUM('Loan #1'!I400+'Loan #2'!I400+'Loan #3'!I376+'Loan #4'!I376+'Loan #5'!I364+'Loan #6'!I364+'Loan #7'!I352+'Loan #8'!I352+'Loan #9'!I340)</f>
        <v>0</v>
      </c>
      <c r="J400" s="39">
        <f>SUM('Loan #1'!J400+'Loan #2'!J400+'Loan #3'!J376+'Loan #4'!J376+'Loan #5'!J364+'Loan #6'!J364+'Loan #7'!J352+'Loan #8'!J352+'Loan #9'!J340)</f>
        <v>0</v>
      </c>
      <c r="K400" s="41"/>
      <c r="L400" s="42"/>
      <c r="M400" s="42"/>
      <c r="N400" s="42"/>
      <c r="O400" s="42"/>
      <c r="P400" s="46"/>
      <c r="Q400" s="23"/>
    </row>
    <row r="401" spans="1:17" ht="8.25" hidden="1" customHeight="1">
      <c r="A401" s="237">
        <v>49505</v>
      </c>
      <c r="B401" s="25">
        <v>67</v>
      </c>
      <c r="C401" s="35" t="s">
        <v>24</v>
      </c>
      <c r="D401" s="36" t="str">
        <f t="shared" ref="D401:E401" si="267">D400</f>
        <v>'</v>
      </c>
      <c r="E401" s="37">
        <f t="shared" si="267"/>
        <v>49529</v>
      </c>
      <c r="F401" s="6">
        <f>MAXA('Loan #3'!F377,'Loan #4'!F377,'Loan #5'!F365,'Loan #6'!F365,'Loan #7'!F353,'Loan #8'!F353,'Loan #9'!F341)</f>
        <v>0</v>
      </c>
      <c r="G401" s="38">
        <f>SUM('Loan #1'!G401+'Loan #2'!G401+'Loan #3'!G377+'Loan #4'!G377+'Loan #5'!G365+'Loan #6'!G365+'Loan #7'!G353+'Loan #8'!G353+'Loan #9'!G341)</f>
        <v>0</v>
      </c>
      <c r="H401" s="39">
        <f>SUM('Loan #1'!H401+'Loan #2'!H401+'Loan #3'!H377+'Loan #4'!H377+'Loan #5'!H365+'Loan #6'!H365+'Loan #7'!H353+'Loan #8'!H353+'Loan #9'!H341)</f>
        <v>0</v>
      </c>
      <c r="I401" s="39">
        <f>SUM('Loan #1'!I401+'Loan #2'!I401+'Loan #3'!I377+'Loan #4'!I377+'Loan #5'!I365+'Loan #6'!I365+'Loan #7'!I353+'Loan #8'!I353+'Loan #9'!I341)</f>
        <v>0</v>
      </c>
      <c r="J401" s="39">
        <f>SUM('Loan #1'!J401+'Loan #2'!J401+'Loan #3'!J377+'Loan #4'!J377+'Loan #5'!J365+'Loan #6'!J365+'Loan #7'!J353+'Loan #8'!J353+'Loan #9'!J341)</f>
        <v>0</v>
      </c>
      <c r="K401" s="41"/>
      <c r="L401" s="42"/>
      <c r="M401" s="42"/>
      <c r="N401" s="42"/>
      <c r="O401" s="42"/>
      <c r="P401" s="46"/>
      <c r="Q401" s="23"/>
    </row>
    <row r="402" spans="1:17" ht="8.25" hidden="1" customHeight="1">
      <c r="A402" s="237">
        <v>49536</v>
      </c>
      <c r="B402" s="25">
        <v>68</v>
      </c>
      <c r="C402" s="35" t="s">
        <v>25</v>
      </c>
      <c r="D402" s="36" t="str">
        <f t="shared" ref="D402:E402" si="268">D401</f>
        <v>'</v>
      </c>
      <c r="E402" s="37">
        <f t="shared" si="268"/>
        <v>49529</v>
      </c>
      <c r="F402" s="6">
        <f>MAXA('Loan #3'!F378,'Loan #4'!F378,'Loan #5'!F366,'Loan #6'!F366,'Loan #7'!F354,'Loan #8'!F354,'Loan #9'!F342)</f>
        <v>0</v>
      </c>
      <c r="G402" s="38">
        <f>SUM('Loan #1'!G402+'Loan #2'!G402+'Loan #3'!G378+'Loan #4'!G378+'Loan #5'!G366+'Loan #6'!G366+'Loan #7'!G354+'Loan #8'!G354+'Loan #9'!G342)</f>
        <v>0</v>
      </c>
      <c r="H402" s="39">
        <f>SUM('Loan #1'!H402+'Loan #2'!H402+'Loan #3'!H378+'Loan #4'!H378+'Loan #5'!H366+'Loan #6'!H366+'Loan #7'!H354+'Loan #8'!H354+'Loan #9'!H342)</f>
        <v>0</v>
      </c>
      <c r="I402" s="39">
        <f>SUM('Loan #1'!I402+'Loan #2'!I402+'Loan #3'!I378+'Loan #4'!I378+'Loan #5'!I366+'Loan #6'!I366+'Loan #7'!I354+'Loan #8'!I354+'Loan #9'!I342)</f>
        <v>0</v>
      </c>
      <c r="J402" s="39">
        <f>SUM('Loan #1'!J402+'Loan #2'!J402+'Loan #3'!J378+'Loan #4'!J378+'Loan #5'!J366+'Loan #6'!J366+'Loan #7'!J354+'Loan #8'!J354+'Loan #9'!J342)</f>
        <v>0</v>
      </c>
      <c r="K402" s="41"/>
      <c r="L402" s="42"/>
      <c r="M402" s="42"/>
      <c r="N402" s="42"/>
      <c r="O402" s="42"/>
      <c r="P402" s="46"/>
      <c r="Q402" s="23"/>
    </row>
    <row r="403" spans="1:17" ht="8.25" hidden="1" customHeight="1">
      <c r="A403" s="237">
        <v>49567</v>
      </c>
      <c r="B403" s="25">
        <v>69</v>
      </c>
      <c r="C403" s="35" t="s">
        <v>26</v>
      </c>
      <c r="D403" s="36" t="str">
        <f t="shared" ref="D403:E403" si="269">D402</f>
        <v>'</v>
      </c>
      <c r="E403" s="37">
        <f t="shared" si="269"/>
        <v>49529</v>
      </c>
      <c r="F403" s="6">
        <f>MAXA('Loan #3'!F379,'Loan #4'!F379,'Loan #5'!F367,'Loan #6'!F367,'Loan #7'!F355,'Loan #8'!F355,'Loan #9'!F343)</f>
        <v>0</v>
      </c>
      <c r="G403" s="38">
        <f>SUM('Loan #1'!G403+'Loan #2'!G403+'Loan #3'!G379+'Loan #4'!G379+'Loan #5'!G367+'Loan #6'!G367+'Loan #7'!G355+'Loan #8'!G355+'Loan #9'!G343)</f>
        <v>0</v>
      </c>
      <c r="H403" s="39">
        <f>SUM('Loan #1'!H403+'Loan #2'!H403+'Loan #3'!H379+'Loan #4'!H379+'Loan #5'!H367+'Loan #6'!H367+'Loan #7'!H355+'Loan #8'!H355+'Loan #9'!H343)</f>
        <v>0</v>
      </c>
      <c r="I403" s="39">
        <f>SUM('Loan #1'!I403+'Loan #2'!I403+'Loan #3'!I379+'Loan #4'!I379+'Loan #5'!I367+'Loan #6'!I367+'Loan #7'!I355+'Loan #8'!I355+'Loan #9'!I343)</f>
        <v>0</v>
      </c>
      <c r="J403" s="39">
        <f>SUM('Loan #1'!J403+'Loan #2'!J403+'Loan #3'!J379+'Loan #4'!J379+'Loan #5'!J367+'Loan #6'!J367+'Loan #7'!J355+'Loan #8'!J355+'Loan #9'!J343)</f>
        <v>0</v>
      </c>
      <c r="K403" s="41"/>
      <c r="L403" s="42"/>
      <c r="M403" s="42"/>
      <c r="N403" s="42"/>
      <c r="O403" s="42"/>
      <c r="P403" s="46"/>
      <c r="Q403" s="23"/>
    </row>
    <row r="404" spans="1:17" ht="8.25" hidden="1" customHeight="1">
      <c r="A404" s="237">
        <v>49597</v>
      </c>
      <c r="B404" s="25">
        <v>70</v>
      </c>
      <c r="C404" s="35" t="s">
        <v>27</v>
      </c>
      <c r="D404" s="36" t="str">
        <f t="shared" ref="D404:E404" si="270">D403</f>
        <v>'</v>
      </c>
      <c r="E404" s="37">
        <f t="shared" si="270"/>
        <v>49529</v>
      </c>
      <c r="F404" s="6">
        <f>MAXA('Loan #3'!F380,'Loan #4'!F380,'Loan #5'!F368,'Loan #6'!F368,'Loan #7'!F356,'Loan #8'!F356,'Loan #9'!F344)</f>
        <v>0</v>
      </c>
      <c r="G404" s="38">
        <f>SUM('Loan #1'!G404+'Loan #2'!G404+'Loan #3'!G380+'Loan #4'!G380+'Loan #5'!G368+'Loan #6'!G368+'Loan #7'!G356+'Loan #8'!G356+'Loan #9'!G344)</f>
        <v>0</v>
      </c>
      <c r="H404" s="39">
        <f>SUM('Loan #1'!H404+'Loan #2'!H404+'Loan #3'!H380+'Loan #4'!H380+'Loan #5'!H368+'Loan #6'!H368+'Loan #7'!H356+'Loan #8'!H356+'Loan #9'!H344)</f>
        <v>0</v>
      </c>
      <c r="I404" s="39">
        <f>SUM('Loan #1'!I404+'Loan #2'!I404+'Loan #3'!I380+'Loan #4'!I380+'Loan #5'!I368+'Loan #6'!I368+'Loan #7'!I356+'Loan #8'!I356+'Loan #9'!I344)</f>
        <v>0</v>
      </c>
      <c r="J404" s="39">
        <f>SUM('Loan #1'!J404+'Loan #2'!J404+'Loan #3'!J380+'Loan #4'!J380+'Loan #5'!J368+'Loan #6'!J368+'Loan #7'!J356+'Loan #8'!J356+'Loan #9'!J344)</f>
        <v>0</v>
      </c>
      <c r="K404" s="41"/>
      <c r="L404" s="42"/>
      <c r="M404" s="42"/>
      <c r="N404" s="42"/>
      <c r="O404" s="42"/>
      <c r="P404" s="46"/>
      <c r="Q404" s="23"/>
    </row>
    <row r="405" spans="1:17" ht="8.25" hidden="1" customHeight="1">
      <c r="A405" s="237">
        <v>49628</v>
      </c>
      <c r="B405" s="25">
        <v>71</v>
      </c>
      <c r="C405" s="35" t="s">
        <v>28</v>
      </c>
      <c r="D405" s="36" t="str">
        <f t="shared" ref="D405:E405" si="271">D404</f>
        <v>'</v>
      </c>
      <c r="E405" s="37">
        <f t="shared" si="271"/>
        <v>49529</v>
      </c>
      <c r="F405" s="6">
        <f>MAXA('Loan #3'!F381,'Loan #4'!F381,'Loan #5'!F369,'Loan #6'!F369,'Loan #7'!F357,'Loan #8'!F357,'Loan #9'!F345)</f>
        <v>0</v>
      </c>
      <c r="G405" s="38">
        <f>SUM('Loan #1'!G405+'Loan #2'!G405+'Loan #3'!G381+'Loan #4'!G381+'Loan #5'!G369+'Loan #6'!G369+'Loan #7'!G357+'Loan #8'!G357+'Loan #9'!G345)</f>
        <v>0</v>
      </c>
      <c r="H405" s="39">
        <f>SUM('Loan #1'!H405+'Loan #2'!H405+'Loan #3'!H381+'Loan #4'!H381+'Loan #5'!H369+'Loan #6'!H369+'Loan #7'!H357+'Loan #8'!H357+'Loan #9'!H345)</f>
        <v>0</v>
      </c>
      <c r="I405" s="39">
        <f>SUM('Loan #1'!I405+'Loan #2'!I405+'Loan #3'!I381+'Loan #4'!I381+'Loan #5'!I369+'Loan #6'!I369+'Loan #7'!I357+'Loan #8'!I357+'Loan #9'!I345)</f>
        <v>0</v>
      </c>
      <c r="J405" s="39">
        <f>SUM('Loan #1'!J405+'Loan #2'!J405+'Loan #3'!J381+'Loan #4'!J381+'Loan #5'!J369+'Loan #6'!J369+'Loan #7'!J357+'Loan #8'!J357+'Loan #9'!J345)</f>
        <v>0</v>
      </c>
      <c r="K405" s="41"/>
      <c r="L405" s="42"/>
      <c r="M405" s="42"/>
      <c r="N405" s="42"/>
      <c r="O405" s="42"/>
      <c r="P405" s="46"/>
      <c r="Q405" s="23"/>
    </row>
    <row r="406" spans="1:17" ht="8.25" hidden="1" customHeight="1">
      <c r="A406" s="237">
        <v>49658</v>
      </c>
      <c r="B406" s="25">
        <v>72</v>
      </c>
      <c r="C406" s="35" t="s">
        <v>29</v>
      </c>
      <c r="D406" s="36" t="str">
        <f t="shared" ref="D406:E406" si="272">D405</f>
        <v>'</v>
      </c>
      <c r="E406" s="37">
        <f t="shared" si="272"/>
        <v>49529</v>
      </c>
      <c r="F406" s="6">
        <f>MAXA('Loan #3'!F382,'Loan #4'!F382,'Loan #5'!F370,'Loan #6'!F370,'Loan #7'!F358,'Loan #8'!F358,'Loan #9'!F346)</f>
        <v>0</v>
      </c>
      <c r="G406" s="45">
        <f>SUM('Loan #1'!G406+'Loan #2'!G406+'Loan #3'!G382+'Loan #4'!G382+'Loan #5'!G370+'Loan #6'!G370+'Loan #7'!G358+'Loan #8'!G358+'Loan #9'!G346)</f>
        <v>0</v>
      </c>
      <c r="H406" s="42">
        <f>SUM('Loan #1'!H406+'Loan #2'!H406+'Loan #3'!H382+'Loan #4'!H382+'Loan #5'!H370+'Loan #6'!H370+'Loan #7'!H358+'Loan #8'!H358+'Loan #9'!H346)</f>
        <v>0</v>
      </c>
      <c r="I406" s="42">
        <f>SUM('Loan #1'!I406+'Loan #2'!I406+'Loan #3'!I382+'Loan #4'!I382+'Loan #5'!I370+'Loan #6'!I370+'Loan #7'!I358+'Loan #8'!I358+'Loan #9'!I346)</f>
        <v>0</v>
      </c>
      <c r="J406" s="42">
        <f>SUM('Loan #1'!J406+'Loan #2'!J406+'Loan #3'!J382+'Loan #4'!J382+'Loan #5'!J370+'Loan #6'!J370+'Loan #7'!J358+'Loan #8'!J358+'Loan #9'!J346)</f>
        <v>0</v>
      </c>
      <c r="K406" s="41">
        <f>SUM(H395:H406)</f>
        <v>0</v>
      </c>
      <c r="L406" s="42">
        <f>SUM(I395:I406)</f>
        <v>0</v>
      </c>
      <c r="M406" s="42">
        <f>SUM(G395:G406)</f>
        <v>0</v>
      </c>
      <c r="N406" s="42">
        <f>K406+N250</f>
        <v>426067.42000000004</v>
      </c>
      <c r="O406" s="42">
        <f>L406+O250</f>
        <v>303828.66034207353</v>
      </c>
      <c r="P406" s="46">
        <f>M406+P250</f>
        <v>729896.08034207358</v>
      </c>
      <c r="Q406" s="23"/>
    </row>
    <row r="407" spans="1:17" ht="8.25" hidden="1" customHeight="1">
      <c r="A407" s="237">
        <v>49689</v>
      </c>
      <c r="B407" s="25">
        <v>73</v>
      </c>
      <c r="C407" s="26" t="s">
        <v>17</v>
      </c>
      <c r="D407" s="47" t="str">
        <f>D395</f>
        <v>'</v>
      </c>
      <c r="E407" s="27">
        <f>E395+366</f>
        <v>49895</v>
      </c>
      <c r="F407" s="90">
        <f>MAXA('Loan #5'!F371,'Loan #6'!F371,'Loan #7'!F359,'Loan #8'!F359,'Loan #9'!F347)</f>
        <v>0</v>
      </c>
      <c r="G407" s="28">
        <f>SUM('Loan #1'!G407+'Loan #2'!G407+'Loan #3'!G383+'Loan #4'!G383+'Loan #5'!G371+'Loan #6'!G371+'Loan #7'!G359+'Loan #8'!G359+'Loan #9'!G347)</f>
        <v>0</v>
      </c>
      <c r="H407" s="29">
        <f>SUM('Loan #1'!H407+'Loan #2'!H407+'Loan #3'!H383+'Loan #4'!H383+'Loan #5'!H371+'Loan #6'!H371+'Loan #7'!H359+'Loan #8'!H359+'Loan #9'!H347)</f>
        <v>0</v>
      </c>
      <c r="I407" s="29">
        <f>SUM('Loan #1'!I407+'Loan #2'!I407+'Loan #3'!I383+'Loan #4'!I383+'Loan #5'!I371+'Loan #6'!I371+'Loan #7'!I359+'Loan #8'!I359+'Loan #9'!I347)</f>
        <v>0</v>
      </c>
      <c r="J407" s="29">
        <f>SUM('Loan #1'!J407+'Loan #2'!J407+'Loan #3'!J383+'Loan #4'!J383+'Loan #5'!J371+'Loan #6'!J371+'Loan #7'!J359+'Loan #8'!J359+'Loan #9'!J347)</f>
        <v>0</v>
      </c>
      <c r="K407" s="31"/>
      <c r="L407" s="32"/>
      <c r="M407" s="32"/>
      <c r="N407" s="32"/>
      <c r="O407" s="32"/>
      <c r="P407" s="48"/>
      <c r="Q407" s="23"/>
    </row>
    <row r="408" spans="1:17" ht="8.25" hidden="1" customHeight="1">
      <c r="A408" s="237">
        <v>49720</v>
      </c>
      <c r="B408" s="25">
        <v>74</v>
      </c>
      <c r="C408" s="35" t="s">
        <v>19</v>
      </c>
      <c r="D408" s="36" t="str">
        <f t="shared" ref="D408:E408" si="273">D407</f>
        <v>'</v>
      </c>
      <c r="E408" s="37">
        <f t="shared" si="273"/>
        <v>49895</v>
      </c>
      <c r="F408" s="6">
        <f>MAXA('Loan #5'!F372,'Loan #6'!F372,'Loan #7'!F360,'Loan #8'!F360,'Loan #9'!F348)</f>
        <v>0</v>
      </c>
      <c r="G408" s="38">
        <f>SUM('Loan #1'!G408+'Loan #2'!G408+'Loan #3'!G384+'Loan #4'!G384+'Loan #5'!G372+'Loan #6'!G372+'Loan #7'!G360+'Loan #8'!G360+'Loan #9'!G348)</f>
        <v>0</v>
      </c>
      <c r="H408" s="39">
        <f>SUM('Loan #1'!H408+'Loan #2'!H408+'Loan #3'!H384+'Loan #4'!H384+'Loan #5'!H372+'Loan #6'!H372+'Loan #7'!H360+'Loan #8'!H360+'Loan #9'!H348)</f>
        <v>0</v>
      </c>
      <c r="I408" s="39">
        <f>SUM('Loan #1'!I408+'Loan #2'!I408+'Loan #3'!I384+'Loan #4'!I384+'Loan #5'!I372+'Loan #6'!I372+'Loan #7'!I360+'Loan #8'!I360+'Loan #9'!I348)</f>
        <v>0</v>
      </c>
      <c r="J408" s="39">
        <f>SUM('Loan #1'!J408+'Loan #2'!J408+'Loan #3'!J384+'Loan #4'!J384+'Loan #5'!J372+'Loan #6'!J372+'Loan #7'!J360+'Loan #8'!J360+'Loan #9'!J348)</f>
        <v>0</v>
      </c>
      <c r="K408" s="41"/>
      <c r="L408" s="42"/>
      <c r="M408" s="42"/>
      <c r="N408" s="42"/>
      <c r="O408" s="42"/>
      <c r="P408" s="46"/>
      <c r="Q408" s="23"/>
    </row>
    <row r="409" spans="1:17" ht="8.25" hidden="1" customHeight="1">
      <c r="A409" s="237">
        <v>49749</v>
      </c>
      <c r="B409" s="25">
        <v>75</v>
      </c>
      <c r="C409" s="35" t="s">
        <v>20</v>
      </c>
      <c r="D409" s="36" t="str">
        <f t="shared" ref="D409:E409" si="274">D408</f>
        <v>'</v>
      </c>
      <c r="E409" s="37">
        <f t="shared" si="274"/>
        <v>49895</v>
      </c>
      <c r="F409" s="6">
        <f>MAXA('Loan #5'!F373,'Loan #6'!F373,'Loan #7'!F361,'Loan #8'!F361,'Loan #9'!F349)</f>
        <v>0</v>
      </c>
      <c r="G409" s="38">
        <f>SUM('Loan #1'!G409+'Loan #2'!G409+'Loan #3'!G385+'Loan #4'!G385+'Loan #5'!G373+'Loan #6'!G373+'Loan #7'!G361+'Loan #8'!G361+'Loan #9'!G349)</f>
        <v>0</v>
      </c>
      <c r="H409" s="39">
        <f>SUM('Loan #1'!H409+'Loan #2'!H409+'Loan #3'!H385+'Loan #4'!H385+'Loan #5'!H373+'Loan #6'!H373+'Loan #7'!H361+'Loan #8'!H361+'Loan #9'!H349)</f>
        <v>0</v>
      </c>
      <c r="I409" s="39">
        <f>SUM('Loan #1'!I409+'Loan #2'!I409+'Loan #3'!I385+'Loan #4'!I385+'Loan #5'!I373+'Loan #6'!I373+'Loan #7'!I361+'Loan #8'!I361+'Loan #9'!I349)</f>
        <v>0</v>
      </c>
      <c r="J409" s="39">
        <f>SUM('Loan #1'!J409+'Loan #2'!J409+'Loan #3'!J385+'Loan #4'!J385+'Loan #5'!J373+'Loan #6'!J373+'Loan #7'!J361+'Loan #8'!J361+'Loan #9'!J349)</f>
        <v>0</v>
      </c>
      <c r="K409" s="41"/>
      <c r="L409" s="42"/>
      <c r="M409" s="42"/>
      <c r="N409" s="42"/>
      <c r="O409" s="42"/>
      <c r="P409" s="46"/>
      <c r="Q409" s="23"/>
    </row>
    <row r="410" spans="1:17" ht="8.25" hidden="1" customHeight="1">
      <c r="A410" s="237">
        <v>49780</v>
      </c>
      <c r="B410" s="25">
        <v>76</v>
      </c>
      <c r="C410" s="35" t="s">
        <v>21</v>
      </c>
      <c r="D410" s="36" t="str">
        <f t="shared" ref="D410:E410" si="275">D409</f>
        <v>'</v>
      </c>
      <c r="E410" s="37">
        <f t="shared" si="275"/>
        <v>49895</v>
      </c>
      <c r="F410" s="6">
        <f>MAXA('Loan #5'!F374,'Loan #6'!F374,'Loan #7'!F362,'Loan #8'!F362,'Loan #9'!F350)</f>
        <v>0</v>
      </c>
      <c r="G410" s="38">
        <f>SUM('Loan #1'!G410+'Loan #2'!G410+'Loan #3'!G386+'Loan #4'!G386+'Loan #5'!G374+'Loan #6'!G374+'Loan #7'!G362+'Loan #8'!G362+'Loan #9'!G350)</f>
        <v>0</v>
      </c>
      <c r="H410" s="39">
        <f>SUM('Loan #1'!H410+'Loan #2'!H410+'Loan #3'!H386+'Loan #4'!H386+'Loan #5'!H374+'Loan #6'!H374+'Loan #7'!H362+'Loan #8'!H362+'Loan #9'!H350)</f>
        <v>0</v>
      </c>
      <c r="I410" s="39">
        <f>SUM('Loan #1'!I410+'Loan #2'!I410+'Loan #3'!I386+'Loan #4'!I386+'Loan #5'!I374+'Loan #6'!I374+'Loan #7'!I362+'Loan #8'!I362+'Loan #9'!I350)</f>
        <v>0</v>
      </c>
      <c r="J410" s="39">
        <f>SUM('Loan #1'!J410+'Loan #2'!J410+'Loan #3'!J386+'Loan #4'!J386+'Loan #5'!J374+'Loan #6'!J374+'Loan #7'!J362+'Loan #8'!J362+'Loan #9'!J350)</f>
        <v>0</v>
      </c>
      <c r="K410" s="41"/>
      <c r="L410" s="42"/>
      <c r="M410" s="42"/>
      <c r="N410" s="42"/>
      <c r="O410" s="42"/>
      <c r="P410" s="46"/>
      <c r="Q410" s="23"/>
    </row>
    <row r="411" spans="1:17" ht="8.25" hidden="1" customHeight="1">
      <c r="A411" s="237">
        <v>49810</v>
      </c>
      <c r="B411" s="25">
        <v>77</v>
      </c>
      <c r="C411" s="35" t="s">
        <v>22</v>
      </c>
      <c r="D411" s="36" t="str">
        <f t="shared" ref="D411:E411" si="276">D410</f>
        <v>'</v>
      </c>
      <c r="E411" s="37">
        <f t="shared" si="276"/>
        <v>49895</v>
      </c>
      <c r="F411" s="6">
        <f>MAXA('Loan #5'!F375,'Loan #6'!F375,'Loan #7'!F363,'Loan #8'!F363,'Loan #9'!F351)</f>
        <v>0</v>
      </c>
      <c r="G411" s="38">
        <f>SUM('Loan #1'!G411+'Loan #2'!G411+'Loan #3'!G387+'Loan #4'!G387+'Loan #5'!G375+'Loan #6'!G375+'Loan #7'!G363+'Loan #8'!G363+'Loan #9'!G351)</f>
        <v>0</v>
      </c>
      <c r="H411" s="39">
        <f>SUM('Loan #1'!H411+'Loan #2'!H411+'Loan #3'!H387+'Loan #4'!H387+'Loan #5'!H375+'Loan #6'!H375+'Loan #7'!H363+'Loan #8'!H363+'Loan #9'!H351)</f>
        <v>0</v>
      </c>
      <c r="I411" s="39">
        <f>SUM('Loan #1'!I411+'Loan #2'!I411+'Loan #3'!I387+'Loan #4'!I387+'Loan #5'!I375+'Loan #6'!I375+'Loan #7'!I363+'Loan #8'!I363+'Loan #9'!I351)</f>
        <v>0</v>
      </c>
      <c r="J411" s="39">
        <f>SUM('Loan #1'!J411+'Loan #2'!J411+'Loan #3'!J387+'Loan #4'!J387+'Loan #5'!J375+'Loan #6'!J375+'Loan #7'!J363+'Loan #8'!J363+'Loan #9'!J351)</f>
        <v>0</v>
      </c>
      <c r="K411" s="41"/>
      <c r="L411" s="42"/>
      <c r="M411" s="42"/>
      <c r="N411" s="42"/>
      <c r="O411" s="42"/>
      <c r="P411" s="46"/>
      <c r="Q411" s="23"/>
    </row>
    <row r="412" spans="1:17" ht="8.25" hidden="1" customHeight="1">
      <c r="A412" s="237">
        <v>49841</v>
      </c>
      <c r="B412" s="25">
        <v>78</v>
      </c>
      <c r="C412" s="35" t="s">
        <v>23</v>
      </c>
      <c r="D412" s="36" t="str">
        <f t="shared" ref="D412:E412" si="277">D411</f>
        <v>'</v>
      </c>
      <c r="E412" s="37">
        <f t="shared" si="277"/>
        <v>49895</v>
      </c>
      <c r="F412" s="6">
        <f>MAXA('Loan #5'!F376,'Loan #6'!F376,'Loan #7'!F364,'Loan #8'!F364,'Loan #9'!F352)</f>
        <v>0</v>
      </c>
      <c r="G412" s="38">
        <f>SUM('Loan #1'!G412+'Loan #2'!G412+'Loan #3'!G388+'Loan #4'!G388+'Loan #5'!G376+'Loan #6'!G376+'Loan #7'!G364+'Loan #8'!G364+'Loan #9'!G352)</f>
        <v>0</v>
      </c>
      <c r="H412" s="39">
        <f>SUM('Loan #1'!H412+'Loan #2'!H412+'Loan #3'!H388+'Loan #4'!H388+'Loan #5'!H376+'Loan #6'!H376+'Loan #7'!H364+'Loan #8'!H364+'Loan #9'!H352)</f>
        <v>0</v>
      </c>
      <c r="I412" s="39">
        <f>SUM('Loan #1'!I412+'Loan #2'!I412+'Loan #3'!I388+'Loan #4'!I388+'Loan #5'!I376+'Loan #6'!I376+'Loan #7'!I364+'Loan #8'!I364+'Loan #9'!I352)</f>
        <v>0</v>
      </c>
      <c r="J412" s="39">
        <f>SUM('Loan #1'!J412+'Loan #2'!J412+'Loan #3'!J388+'Loan #4'!J388+'Loan #5'!J376+'Loan #6'!J376+'Loan #7'!J364+'Loan #8'!J364+'Loan #9'!J352)</f>
        <v>0</v>
      </c>
      <c r="K412" s="41"/>
      <c r="L412" s="42"/>
      <c r="M412" s="42"/>
      <c r="N412" s="42"/>
      <c r="O412" s="42"/>
      <c r="P412" s="46"/>
      <c r="Q412" s="23"/>
    </row>
    <row r="413" spans="1:17" ht="8.25" hidden="1" customHeight="1">
      <c r="A413" s="237">
        <v>49871</v>
      </c>
      <c r="B413" s="25">
        <v>79</v>
      </c>
      <c r="C413" s="35" t="s">
        <v>24</v>
      </c>
      <c r="D413" s="36" t="str">
        <f t="shared" ref="D413:E413" si="278">D412</f>
        <v>'</v>
      </c>
      <c r="E413" s="37">
        <f t="shared" si="278"/>
        <v>49895</v>
      </c>
      <c r="F413" s="6">
        <f>MAXA('Loan #5'!F377,'Loan #6'!F377,'Loan #7'!F365,'Loan #8'!F365,'Loan #9'!F353)</f>
        <v>0</v>
      </c>
      <c r="G413" s="38">
        <f>SUM('Loan #1'!G413+'Loan #2'!G413+'Loan #3'!G389+'Loan #4'!G389+'Loan #5'!G377+'Loan #6'!G377+'Loan #7'!G365+'Loan #8'!G365+'Loan #9'!G353)</f>
        <v>0</v>
      </c>
      <c r="H413" s="39">
        <f>SUM('Loan #1'!H413+'Loan #2'!H413+'Loan #3'!H389+'Loan #4'!H389+'Loan #5'!H377+'Loan #6'!H377+'Loan #7'!H365+'Loan #8'!H365+'Loan #9'!H353)</f>
        <v>0</v>
      </c>
      <c r="I413" s="39">
        <f>SUM('Loan #1'!I413+'Loan #2'!I413+'Loan #3'!I389+'Loan #4'!I389+'Loan #5'!I377+'Loan #6'!I377+'Loan #7'!I365+'Loan #8'!I365+'Loan #9'!I353)</f>
        <v>0</v>
      </c>
      <c r="J413" s="39">
        <f>SUM('Loan #1'!J413+'Loan #2'!J413+'Loan #3'!J389+'Loan #4'!J389+'Loan #5'!J377+'Loan #6'!J377+'Loan #7'!J365+'Loan #8'!J365+'Loan #9'!J353)</f>
        <v>0</v>
      </c>
      <c r="K413" s="41"/>
      <c r="L413" s="42"/>
      <c r="M413" s="42"/>
      <c r="N413" s="42"/>
      <c r="O413" s="42"/>
      <c r="P413" s="46"/>
      <c r="Q413" s="23"/>
    </row>
    <row r="414" spans="1:17" ht="8.25" hidden="1" customHeight="1">
      <c r="A414" s="237">
        <v>49902</v>
      </c>
      <c r="B414" s="25">
        <v>80</v>
      </c>
      <c r="C414" s="35" t="s">
        <v>25</v>
      </c>
      <c r="D414" s="36" t="str">
        <f t="shared" ref="D414:E414" si="279">D413</f>
        <v>'</v>
      </c>
      <c r="E414" s="37">
        <f t="shared" si="279"/>
        <v>49895</v>
      </c>
      <c r="F414" s="6">
        <f>MAXA('Loan #5'!F378,'Loan #6'!F378,'Loan #7'!F366,'Loan #8'!F366,'Loan #9'!F354)</f>
        <v>0</v>
      </c>
      <c r="G414" s="38">
        <f>SUM('Loan #1'!G414+'Loan #2'!G414+'Loan #3'!G390+'Loan #4'!G390+'Loan #5'!G378+'Loan #6'!G378+'Loan #7'!G366+'Loan #8'!G366+'Loan #9'!G354)</f>
        <v>0</v>
      </c>
      <c r="H414" s="39">
        <f>SUM('Loan #1'!H414+'Loan #2'!H414+'Loan #3'!H390+'Loan #4'!H390+'Loan #5'!H378+'Loan #6'!H378+'Loan #7'!H366+'Loan #8'!H366+'Loan #9'!H354)</f>
        <v>0</v>
      </c>
      <c r="I414" s="39">
        <f>SUM('Loan #1'!I414+'Loan #2'!I414+'Loan #3'!I390+'Loan #4'!I390+'Loan #5'!I378+'Loan #6'!I378+'Loan #7'!I366+'Loan #8'!I366+'Loan #9'!I354)</f>
        <v>0</v>
      </c>
      <c r="J414" s="39">
        <f>SUM('Loan #1'!J414+'Loan #2'!J414+'Loan #3'!J390+'Loan #4'!J390+'Loan #5'!J378+'Loan #6'!J378+'Loan #7'!J366+'Loan #8'!J366+'Loan #9'!J354)</f>
        <v>0</v>
      </c>
      <c r="K414" s="41"/>
      <c r="L414" s="42"/>
      <c r="M414" s="42"/>
      <c r="N414" s="42"/>
      <c r="O414" s="42"/>
      <c r="P414" s="46"/>
      <c r="Q414" s="23"/>
    </row>
    <row r="415" spans="1:17" ht="8.25" hidden="1" customHeight="1">
      <c r="A415" s="237">
        <v>49933</v>
      </c>
      <c r="B415" s="25">
        <v>81</v>
      </c>
      <c r="C415" s="35" t="s">
        <v>26</v>
      </c>
      <c r="D415" s="36" t="str">
        <f t="shared" ref="D415:E415" si="280">D414</f>
        <v>'</v>
      </c>
      <c r="E415" s="37">
        <f t="shared" si="280"/>
        <v>49895</v>
      </c>
      <c r="F415" s="6">
        <f>MAXA('Loan #5'!F379,'Loan #6'!F379,'Loan #7'!F367,'Loan #8'!F367,'Loan #9'!F355)</f>
        <v>0</v>
      </c>
      <c r="G415" s="38">
        <f>SUM('Loan #1'!G415+'Loan #2'!G415+'Loan #3'!G391+'Loan #4'!G391+'Loan #5'!G379+'Loan #6'!G379+'Loan #7'!G367+'Loan #8'!G367+'Loan #9'!G355)</f>
        <v>0</v>
      </c>
      <c r="H415" s="39">
        <f>SUM('Loan #1'!H415+'Loan #2'!H415+'Loan #3'!H391+'Loan #4'!H391+'Loan #5'!H379+'Loan #6'!H379+'Loan #7'!H367+'Loan #8'!H367+'Loan #9'!H355)</f>
        <v>0</v>
      </c>
      <c r="I415" s="39">
        <f>SUM('Loan #1'!I415+'Loan #2'!I415+'Loan #3'!I391+'Loan #4'!I391+'Loan #5'!I379+'Loan #6'!I379+'Loan #7'!I367+'Loan #8'!I367+'Loan #9'!I355)</f>
        <v>0</v>
      </c>
      <c r="J415" s="39">
        <f>SUM('Loan #1'!J415+'Loan #2'!J415+'Loan #3'!J391+'Loan #4'!J391+'Loan #5'!J379+'Loan #6'!J379+'Loan #7'!J367+'Loan #8'!J367+'Loan #9'!J355)</f>
        <v>0</v>
      </c>
      <c r="K415" s="41"/>
      <c r="L415" s="42"/>
      <c r="M415" s="42"/>
      <c r="N415" s="42"/>
      <c r="O415" s="42"/>
      <c r="P415" s="46"/>
      <c r="Q415" s="23"/>
    </row>
    <row r="416" spans="1:17" ht="8.25" hidden="1" customHeight="1">
      <c r="A416" s="237">
        <v>49963</v>
      </c>
      <c r="B416" s="25">
        <v>82</v>
      </c>
      <c r="C416" s="35" t="s">
        <v>27</v>
      </c>
      <c r="D416" s="36" t="str">
        <f t="shared" ref="D416:E416" si="281">D415</f>
        <v>'</v>
      </c>
      <c r="E416" s="37">
        <f t="shared" si="281"/>
        <v>49895</v>
      </c>
      <c r="F416" s="6">
        <f>MAXA('Loan #5'!F380,'Loan #6'!F380,'Loan #7'!F368,'Loan #8'!F368,'Loan #9'!F356)</f>
        <v>0</v>
      </c>
      <c r="G416" s="38">
        <f>SUM('Loan #1'!G416+'Loan #2'!G416+'Loan #3'!G392+'Loan #4'!G392+'Loan #5'!G380+'Loan #6'!G380+'Loan #7'!G368+'Loan #8'!G368+'Loan #9'!G356)</f>
        <v>0</v>
      </c>
      <c r="H416" s="39">
        <f>SUM('Loan #1'!H416+'Loan #2'!H416+'Loan #3'!H392+'Loan #4'!H392+'Loan #5'!H380+'Loan #6'!H380+'Loan #7'!H368+'Loan #8'!H368+'Loan #9'!H356)</f>
        <v>0</v>
      </c>
      <c r="I416" s="39">
        <f>SUM('Loan #1'!I416+'Loan #2'!I416+'Loan #3'!I392+'Loan #4'!I392+'Loan #5'!I380+'Loan #6'!I380+'Loan #7'!I368+'Loan #8'!I368+'Loan #9'!I356)</f>
        <v>0</v>
      </c>
      <c r="J416" s="39">
        <f>SUM('Loan #1'!J416+'Loan #2'!J416+'Loan #3'!J392+'Loan #4'!J392+'Loan #5'!J380+'Loan #6'!J380+'Loan #7'!J368+'Loan #8'!J368+'Loan #9'!J356)</f>
        <v>0</v>
      </c>
      <c r="K416" s="41"/>
      <c r="L416" s="42"/>
      <c r="M416" s="42"/>
      <c r="N416" s="42"/>
      <c r="O416" s="42"/>
      <c r="P416" s="46"/>
      <c r="Q416" s="23"/>
    </row>
    <row r="417" spans="1:17" ht="8.25" hidden="1" customHeight="1">
      <c r="A417" s="237">
        <v>49994</v>
      </c>
      <c r="B417" s="25">
        <v>83</v>
      </c>
      <c r="C417" s="35" t="s">
        <v>28</v>
      </c>
      <c r="D417" s="36" t="str">
        <f t="shared" ref="D417:E417" si="282">D416</f>
        <v>'</v>
      </c>
      <c r="E417" s="37">
        <f t="shared" si="282"/>
        <v>49895</v>
      </c>
      <c r="F417" s="6">
        <f>MAXA('Loan #5'!F381,'Loan #6'!F381,'Loan #7'!F369,'Loan #8'!F369,'Loan #9'!F357)</f>
        <v>0</v>
      </c>
      <c r="G417" s="38">
        <f>SUM('Loan #1'!G417+'Loan #2'!G417+'Loan #3'!G393+'Loan #4'!G393+'Loan #5'!G381+'Loan #6'!G381+'Loan #7'!G369+'Loan #8'!G369+'Loan #9'!G357)</f>
        <v>0</v>
      </c>
      <c r="H417" s="39">
        <f>SUM('Loan #1'!H417+'Loan #2'!H417+'Loan #3'!H393+'Loan #4'!H393+'Loan #5'!H381+'Loan #6'!H381+'Loan #7'!H369+'Loan #8'!H369+'Loan #9'!H357)</f>
        <v>0</v>
      </c>
      <c r="I417" s="39">
        <f>SUM('Loan #1'!I417+'Loan #2'!I417+'Loan #3'!I393+'Loan #4'!I393+'Loan #5'!I381+'Loan #6'!I381+'Loan #7'!I369+'Loan #8'!I369+'Loan #9'!I357)</f>
        <v>0</v>
      </c>
      <c r="J417" s="39">
        <f>SUM('Loan #1'!J417+'Loan #2'!J417+'Loan #3'!J393+'Loan #4'!J393+'Loan #5'!J381+'Loan #6'!J381+'Loan #7'!J369+'Loan #8'!J369+'Loan #9'!J357)</f>
        <v>0</v>
      </c>
      <c r="K417" s="41"/>
      <c r="L417" s="42"/>
      <c r="M417" s="42"/>
      <c r="N417" s="42"/>
      <c r="O417" s="42"/>
      <c r="P417" s="46"/>
      <c r="Q417" s="23"/>
    </row>
    <row r="418" spans="1:17" ht="8.25" hidden="1" customHeight="1">
      <c r="A418" s="237">
        <v>50024</v>
      </c>
      <c r="B418" s="25">
        <v>84</v>
      </c>
      <c r="C418" s="35" t="s">
        <v>29</v>
      </c>
      <c r="D418" s="36" t="str">
        <f t="shared" ref="D418:E418" si="283">D417</f>
        <v>'</v>
      </c>
      <c r="E418" s="37">
        <f t="shared" si="283"/>
        <v>49895</v>
      </c>
      <c r="F418" s="6">
        <f>MAXA('Loan #5'!F382,'Loan #6'!F382,'Loan #7'!F370,'Loan #8'!F370,'Loan #9'!F358)</f>
        <v>0</v>
      </c>
      <c r="G418" s="45">
        <f>SUM('Loan #1'!G418+'Loan #2'!G418+'Loan #3'!G394+'Loan #4'!G394+'Loan #5'!G382+'Loan #6'!G382+'Loan #7'!G370+'Loan #8'!G370+'Loan #9'!G358)</f>
        <v>0</v>
      </c>
      <c r="H418" s="42">
        <f>SUM('Loan #1'!H418+'Loan #2'!H418+'Loan #3'!H394+'Loan #4'!H394+'Loan #5'!H382+'Loan #6'!H382+'Loan #7'!H370+'Loan #8'!H370+'Loan #9'!H358)</f>
        <v>0</v>
      </c>
      <c r="I418" s="42">
        <f>SUM('Loan #1'!I418+'Loan #2'!I418+'Loan #3'!I394+'Loan #4'!I394+'Loan #5'!I382+'Loan #6'!I382+'Loan #7'!I370+'Loan #8'!I370+'Loan #9'!I358)</f>
        <v>0</v>
      </c>
      <c r="J418" s="42">
        <f>SUM('Loan #1'!J418+'Loan #2'!J418+'Loan #3'!J394+'Loan #4'!J394+'Loan #5'!J382+'Loan #6'!J382+'Loan #7'!J370+'Loan #8'!J370+'Loan #9'!J358)</f>
        <v>0</v>
      </c>
      <c r="K418" s="41">
        <f>SUM(H407:H418)</f>
        <v>0</v>
      </c>
      <c r="L418" s="42">
        <f>SUM(I407:I418)</f>
        <v>0</v>
      </c>
      <c r="M418" s="42">
        <f>SUM(G407:G418)</f>
        <v>0</v>
      </c>
      <c r="N418" s="42">
        <f>K418+N406</f>
        <v>426067.42000000004</v>
      </c>
      <c r="O418" s="42">
        <f>L418+O406</f>
        <v>303828.66034207353</v>
      </c>
      <c r="P418" s="46">
        <f>M418+P406</f>
        <v>729896.08034207358</v>
      </c>
      <c r="Q418" s="23"/>
    </row>
    <row r="419" spans="1:17" ht="8.25" hidden="1" customHeight="1">
      <c r="A419" s="237">
        <v>50055</v>
      </c>
      <c r="B419" s="25">
        <v>85</v>
      </c>
      <c r="C419" s="26" t="s">
        <v>17</v>
      </c>
      <c r="D419" s="47" t="str">
        <f>D407</f>
        <v>'</v>
      </c>
      <c r="E419" s="27">
        <f>E407+366</f>
        <v>50261</v>
      </c>
      <c r="F419" s="90">
        <f>MAXA('Loan #7'!F371,'Loan #8'!F371,'Loan #9'!F359)</f>
        <v>0</v>
      </c>
      <c r="G419" s="28">
        <f>SUM('Loan #1'!G419+'Loan #2'!G419+'Loan #3'!G395+'Loan #4'!G395+'Loan #5'!G383+'Loan #6'!G383+'Loan #7'!G371+'Loan #8'!G371+'Loan #9'!G359)</f>
        <v>0</v>
      </c>
      <c r="H419" s="29">
        <f>SUM('Loan #1'!H419+'Loan #2'!H419+'Loan #3'!H395+'Loan #4'!H395+'Loan #5'!H383+'Loan #6'!H383+'Loan #7'!H371+'Loan #8'!H371+'Loan #9'!H359)</f>
        <v>0</v>
      </c>
      <c r="I419" s="29">
        <f>SUM('Loan #1'!I419+'Loan #2'!I419+'Loan #3'!I395+'Loan #4'!I395+'Loan #5'!I383+'Loan #6'!I383+'Loan #7'!I371+'Loan #8'!I371+'Loan #9'!I359)</f>
        <v>0</v>
      </c>
      <c r="J419" s="29">
        <f>SUM('Loan #1'!J419+'Loan #2'!J419+'Loan #3'!J395+'Loan #4'!J395+'Loan #5'!J383+'Loan #6'!J383+'Loan #7'!J371+'Loan #8'!J371+'Loan #9'!J359)</f>
        <v>0</v>
      </c>
      <c r="K419" s="31"/>
      <c r="L419" s="32"/>
      <c r="M419" s="32"/>
      <c r="N419" s="32"/>
      <c r="O419" s="32"/>
      <c r="P419" s="48"/>
      <c r="Q419" s="23"/>
    </row>
    <row r="420" spans="1:17" ht="8.25" hidden="1" customHeight="1">
      <c r="A420" s="237">
        <v>50086</v>
      </c>
      <c r="B420" s="25">
        <v>86</v>
      </c>
      <c r="C420" s="35" t="s">
        <v>19</v>
      </c>
      <c r="D420" s="36" t="str">
        <f t="shared" ref="D420:E420" si="284">D419</f>
        <v>'</v>
      </c>
      <c r="E420" s="37">
        <f t="shared" si="284"/>
        <v>50261</v>
      </c>
      <c r="F420" s="6">
        <f>MAXA('Loan #7'!F372,'Loan #8'!F372,'Loan #9'!F360)</f>
        <v>0</v>
      </c>
      <c r="G420" s="38">
        <f>SUM('Loan #1'!G420+'Loan #2'!G420+'Loan #3'!G396+'Loan #4'!G396+'Loan #5'!G384+'Loan #6'!G384+'Loan #7'!G372+'Loan #8'!G372+'Loan #9'!G360)</f>
        <v>0</v>
      </c>
      <c r="H420" s="39">
        <f>SUM('Loan #1'!H420+'Loan #2'!H420+'Loan #3'!H396+'Loan #4'!H396+'Loan #5'!H384+'Loan #6'!H384+'Loan #7'!H372+'Loan #8'!H372+'Loan #9'!H360)</f>
        <v>0</v>
      </c>
      <c r="I420" s="39">
        <f>SUM('Loan #1'!I420+'Loan #2'!I420+'Loan #3'!I396+'Loan #4'!I396+'Loan #5'!I384+'Loan #6'!I384+'Loan #7'!I372+'Loan #8'!I372+'Loan #9'!I360)</f>
        <v>0</v>
      </c>
      <c r="J420" s="39">
        <f>SUM('Loan #1'!J420+'Loan #2'!J420+'Loan #3'!J396+'Loan #4'!J396+'Loan #5'!J384+'Loan #6'!J384+'Loan #7'!J372+'Loan #8'!J372+'Loan #9'!J360)</f>
        <v>0</v>
      </c>
      <c r="K420" s="41"/>
      <c r="L420" s="42"/>
      <c r="M420" s="42"/>
      <c r="N420" s="42"/>
      <c r="O420" s="42"/>
      <c r="P420" s="46"/>
      <c r="Q420" s="23"/>
    </row>
    <row r="421" spans="1:17" ht="8.25" hidden="1" customHeight="1">
      <c r="A421" s="237">
        <v>50114</v>
      </c>
      <c r="B421" s="25">
        <v>87</v>
      </c>
      <c r="C421" s="35" t="s">
        <v>20</v>
      </c>
      <c r="D421" s="36" t="str">
        <f t="shared" ref="D421:E421" si="285">D420</f>
        <v>'</v>
      </c>
      <c r="E421" s="37">
        <f t="shared" si="285"/>
        <v>50261</v>
      </c>
      <c r="F421" s="6">
        <f>MAXA('Loan #7'!F373,'Loan #8'!F373,'Loan #9'!F361)</f>
        <v>0</v>
      </c>
      <c r="G421" s="38">
        <f>SUM('Loan #1'!G421+'Loan #2'!G421+'Loan #3'!G397+'Loan #4'!G397+'Loan #5'!G385+'Loan #6'!G385+'Loan #7'!G373+'Loan #8'!G373+'Loan #9'!G361)</f>
        <v>0</v>
      </c>
      <c r="H421" s="39">
        <f>SUM('Loan #1'!H421+'Loan #2'!H421+'Loan #3'!H397+'Loan #4'!H397+'Loan #5'!H385+'Loan #6'!H385+'Loan #7'!H373+'Loan #8'!H373+'Loan #9'!H361)</f>
        <v>0</v>
      </c>
      <c r="I421" s="39">
        <f>SUM('Loan #1'!I421+'Loan #2'!I421+'Loan #3'!I397+'Loan #4'!I397+'Loan #5'!I385+'Loan #6'!I385+'Loan #7'!I373+'Loan #8'!I373+'Loan #9'!I361)</f>
        <v>0</v>
      </c>
      <c r="J421" s="39">
        <f>SUM('Loan #1'!J421+'Loan #2'!J421+'Loan #3'!J397+'Loan #4'!J397+'Loan #5'!J385+'Loan #6'!J385+'Loan #7'!J373+'Loan #8'!J373+'Loan #9'!J361)</f>
        <v>0</v>
      </c>
      <c r="K421" s="41"/>
      <c r="L421" s="42"/>
      <c r="M421" s="42"/>
      <c r="N421" s="42"/>
      <c r="O421" s="42"/>
      <c r="P421" s="46"/>
      <c r="Q421" s="23"/>
    </row>
    <row r="422" spans="1:17" ht="8.25" hidden="1" customHeight="1">
      <c r="A422" s="237">
        <v>50145</v>
      </c>
      <c r="B422" s="25">
        <v>88</v>
      </c>
      <c r="C422" s="35" t="s">
        <v>21</v>
      </c>
      <c r="D422" s="36" t="str">
        <f t="shared" ref="D422:E422" si="286">D421</f>
        <v>'</v>
      </c>
      <c r="E422" s="37">
        <f t="shared" si="286"/>
        <v>50261</v>
      </c>
      <c r="F422" s="6">
        <f>MAXA('Loan #7'!F374,'Loan #8'!F374,'Loan #9'!F362)</f>
        <v>0</v>
      </c>
      <c r="G422" s="38">
        <f>SUM('Loan #1'!G422+'Loan #2'!G422+'Loan #3'!G398+'Loan #4'!G398+'Loan #5'!G386+'Loan #6'!G386+'Loan #7'!G374+'Loan #8'!G374+'Loan #9'!G362)</f>
        <v>0</v>
      </c>
      <c r="H422" s="39">
        <f>SUM('Loan #1'!H422+'Loan #2'!H422+'Loan #3'!H398+'Loan #4'!H398+'Loan #5'!H386+'Loan #6'!H386+'Loan #7'!H374+'Loan #8'!H374+'Loan #9'!H362)</f>
        <v>0</v>
      </c>
      <c r="I422" s="39">
        <f>SUM('Loan #1'!I422+'Loan #2'!I422+'Loan #3'!I398+'Loan #4'!I398+'Loan #5'!I386+'Loan #6'!I386+'Loan #7'!I374+'Loan #8'!I374+'Loan #9'!I362)</f>
        <v>0</v>
      </c>
      <c r="J422" s="39">
        <f>SUM('Loan #1'!J422+'Loan #2'!J422+'Loan #3'!J398+'Loan #4'!J398+'Loan #5'!J386+'Loan #6'!J386+'Loan #7'!J374+'Loan #8'!J374+'Loan #9'!J362)</f>
        <v>0</v>
      </c>
      <c r="K422" s="41"/>
      <c r="L422" s="42"/>
      <c r="M422" s="42"/>
      <c r="N422" s="42"/>
      <c r="O422" s="42"/>
      <c r="P422" s="46"/>
      <c r="Q422" s="23"/>
    </row>
    <row r="423" spans="1:17" ht="8.25" hidden="1" customHeight="1">
      <c r="A423" s="237">
        <v>50175</v>
      </c>
      <c r="B423" s="25">
        <v>89</v>
      </c>
      <c r="C423" s="35" t="s">
        <v>22</v>
      </c>
      <c r="D423" s="36" t="str">
        <f t="shared" ref="D423:E423" si="287">D422</f>
        <v>'</v>
      </c>
      <c r="E423" s="37">
        <f t="shared" si="287"/>
        <v>50261</v>
      </c>
      <c r="F423" s="6">
        <f>MAXA('Loan #7'!F375,'Loan #8'!F375,'Loan #9'!F363)</f>
        <v>0</v>
      </c>
      <c r="G423" s="38">
        <f>SUM('Loan #1'!G423+'Loan #2'!G423+'Loan #3'!G399+'Loan #4'!G399+'Loan #5'!G387+'Loan #6'!G387+'Loan #7'!G375+'Loan #8'!G375+'Loan #9'!G363)</f>
        <v>0</v>
      </c>
      <c r="H423" s="39">
        <f>SUM('Loan #1'!H423+'Loan #2'!H423+'Loan #3'!H399+'Loan #4'!H399+'Loan #5'!H387+'Loan #6'!H387+'Loan #7'!H375+'Loan #8'!H375+'Loan #9'!H363)</f>
        <v>0</v>
      </c>
      <c r="I423" s="39">
        <f>SUM('Loan #1'!I423+'Loan #2'!I423+'Loan #3'!I399+'Loan #4'!I399+'Loan #5'!I387+'Loan #6'!I387+'Loan #7'!I375+'Loan #8'!I375+'Loan #9'!I363)</f>
        <v>0</v>
      </c>
      <c r="J423" s="39">
        <f>SUM('Loan #1'!J423+'Loan #2'!J423+'Loan #3'!J399+'Loan #4'!J399+'Loan #5'!J387+'Loan #6'!J387+'Loan #7'!J375+'Loan #8'!J375+'Loan #9'!J363)</f>
        <v>0</v>
      </c>
      <c r="K423" s="41"/>
      <c r="L423" s="42"/>
      <c r="M423" s="42"/>
      <c r="N423" s="42"/>
      <c r="O423" s="42"/>
      <c r="P423" s="46"/>
      <c r="Q423" s="23"/>
    </row>
    <row r="424" spans="1:17" ht="8.25" hidden="1" customHeight="1">
      <c r="A424" s="237">
        <v>50206</v>
      </c>
      <c r="B424" s="25">
        <v>90</v>
      </c>
      <c r="C424" s="35" t="s">
        <v>23</v>
      </c>
      <c r="D424" s="36" t="str">
        <f t="shared" ref="D424:E424" si="288">D423</f>
        <v>'</v>
      </c>
      <c r="E424" s="37">
        <f t="shared" si="288"/>
        <v>50261</v>
      </c>
      <c r="F424" s="6">
        <f>MAXA('Loan #7'!F376,'Loan #8'!F376,'Loan #9'!F364)</f>
        <v>0</v>
      </c>
      <c r="G424" s="38">
        <f>SUM('Loan #1'!G424+'Loan #2'!G424+'Loan #3'!G400+'Loan #4'!G400+'Loan #5'!G388+'Loan #6'!G388+'Loan #7'!G376+'Loan #8'!G376+'Loan #9'!G364)</f>
        <v>0</v>
      </c>
      <c r="H424" s="39">
        <f>SUM('Loan #1'!H424+'Loan #2'!H424+'Loan #3'!H400+'Loan #4'!H400+'Loan #5'!H388+'Loan #6'!H388+'Loan #7'!H376+'Loan #8'!H376+'Loan #9'!H364)</f>
        <v>0</v>
      </c>
      <c r="I424" s="39">
        <f>SUM('Loan #1'!I424+'Loan #2'!I424+'Loan #3'!I400+'Loan #4'!I400+'Loan #5'!I388+'Loan #6'!I388+'Loan #7'!I376+'Loan #8'!I376+'Loan #9'!I364)</f>
        <v>0</v>
      </c>
      <c r="J424" s="39">
        <f>SUM('Loan #1'!J424+'Loan #2'!J424+'Loan #3'!J400+'Loan #4'!J400+'Loan #5'!J388+'Loan #6'!J388+'Loan #7'!J376+'Loan #8'!J376+'Loan #9'!J364)</f>
        <v>0</v>
      </c>
      <c r="K424" s="41"/>
      <c r="L424" s="42"/>
      <c r="M424" s="42"/>
      <c r="N424" s="42"/>
      <c r="O424" s="42"/>
      <c r="P424" s="46"/>
      <c r="Q424" s="23"/>
    </row>
    <row r="425" spans="1:17" ht="8.25" hidden="1" customHeight="1">
      <c r="A425" s="237">
        <v>50236</v>
      </c>
      <c r="B425" s="25">
        <v>91</v>
      </c>
      <c r="C425" s="35" t="s">
        <v>24</v>
      </c>
      <c r="D425" s="36" t="str">
        <f t="shared" ref="D425:E425" si="289">D424</f>
        <v>'</v>
      </c>
      <c r="E425" s="37">
        <f t="shared" si="289"/>
        <v>50261</v>
      </c>
      <c r="F425" s="6">
        <f>MAXA('Loan #7'!F377,'Loan #8'!F377,'Loan #9'!F365)</f>
        <v>0</v>
      </c>
      <c r="G425" s="38">
        <f>SUM('Loan #1'!G425+'Loan #2'!G425+'Loan #3'!G401+'Loan #4'!G401+'Loan #5'!G389+'Loan #6'!G389+'Loan #7'!G377+'Loan #8'!G377+'Loan #9'!G365)</f>
        <v>0</v>
      </c>
      <c r="H425" s="39">
        <f>SUM('Loan #1'!H425+'Loan #2'!H425+'Loan #3'!H401+'Loan #4'!H401+'Loan #5'!H389+'Loan #6'!H389+'Loan #7'!H377+'Loan #8'!H377+'Loan #9'!H365)</f>
        <v>0</v>
      </c>
      <c r="I425" s="39">
        <f>SUM('Loan #1'!I425+'Loan #2'!I425+'Loan #3'!I401+'Loan #4'!I401+'Loan #5'!I389+'Loan #6'!I389+'Loan #7'!I377+'Loan #8'!I377+'Loan #9'!I365)</f>
        <v>0</v>
      </c>
      <c r="J425" s="39">
        <f>SUM('Loan #1'!J425+'Loan #2'!J425+'Loan #3'!J401+'Loan #4'!J401+'Loan #5'!J389+'Loan #6'!J389+'Loan #7'!J377+'Loan #8'!J377+'Loan #9'!J365)</f>
        <v>0</v>
      </c>
      <c r="K425" s="41"/>
      <c r="L425" s="42"/>
      <c r="M425" s="42"/>
      <c r="N425" s="42"/>
      <c r="O425" s="42"/>
      <c r="P425" s="46"/>
      <c r="Q425" s="23"/>
    </row>
    <row r="426" spans="1:17" ht="8.25" hidden="1" customHeight="1">
      <c r="A426" s="237">
        <v>50267</v>
      </c>
      <c r="B426" s="25">
        <v>92</v>
      </c>
      <c r="C426" s="35" t="s">
        <v>25</v>
      </c>
      <c r="D426" s="36" t="str">
        <f t="shared" ref="D426:E426" si="290">D425</f>
        <v>'</v>
      </c>
      <c r="E426" s="37">
        <f t="shared" si="290"/>
        <v>50261</v>
      </c>
      <c r="F426" s="6">
        <f>MAXA('Loan #7'!F378,'Loan #8'!F378,'Loan #9'!F366)</f>
        <v>0</v>
      </c>
      <c r="G426" s="38">
        <f>SUM('Loan #1'!G426+'Loan #2'!G426+'Loan #3'!G402+'Loan #4'!G402+'Loan #5'!G390+'Loan #6'!G390+'Loan #7'!G378+'Loan #8'!G378+'Loan #9'!G366)</f>
        <v>0</v>
      </c>
      <c r="H426" s="39">
        <f>SUM('Loan #1'!H426+'Loan #2'!H426+'Loan #3'!H402+'Loan #4'!H402+'Loan #5'!H390+'Loan #6'!H390+'Loan #7'!H378+'Loan #8'!H378+'Loan #9'!H366)</f>
        <v>0</v>
      </c>
      <c r="I426" s="39">
        <f>SUM('Loan #1'!I426+'Loan #2'!I426+'Loan #3'!I402+'Loan #4'!I402+'Loan #5'!I390+'Loan #6'!I390+'Loan #7'!I378+'Loan #8'!I378+'Loan #9'!I366)</f>
        <v>0</v>
      </c>
      <c r="J426" s="39">
        <f>SUM('Loan #1'!J426+'Loan #2'!J426+'Loan #3'!J402+'Loan #4'!J402+'Loan #5'!J390+'Loan #6'!J390+'Loan #7'!J378+'Loan #8'!J378+'Loan #9'!J366)</f>
        <v>0</v>
      </c>
      <c r="K426" s="41"/>
      <c r="L426" s="42"/>
      <c r="M426" s="42"/>
      <c r="N426" s="42"/>
      <c r="O426" s="42"/>
      <c r="P426" s="46"/>
      <c r="Q426" s="23"/>
    </row>
    <row r="427" spans="1:17" ht="8.25" hidden="1" customHeight="1">
      <c r="A427" s="237">
        <v>50298</v>
      </c>
      <c r="B427" s="25">
        <v>93</v>
      </c>
      <c r="C427" s="35" t="s">
        <v>26</v>
      </c>
      <c r="D427" s="36" t="str">
        <f t="shared" ref="D427:E427" si="291">D426</f>
        <v>'</v>
      </c>
      <c r="E427" s="37">
        <f t="shared" si="291"/>
        <v>50261</v>
      </c>
      <c r="F427" s="6">
        <f>MAXA('Loan #7'!F379,'Loan #8'!F379,'Loan #9'!F367)</f>
        <v>0</v>
      </c>
      <c r="G427" s="38">
        <f>SUM('Loan #1'!G427+'Loan #2'!G427+'Loan #3'!G403+'Loan #4'!G403+'Loan #5'!G391+'Loan #6'!G391+'Loan #7'!G379+'Loan #8'!G379+'Loan #9'!G367)</f>
        <v>0</v>
      </c>
      <c r="H427" s="39">
        <f>SUM('Loan #1'!H427+'Loan #2'!H427+'Loan #3'!H403+'Loan #4'!H403+'Loan #5'!H391+'Loan #6'!H391+'Loan #7'!H379+'Loan #8'!H379+'Loan #9'!H367)</f>
        <v>0</v>
      </c>
      <c r="I427" s="39">
        <f>SUM('Loan #1'!I427+'Loan #2'!I427+'Loan #3'!I403+'Loan #4'!I403+'Loan #5'!I391+'Loan #6'!I391+'Loan #7'!I379+'Loan #8'!I379+'Loan #9'!I367)</f>
        <v>0</v>
      </c>
      <c r="J427" s="39">
        <f>SUM('Loan #1'!J427+'Loan #2'!J427+'Loan #3'!J403+'Loan #4'!J403+'Loan #5'!J391+'Loan #6'!J391+'Loan #7'!J379+'Loan #8'!J379+'Loan #9'!J367)</f>
        <v>0</v>
      </c>
      <c r="K427" s="41"/>
      <c r="L427" s="42"/>
      <c r="M427" s="42"/>
      <c r="N427" s="42"/>
      <c r="O427" s="42"/>
      <c r="P427" s="46"/>
      <c r="Q427" s="23"/>
    </row>
    <row r="428" spans="1:17" ht="8.25" hidden="1" customHeight="1">
      <c r="A428" s="237">
        <v>50328</v>
      </c>
      <c r="B428" s="25">
        <v>94</v>
      </c>
      <c r="C428" s="35" t="s">
        <v>27</v>
      </c>
      <c r="D428" s="36" t="str">
        <f t="shared" ref="D428:E428" si="292">D427</f>
        <v>'</v>
      </c>
      <c r="E428" s="37">
        <f t="shared" si="292"/>
        <v>50261</v>
      </c>
      <c r="F428" s="6">
        <f>MAXA('Loan #7'!F380,'Loan #8'!F380,'Loan #9'!F368)</f>
        <v>0</v>
      </c>
      <c r="G428" s="38">
        <f>SUM('Loan #1'!G428+'Loan #2'!G428+'Loan #3'!G404+'Loan #4'!G404+'Loan #5'!G392+'Loan #6'!G392+'Loan #7'!G380+'Loan #8'!G380+'Loan #9'!G368)</f>
        <v>0</v>
      </c>
      <c r="H428" s="39">
        <f>SUM('Loan #1'!H428+'Loan #2'!H428+'Loan #3'!H404+'Loan #4'!H404+'Loan #5'!H392+'Loan #6'!H392+'Loan #7'!H380+'Loan #8'!H380+'Loan #9'!H368)</f>
        <v>0</v>
      </c>
      <c r="I428" s="39">
        <f>SUM('Loan #1'!I428+'Loan #2'!I428+'Loan #3'!I404+'Loan #4'!I404+'Loan #5'!I392+'Loan #6'!I392+'Loan #7'!I380+'Loan #8'!I380+'Loan #9'!I368)</f>
        <v>0</v>
      </c>
      <c r="J428" s="39">
        <f>SUM('Loan #1'!J428+'Loan #2'!J428+'Loan #3'!J404+'Loan #4'!J404+'Loan #5'!J392+'Loan #6'!J392+'Loan #7'!J380+'Loan #8'!J380+'Loan #9'!J368)</f>
        <v>0</v>
      </c>
      <c r="K428" s="41"/>
      <c r="L428" s="42"/>
      <c r="M428" s="42"/>
      <c r="N428" s="42"/>
      <c r="O428" s="42"/>
      <c r="P428" s="46"/>
      <c r="Q428" s="23"/>
    </row>
    <row r="429" spans="1:17" ht="8.25" hidden="1" customHeight="1">
      <c r="A429" s="237">
        <v>50359</v>
      </c>
      <c r="B429" s="25">
        <v>95</v>
      </c>
      <c r="C429" s="35" t="s">
        <v>28</v>
      </c>
      <c r="D429" s="36" t="str">
        <f t="shared" ref="D429:E429" si="293">D428</f>
        <v>'</v>
      </c>
      <c r="E429" s="37">
        <f t="shared" si="293"/>
        <v>50261</v>
      </c>
      <c r="F429" s="6">
        <f>MAXA('Loan #7'!F381,'Loan #8'!F381,'Loan #9'!F369)</f>
        <v>0</v>
      </c>
      <c r="G429" s="38">
        <f>SUM('Loan #1'!G429+'Loan #2'!G429+'Loan #3'!G405+'Loan #4'!G405+'Loan #5'!G393+'Loan #6'!G393+'Loan #7'!G381+'Loan #8'!G381+'Loan #9'!G369)</f>
        <v>0</v>
      </c>
      <c r="H429" s="39">
        <f>SUM('Loan #1'!H429+'Loan #2'!H429+'Loan #3'!H405+'Loan #4'!H405+'Loan #5'!H393+'Loan #6'!H393+'Loan #7'!H381+'Loan #8'!H381+'Loan #9'!H369)</f>
        <v>0</v>
      </c>
      <c r="I429" s="39">
        <f>SUM('Loan #1'!I429+'Loan #2'!I429+'Loan #3'!I405+'Loan #4'!I405+'Loan #5'!I393+'Loan #6'!I393+'Loan #7'!I381+'Loan #8'!I381+'Loan #9'!I369)</f>
        <v>0</v>
      </c>
      <c r="J429" s="39">
        <f>SUM('Loan #1'!J429+'Loan #2'!J429+'Loan #3'!J405+'Loan #4'!J405+'Loan #5'!J393+'Loan #6'!J393+'Loan #7'!J381+'Loan #8'!J381+'Loan #9'!J369)</f>
        <v>0</v>
      </c>
      <c r="K429" s="41"/>
      <c r="L429" s="42"/>
      <c r="M429" s="42"/>
      <c r="N429" s="42"/>
      <c r="O429" s="42"/>
      <c r="P429" s="46"/>
      <c r="Q429" s="23"/>
    </row>
    <row r="430" spans="1:17" ht="8.25" hidden="1" customHeight="1">
      <c r="A430" s="237">
        <v>50389</v>
      </c>
      <c r="B430" s="25">
        <v>96</v>
      </c>
      <c r="C430" s="35" t="s">
        <v>29</v>
      </c>
      <c r="D430" s="36" t="str">
        <f t="shared" ref="D430:E430" si="294">D429</f>
        <v>'</v>
      </c>
      <c r="E430" s="37">
        <f t="shared" si="294"/>
        <v>50261</v>
      </c>
      <c r="F430" s="6">
        <f>MAXA('Loan #7'!F382,'Loan #8'!F382,'Loan #9'!F370)</f>
        <v>0</v>
      </c>
      <c r="G430" s="45">
        <f>SUM('Loan #1'!G430+'Loan #2'!G430+'Loan #3'!G406+'Loan #4'!G406+'Loan #5'!G394+'Loan #6'!G394+'Loan #7'!G382+'Loan #8'!G382+'Loan #9'!G370)</f>
        <v>0</v>
      </c>
      <c r="H430" s="42">
        <f>SUM('Loan #1'!H430+'Loan #2'!H430+'Loan #3'!H406+'Loan #4'!H406+'Loan #5'!H394+'Loan #6'!H394+'Loan #7'!H382+'Loan #8'!H382+'Loan #9'!H370)</f>
        <v>0</v>
      </c>
      <c r="I430" s="42">
        <f>SUM('Loan #1'!I430+'Loan #2'!I430+'Loan #3'!I406+'Loan #4'!I406+'Loan #5'!I394+'Loan #6'!I394+'Loan #7'!I382+'Loan #8'!I382+'Loan #9'!I370)</f>
        <v>0</v>
      </c>
      <c r="J430" s="42">
        <f>SUM('Loan #1'!J430+'Loan #2'!J430+'Loan #3'!J406+'Loan #4'!J406+'Loan #5'!J394+'Loan #6'!J394+'Loan #7'!J382+'Loan #8'!J382+'Loan #9'!J370)</f>
        <v>0</v>
      </c>
      <c r="K430" s="41">
        <f>SUM(H419:H430)</f>
        <v>0</v>
      </c>
      <c r="L430" s="42">
        <f>SUM(I419:I430)</f>
        <v>0</v>
      </c>
      <c r="M430" s="42">
        <f>SUM(G419:G430)</f>
        <v>0</v>
      </c>
      <c r="N430" s="42">
        <f>K430+N418</f>
        <v>426067.42000000004</v>
      </c>
      <c r="O430" s="42">
        <f>L430+O418</f>
        <v>303828.66034207353</v>
      </c>
      <c r="P430" s="46">
        <f>M430+P418</f>
        <v>729896.08034207358</v>
      </c>
      <c r="Q430" s="23"/>
    </row>
    <row r="431" spans="1:17" ht="8.25" hidden="1" customHeight="1">
      <c r="A431" s="237">
        <v>50420</v>
      </c>
      <c r="B431" s="25">
        <v>97</v>
      </c>
      <c r="C431" s="26" t="s">
        <v>17</v>
      </c>
      <c r="D431" s="47" t="str">
        <f>D419</f>
        <v>'</v>
      </c>
      <c r="E431" s="27">
        <f>E419+366</f>
        <v>50627</v>
      </c>
      <c r="F431" s="90">
        <f>MAXA('Loan #9'!F371)</f>
        <v>0</v>
      </c>
      <c r="G431" s="28">
        <f>SUM('Loan #1'!G431+'Loan #2'!G431+'Loan #3'!G407+'Loan #4'!G407+'Loan #5'!G395+'Loan #6'!G395+'Loan #7'!G383+'Loan #8'!G383+'Loan #9'!G371)</f>
        <v>0</v>
      </c>
      <c r="H431" s="29">
        <f>SUM('Loan #1'!H431+'Loan #2'!H431+'Loan #3'!H407+'Loan #4'!H407+'Loan #5'!H395+'Loan #6'!H395+'Loan #7'!H383+'Loan #8'!H383+'Loan #9'!H371)</f>
        <v>0</v>
      </c>
      <c r="I431" s="29">
        <f>SUM('Loan #1'!I431+'Loan #2'!I431+'Loan #3'!I407+'Loan #4'!I407+'Loan #5'!I395+'Loan #6'!I395+'Loan #7'!I383+'Loan #8'!I383+'Loan #9'!I371)</f>
        <v>0</v>
      </c>
      <c r="J431" s="29">
        <f>SUM('Loan #1'!J431+'Loan #2'!J431+'Loan #3'!J407+'Loan #4'!J407+'Loan #5'!J395+'Loan #6'!J395+'Loan #7'!J383+'Loan #8'!J383+'Loan #9'!J371)</f>
        <v>0</v>
      </c>
      <c r="K431" s="31"/>
      <c r="L431" s="32"/>
      <c r="M431" s="32"/>
      <c r="N431" s="32"/>
      <c r="O431" s="32"/>
      <c r="P431" s="48"/>
      <c r="Q431" s="23"/>
    </row>
    <row r="432" spans="1:17" ht="8.25" hidden="1" customHeight="1">
      <c r="A432" s="237">
        <v>50451</v>
      </c>
      <c r="B432" s="25">
        <v>98</v>
      </c>
      <c r="C432" s="35" t="s">
        <v>19</v>
      </c>
      <c r="D432" s="36" t="str">
        <f t="shared" ref="D432:E432" si="295">D431</f>
        <v>'</v>
      </c>
      <c r="E432" s="37">
        <f t="shared" si="295"/>
        <v>50627</v>
      </c>
      <c r="F432" s="6">
        <f>MAXA('Loan #9'!F372)</f>
        <v>0</v>
      </c>
      <c r="G432" s="38">
        <f>SUM('Loan #1'!G432+'Loan #2'!G432+'Loan #3'!G408+'Loan #4'!G408+'Loan #5'!G396+'Loan #6'!G396+'Loan #7'!G384+'Loan #8'!G384+'Loan #9'!G372)</f>
        <v>0</v>
      </c>
      <c r="H432" s="39">
        <f>SUM('Loan #1'!H432+'Loan #2'!H432+'Loan #3'!H408+'Loan #4'!H408+'Loan #5'!H396+'Loan #6'!H396+'Loan #7'!H384+'Loan #8'!H384+'Loan #9'!H372)</f>
        <v>0</v>
      </c>
      <c r="I432" s="39">
        <f>SUM('Loan #1'!I432+'Loan #2'!I432+'Loan #3'!I408+'Loan #4'!I408+'Loan #5'!I396+'Loan #6'!I396+'Loan #7'!I384+'Loan #8'!I384+'Loan #9'!I372)</f>
        <v>0</v>
      </c>
      <c r="J432" s="39">
        <f>SUM('Loan #1'!J432+'Loan #2'!J432+'Loan #3'!J408+'Loan #4'!J408+'Loan #5'!J396+'Loan #6'!J396+'Loan #7'!J384+'Loan #8'!J384+'Loan #9'!J372)</f>
        <v>0</v>
      </c>
      <c r="K432" s="41"/>
      <c r="L432" s="42"/>
      <c r="M432" s="42"/>
      <c r="N432" s="42"/>
      <c r="O432" s="42"/>
      <c r="P432" s="46"/>
      <c r="Q432" s="23"/>
    </row>
    <row r="433" spans="1:17" ht="8.25" hidden="1" customHeight="1">
      <c r="A433" s="237">
        <v>50479</v>
      </c>
      <c r="B433" s="25">
        <v>99</v>
      </c>
      <c r="C433" s="35" t="s">
        <v>20</v>
      </c>
      <c r="D433" s="36" t="str">
        <f t="shared" ref="D433:E433" si="296">D432</f>
        <v>'</v>
      </c>
      <c r="E433" s="37">
        <f t="shared" si="296"/>
        <v>50627</v>
      </c>
      <c r="F433" s="6">
        <f>MAXA('Loan #9'!F373)</f>
        <v>0</v>
      </c>
      <c r="G433" s="38">
        <f>SUM('Loan #1'!G433+'Loan #2'!G433+'Loan #3'!G409+'Loan #4'!G409+'Loan #5'!G397+'Loan #6'!G397+'Loan #7'!G385+'Loan #8'!G385+'Loan #9'!G373)</f>
        <v>0</v>
      </c>
      <c r="H433" s="39">
        <f>SUM('Loan #1'!H433+'Loan #2'!H433+'Loan #3'!H409+'Loan #4'!H409+'Loan #5'!H397+'Loan #6'!H397+'Loan #7'!H385+'Loan #8'!H385+'Loan #9'!H373)</f>
        <v>0</v>
      </c>
      <c r="I433" s="39">
        <f>SUM('Loan #1'!I433+'Loan #2'!I433+'Loan #3'!I409+'Loan #4'!I409+'Loan #5'!I397+'Loan #6'!I397+'Loan #7'!I385+'Loan #8'!I385+'Loan #9'!I373)</f>
        <v>0</v>
      </c>
      <c r="J433" s="39">
        <f>SUM('Loan #1'!J433+'Loan #2'!J433+'Loan #3'!J409+'Loan #4'!J409+'Loan #5'!J397+'Loan #6'!J397+'Loan #7'!J385+'Loan #8'!J385+'Loan #9'!J373)</f>
        <v>0</v>
      </c>
      <c r="K433" s="41"/>
      <c r="L433" s="42"/>
      <c r="M433" s="42"/>
      <c r="N433" s="42"/>
      <c r="O433" s="42"/>
      <c r="P433" s="46"/>
      <c r="Q433" s="23"/>
    </row>
    <row r="434" spans="1:17" ht="8.25" hidden="1" customHeight="1">
      <c r="A434" s="237">
        <v>50510</v>
      </c>
      <c r="B434" s="25">
        <v>100</v>
      </c>
      <c r="C434" s="35" t="s">
        <v>21</v>
      </c>
      <c r="D434" s="36" t="str">
        <f t="shared" ref="D434:E434" si="297">D433</f>
        <v>'</v>
      </c>
      <c r="E434" s="37">
        <f t="shared" si="297"/>
        <v>50627</v>
      </c>
      <c r="F434" s="6">
        <f>MAXA('Loan #9'!F374)</f>
        <v>0</v>
      </c>
      <c r="G434" s="38">
        <f>SUM('Loan #1'!G434+'Loan #2'!G434+'Loan #3'!G410+'Loan #4'!G410+'Loan #5'!G398+'Loan #6'!G398+'Loan #7'!G386+'Loan #8'!G386+'Loan #9'!G374)</f>
        <v>0</v>
      </c>
      <c r="H434" s="39">
        <f>SUM('Loan #1'!H434+'Loan #2'!H434+'Loan #3'!H410+'Loan #4'!H410+'Loan #5'!H398+'Loan #6'!H398+'Loan #7'!H386+'Loan #8'!H386+'Loan #9'!H374)</f>
        <v>0</v>
      </c>
      <c r="I434" s="39">
        <f>SUM('Loan #1'!I434+'Loan #2'!I434+'Loan #3'!I410+'Loan #4'!I410+'Loan #5'!I398+'Loan #6'!I398+'Loan #7'!I386+'Loan #8'!I386+'Loan #9'!I374)</f>
        <v>0</v>
      </c>
      <c r="J434" s="39">
        <f>SUM('Loan #1'!J434+'Loan #2'!J434+'Loan #3'!J410+'Loan #4'!J410+'Loan #5'!J398+'Loan #6'!J398+'Loan #7'!J386+'Loan #8'!J386+'Loan #9'!J374)</f>
        <v>0</v>
      </c>
      <c r="K434" s="41"/>
      <c r="L434" s="42"/>
      <c r="M434" s="42"/>
      <c r="N434" s="42"/>
      <c r="O434" s="42"/>
      <c r="P434" s="46"/>
      <c r="Q434" s="23"/>
    </row>
    <row r="435" spans="1:17" ht="8.25" hidden="1" customHeight="1">
      <c r="A435" s="237">
        <v>50540</v>
      </c>
      <c r="B435" s="25">
        <v>101</v>
      </c>
      <c r="C435" s="35" t="s">
        <v>22</v>
      </c>
      <c r="D435" s="36" t="str">
        <f t="shared" ref="D435:E435" si="298">D434</f>
        <v>'</v>
      </c>
      <c r="E435" s="37">
        <f t="shared" si="298"/>
        <v>50627</v>
      </c>
      <c r="F435" s="6">
        <f>MAXA('Loan #9'!F375)</f>
        <v>0</v>
      </c>
      <c r="G435" s="38">
        <f>SUM('Loan #1'!G435+'Loan #2'!G435+'Loan #3'!G411+'Loan #4'!G411+'Loan #5'!G399+'Loan #6'!G399+'Loan #7'!G387+'Loan #8'!G387+'Loan #9'!G375)</f>
        <v>0</v>
      </c>
      <c r="H435" s="39">
        <f>SUM('Loan #1'!H435+'Loan #2'!H435+'Loan #3'!H411+'Loan #4'!H411+'Loan #5'!H399+'Loan #6'!H399+'Loan #7'!H387+'Loan #8'!H387+'Loan #9'!H375)</f>
        <v>0</v>
      </c>
      <c r="I435" s="39">
        <f>SUM('Loan #1'!I435+'Loan #2'!I435+'Loan #3'!I411+'Loan #4'!I411+'Loan #5'!I399+'Loan #6'!I399+'Loan #7'!I387+'Loan #8'!I387+'Loan #9'!I375)</f>
        <v>0</v>
      </c>
      <c r="J435" s="39">
        <f>SUM('Loan #1'!J435+'Loan #2'!J435+'Loan #3'!J411+'Loan #4'!J411+'Loan #5'!J399+'Loan #6'!J399+'Loan #7'!J387+'Loan #8'!J387+'Loan #9'!J375)</f>
        <v>0</v>
      </c>
      <c r="K435" s="41"/>
      <c r="L435" s="42"/>
      <c r="M435" s="42"/>
      <c r="N435" s="42"/>
      <c r="O435" s="42"/>
      <c r="P435" s="46"/>
      <c r="Q435" s="23"/>
    </row>
    <row r="436" spans="1:17" ht="8.25" hidden="1" customHeight="1">
      <c r="A436" s="237">
        <v>50571</v>
      </c>
      <c r="B436" s="25">
        <v>102</v>
      </c>
      <c r="C436" s="35" t="s">
        <v>23</v>
      </c>
      <c r="D436" s="36" t="str">
        <f t="shared" ref="D436:E436" si="299">D435</f>
        <v>'</v>
      </c>
      <c r="E436" s="37">
        <f t="shared" si="299"/>
        <v>50627</v>
      </c>
      <c r="F436" s="6">
        <f>MAXA('Loan #9'!F376)</f>
        <v>0</v>
      </c>
      <c r="G436" s="38">
        <f>SUM('Loan #1'!G436+'Loan #2'!G436+'Loan #3'!G412+'Loan #4'!G412+'Loan #5'!G400+'Loan #6'!G400+'Loan #7'!G388+'Loan #8'!G388+'Loan #9'!G376)</f>
        <v>0</v>
      </c>
      <c r="H436" s="39">
        <f>SUM('Loan #1'!H436+'Loan #2'!H436+'Loan #3'!H412+'Loan #4'!H412+'Loan #5'!H400+'Loan #6'!H400+'Loan #7'!H388+'Loan #8'!H388+'Loan #9'!H376)</f>
        <v>0</v>
      </c>
      <c r="I436" s="39">
        <f>SUM('Loan #1'!I436+'Loan #2'!I436+'Loan #3'!I412+'Loan #4'!I412+'Loan #5'!I400+'Loan #6'!I400+'Loan #7'!I388+'Loan #8'!I388+'Loan #9'!I376)</f>
        <v>0</v>
      </c>
      <c r="J436" s="39">
        <f>SUM('Loan #1'!J436+'Loan #2'!J436+'Loan #3'!J412+'Loan #4'!J412+'Loan #5'!J400+'Loan #6'!J400+'Loan #7'!J388+'Loan #8'!J388+'Loan #9'!J376)</f>
        <v>0</v>
      </c>
      <c r="K436" s="41"/>
      <c r="L436" s="42"/>
      <c r="M436" s="42"/>
      <c r="N436" s="42"/>
      <c r="O436" s="42"/>
      <c r="P436" s="46"/>
      <c r="Q436" s="23"/>
    </row>
    <row r="437" spans="1:17" ht="8.25" hidden="1" customHeight="1">
      <c r="A437" s="237">
        <v>50601</v>
      </c>
      <c r="B437" s="25">
        <v>103</v>
      </c>
      <c r="C437" s="35" t="s">
        <v>24</v>
      </c>
      <c r="D437" s="36" t="str">
        <f t="shared" ref="D437:E437" si="300">D436</f>
        <v>'</v>
      </c>
      <c r="E437" s="37">
        <f t="shared" si="300"/>
        <v>50627</v>
      </c>
      <c r="F437" s="6">
        <f>MAXA('Loan #9'!F377)</f>
        <v>0</v>
      </c>
      <c r="G437" s="38">
        <f>SUM('Loan #1'!G437+'Loan #2'!G437+'Loan #3'!G413+'Loan #4'!G413+'Loan #5'!G401+'Loan #6'!G401+'Loan #7'!G389+'Loan #8'!G389+'Loan #9'!G377)</f>
        <v>0</v>
      </c>
      <c r="H437" s="39">
        <f>SUM('Loan #1'!H437+'Loan #2'!H437+'Loan #3'!H413+'Loan #4'!H413+'Loan #5'!H401+'Loan #6'!H401+'Loan #7'!H389+'Loan #8'!H389+'Loan #9'!H377)</f>
        <v>0</v>
      </c>
      <c r="I437" s="39">
        <f>SUM('Loan #1'!I437+'Loan #2'!I437+'Loan #3'!I413+'Loan #4'!I413+'Loan #5'!I401+'Loan #6'!I401+'Loan #7'!I389+'Loan #8'!I389+'Loan #9'!I377)</f>
        <v>0</v>
      </c>
      <c r="J437" s="39">
        <f>SUM('Loan #1'!J437+'Loan #2'!J437+'Loan #3'!J413+'Loan #4'!J413+'Loan #5'!J401+'Loan #6'!J401+'Loan #7'!J389+'Loan #8'!J389+'Loan #9'!J377)</f>
        <v>0</v>
      </c>
      <c r="K437" s="41"/>
      <c r="L437" s="42"/>
      <c r="M437" s="42"/>
      <c r="N437" s="42"/>
      <c r="O437" s="42"/>
      <c r="P437" s="46"/>
      <c r="Q437" s="23"/>
    </row>
    <row r="438" spans="1:17" ht="8.25" hidden="1" customHeight="1">
      <c r="A438" s="237">
        <v>50632</v>
      </c>
      <c r="B438" s="25">
        <v>104</v>
      </c>
      <c r="C438" s="35" t="s">
        <v>25</v>
      </c>
      <c r="D438" s="36" t="str">
        <f t="shared" ref="D438:E438" si="301">D437</f>
        <v>'</v>
      </c>
      <c r="E438" s="37">
        <f t="shared" si="301"/>
        <v>50627</v>
      </c>
      <c r="F438" s="6">
        <f>MAXA('Loan #9'!F378)</f>
        <v>0</v>
      </c>
      <c r="G438" s="38">
        <f>SUM('Loan #1'!G438+'Loan #2'!G438+'Loan #3'!G414+'Loan #4'!G414+'Loan #5'!G402+'Loan #6'!G402+'Loan #7'!G390+'Loan #8'!G390+'Loan #9'!G378)</f>
        <v>0</v>
      </c>
      <c r="H438" s="39">
        <f>SUM('Loan #1'!H438+'Loan #2'!H438+'Loan #3'!H414+'Loan #4'!H414+'Loan #5'!H402+'Loan #6'!H402+'Loan #7'!H390+'Loan #8'!H390+'Loan #9'!H378)</f>
        <v>0</v>
      </c>
      <c r="I438" s="39">
        <f>SUM('Loan #1'!I438+'Loan #2'!I438+'Loan #3'!I414+'Loan #4'!I414+'Loan #5'!I402+'Loan #6'!I402+'Loan #7'!I390+'Loan #8'!I390+'Loan #9'!I378)</f>
        <v>0</v>
      </c>
      <c r="J438" s="39">
        <f>SUM('Loan #1'!J438+'Loan #2'!J438+'Loan #3'!J414+'Loan #4'!J414+'Loan #5'!J402+'Loan #6'!J402+'Loan #7'!J390+'Loan #8'!J390+'Loan #9'!J378)</f>
        <v>0</v>
      </c>
      <c r="K438" s="41"/>
      <c r="L438" s="42"/>
      <c r="M438" s="42"/>
      <c r="N438" s="42"/>
      <c r="O438" s="42"/>
      <c r="P438" s="46"/>
      <c r="Q438" s="23"/>
    </row>
    <row r="439" spans="1:17" ht="8.25" hidden="1" customHeight="1">
      <c r="A439" s="237">
        <v>50663</v>
      </c>
      <c r="B439" s="25">
        <v>105</v>
      </c>
      <c r="C439" s="35" t="s">
        <v>26</v>
      </c>
      <c r="D439" s="36" t="str">
        <f t="shared" ref="D439:E439" si="302">D438</f>
        <v>'</v>
      </c>
      <c r="E439" s="37">
        <f t="shared" si="302"/>
        <v>50627</v>
      </c>
      <c r="F439" s="6">
        <f>MAXA('Loan #9'!F379)</f>
        <v>0</v>
      </c>
      <c r="G439" s="38">
        <f>SUM('Loan #1'!G439+'Loan #2'!G439+'Loan #3'!G415+'Loan #4'!G415+'Loan #5'!G403+'Loan #6'!G403+'Loan #7'!G391+'Loan #8'!G391+'Loan #9'!G379)</f>
        <v>0</v>
      </c>
      <c r="H439" s="39">
        <f>SUM('Loan #1'!H439+'Loan #2'!H439+'Loan #3'!H415+'Loan #4'!H415+'Loan #5'!H403+'Loan #6'!H403+'Loan #7'!H391+'Loan #8'!H391+'Loan #9'!H379)</f>
        <v>0</v>
      </c>
      <c r="I439" s="39">
        <f>SUM('Loan #1'!I439+'Loan #2'!I439+'Loan #3'!I415+'Loan #4'!I415+'Loan #5'!I403+'Loan #6'!I403+'Loan #7'!I391+'Loan #8'!I391+'Loan #9'!I379)</f>
        <v>0</v>
      </c>
      <c r="J439" s="39">
        <f>SUM('Loan #1'!J439+'Loan #2'!J439+'Loan #3'!J415+'Loan #4'!J415+'Loan #5'!J403+'Loan #6'!J403+'Loan #7'!J391+'Loan #8'!J391+'Loan #9'!J379)</f>
        <v>0</v>
      </c>
      <c r="K439" s="41"/>
      <c r="L439" s="42"/>
      <c r="M439" s="42"/>
      <c r="N439" s="42"/>
      <c r="O439" s="42"/>
      <c r="P439" s="46"/>
      <c r="Q439" s="23"/>
    </row>
    <row r="440" spans="1:17" ht="8.25" hidden="1" customHeight="1">
      <c r="A440" s="237">
        <v>50693</v>
      </c>
      <c r="B440" s="25">
        <v>106</v>
      </c>
      <c r="C440" s="35" t="s">
        <v>27</v>
      </c>
      <c r="D440" s="36" t="str">
        <f t="shared" ref="D440:E440" si="303">D439</f>
        <v>'</v>
      </c>
      <c r="E440" s="37">
        <f t="shared" si="303"/>
        <v>50627</v>
      </c>
      <c r="F440" s="6">
        <f>MAXA('Loan #9'!F380)</f>
        <v>0</v>
      </c>
      <c r="G440" s="38">
        <f>SUM('Loan #1'!G440+'Loan #2'!G440+'Loan #3'!G416+'Loan #4'!G416+'Loan #5'!G404+'Loan #6'!G404+'Loan #7'!G392+'Loan #8'!G392+'Loan #9'!G380)</f>
        <v>0</v>
      </c>
      <c r="H440" s="39">
        <f>SUM('Loan #1'!H440+'Loan #2'!H440+'Loan #3'!H416+'Loan #4'!H416+'Loan #5'!H404+'Loan #6'!H404+'Loan #7'!H392+'Loan #8'!H392+'Loan #9'!H380)</f>
        <v>0</v>
      </c>
      <c r="I440" s="39">
        <f>SUM('Loan #1'!I440+'Loan #2'!I440+'Loan #3'!I416+'Loan #4'!I416+'Loan #5'!I404+'Loan #6'!I404+'Loan #7'!I392+'Loan #8'!I392+'Loan #9'!I380)</f>
        <v>0</v>
      </c>
      <c r="J440" s="39">
        <f>SUM('Loan #1'!J440+'Loan #2'!J440+'Loan #3'!J416+'Loan #4'!J416+'Loan #5'!J404+'Loan #6'!J404+'Loan #7'!J392+'Loan #8'!J392+'Loan #9'!J380)</f>
        <v>0</v>
      </c>
      <c r="K440" s="41"/>
      <c r="L440" s="42"/>
      <c r="M440" s="42"/>
      <c r="N440" s="42"/>
      <c r="O440" s="42"/>
      <c r="P440" s="46"/>
      <c r="Q440" s="23"/>
    </row>
    <row r="441" spans="1:17" ht="8.25" hidden="1" customHeight="1">
      <c r="A441" s="237">
        <v>50724</v>
      </c>
      <c r="B441" s="25">
        <v>107</v>
      </c>
      <c r="C441" s="35" t="s">
        <v>28</v>
      </c>
      <c r="D441" s="36" t="str">
        <f t="shared" ref="D441:E441" si="304">D440</f>
        <v>'</v>
      </c>
      <c r="E441" s="37">
        <f t="shared" si="304"/>
        <v>50627</v>
      </c>
      <c r="F441" s="6">
        <f>MAXA('Loan #9'!F381)</f>
        <v>0</v>
      </c>
      <c r="G441" s="38">
        <f>SUM('Loan #1'!G441+'Loan #2'!G441+'Loan #3'!G417+'Loan #4'!G417+'Loan #5'!G405+'Loan #6'!G405+'Loan #7'!G393+'Loan #8'!G393+'Loan #9'!G381)</f>
        <v>0</v>
      </c>
      <c r="H441" s="39">
        <f>SUM('Loan #1'!H441+'Loan #2'!H441+'Loan #3'!H417+'Loan #4'!H417+'Loan #5'!H405+'Loan #6'!H405+'Loan #7'!H393+'Loan #8'!H393+'Loan #9'!H381)</f>
        <v>0</v>
      </c>
      <c r="I441" s="39">
        <f>SUM('Loan #1'!I441+'Loan #2'!I441+'Loan #3'!I417+'Loan #4'!I417+'Loan #5'!I405+'Loan #6'!I405+'Loan #7'!I393+'Loan #8'!I393+'Loan #9'!I381)</f>
        <v>0</v>
      </c>
      <c r="J441" s="39">
        <f>SUM('Loan #1'!J441+'Loan #2'!J441+'Loan #3'!J417+'Loan #4'!J417+'Loan #5'!J405+'Loan #6'!J405+'Loan #7'!J393+'Loan #8'!J393+'Loan #9'!J381)</f>
        <v>0</v>
      </c>
      <c r="K441" s="41"/>
      <c r="L441" s="42"/>
      <c r="M441" s="42"/>
      <c r="N441" s="42"/>
      <c r="O441" s="42"/>
      <c r="P441" s="46"/>
      <c r="Q441" s="23"/>
    </row>
    <row r="442" spans="1:17" ht="8.25" hidden="1" customHeight="1">
      <c r="A442" s="237">
        <v>50754</v>
      </c>
      <c r="B442" s="25">
        <v>108</v>
      </c>
      <c r="C442" s="35" t="s">
        <v>29</v>
      </c>
      <c r="D442" s="36" t="str">
        <f t="shared" ref="D442:E442" si="305">D441</f>
        <v>'</v>
      </c>
      <c r="E442" s="37">
        <f t="shared" si="305"/>
        <v>50627</v>
      </c>
      <c r="F442" s="6">
        <f>MAXA('Loan #9'!F382)</f>
        <v>0</v>
      </c>
      <c r="G442" s="45">
        <f>SUM('Loan #1'!G442+'Loan #2'!G442+'Loan #3'!G418+'Loan #4'!G418+'Loan #5'!G406+'Loan #6'!G406+'Loan #7'!G394+'Loan #8'!G394+'Loan #9'!G382)</f>
        <v>0</v>
      </c>
      <c r="H442" s="42">
        <f>SUM('Loan #1'!H442+'Loan #2'!H442+'Loan #3'!H418+'Loan #4'!H418+'Loan #5'!H406+'Loan #6'!H406+'Loan #7'!H394+'Loan #8'!H394+'Loan #9'!H382)</f>
        <v>0</v>
      </c>
      <c r="I442" s="42">
        <f>SUM('Loan #1'!I442+'Loan #2'!I442+'Loan #3'!I418+'Loan #4'!I418+'Loan #5'!I406+'Loan #6'!I406+'Loan #7'!I394+'Loan #8'!I394+'Loan #9'!I382)</f>
        <v>0</v>
      </c>
      <c r="J442" s="42">
        <f>SUM('Loan #1'!J442+'Loan #2'!J442+'Loan #3'!J418+'Loan #4'!J418+'Loan #5'!J406+'Loan #6'!J406+'Loan #7'!J394+'Loan #8'!J394+'Loan #9'!J382)</f>
        <v>0</v>
      </c>
      <c r="K442" s="41">
        <f>SUM(H431:H442)</f>
        <v>0</v>
      </c>
      <c r="L442" s="42">
        <f>SUM(I431:I442)</f>
        <v>0</v>
      </c>
      <c r="M442" s="42">
        <f>SUM(G431:G442)</f>
        <v>0</v>
      </c>
      <c r="N442" s="42">
        <f>K442+N430</f>
        <v>426067.42000000004</v>
      </c>
      <c r="O442" s="42">
        <f>L442+O430</f>
        <v>303828.66034207353</v>
      </c>
      <c r="P442" s="46">
        <f>M442+P430</f>
        <v>729896.08034207358</v>
      </c>
      <c r="Q442" s="23"/>
    </row>
    <row r="443" spans="1:17" ht="8.25" hidden="1" customHeight="1">
      <c r="A443" s="237">
        <v>50785</v>
      </c>
      <c r="B443" s="25">
        <v>49</v>
      </c>
      <c r="C443" s="26" t="s">
        <v>17</v>
      </c>
      <c r="D443" s="47" t="str">
        <f>D431</f>
        <v>'</v>
      </c>
      <c r="E443" s="27">
        <f>E431+366</f>
        <v>50993</v>
      </c>
      <c r="F443" s="90">
        <f>MAXA('Loan #3'!F419,'Loan #4'!F419,'Loan #5'!F407,'Loan #6'!F407,'Loan #7'!F395,'Loan #8'!F395,'Loan #9'!F383)</f>
        <v>0</v>
      </c>
      <c r="G443" s="28">
        <f>SUM('Loan #1'!G443+'Loan #2'!G443+'Loan #3'!G419+'Loan #4'!G419+'Loan #5'!G407+'Loan #6'!G407+'Loan #7'!G395+'Loan #8'!G395+'Loan #9'!G383)</f>
        <v>0</v>
      </c>
      <c r="H443" s="29">
        <f>SUM('Loan #1'!H443+'Loan #2'!H443+'Loan #3'!H419+'Loan #4'!H419+'Loan #5'!H407+'Loan #6'!H407+'Loan #7'!H395+'Loan #8'!H395+'Loan #9'!H383)</f>
        <v>0</v>
      </c>
      <c r="I443" s="29">
        <f>SUM('Loan #1'!I443+'Loan #2'!I443+'Loan #3'!I419+'Loan #4'!I419+'Loan #5'!I407+'Loan #6'!I407+'Loan #7'!I395+'Loan #8'!I395+'Loan #9'!I383)</f>
        <v>0</v>
      </c>
      <c r="J443" s="29">
        <f>SUM('Loan #1'!J443+'Loan #2'!J443+'Loan #3'!J419+'Loan #4'!J419+'Loan #5'!J407+'Loan #6'!J407+'Loan #7'!J395+'Loan #8'!J395+'Loan #9'!J383)</f>
        <v>0</v>
      </c>
      <c r="K443" s="31"/>
      <c r="L443" s="32"/>
      <c r="M443" s="32"/>
      <c r="N443" s="32"/>
      <c r="O443" s="32"/>
      <c r="P443" s="48"/>
      <c r="Q443" s="23"/>
    </row>
    <row r="444" spans="1:17" ht="8.25" hidden="1" customHeight="1">
      <c r="A444" s="237">
        <v>50816</v>
      </c>
      <c r="B444" s="25">
        <v>50</v>
      </c>
      <c r="C444" s="35" t="s">
        <v>19</v>
      </c>
      <c r="D444" s="36" t="str">
        <f t="shared" ref="D444:E444" si="306">D443</f>
        <v>'</v>
      </c>
      <c r="E444" s="37">
        <f t="shared" si="306"/>
        <v>50993</v>
      </c>
      <c r="F444" s="6">
        <f>MAXA('Loan #3'!F420,'Loan #4'!F420,'Loan #5'!F408,'Loan #6'!F408,'Loan #7'!F396,'Loan #8'!F396,'Loan #9'!F384)</f>
        <v>0</v>
      </c>
      <c r="G444" s="38">
        <f>SUM('Loan #1'!G444+'Loan #2'!G444+'Loan #3'!G420+'Loan #4'!G420+'Loan #5'!G408+'Loan #6'!G408+'Loan #7'!G396+'Loan #8'!G396+'Loan #9'!G384)</f>
        <v>0</v>
      </c>
      <c r="H444" s="39">
        <f>SUM('Loan #1'!H444+'Loan #2'!H444+'Loan #3'!H420+'Loan #4'!H420+'Loan #5'!H408+'Loan #6'!H408+'Loan #7'!H396+'Loan #8'!H396+'Loan #9'!H384)</f>
        <v>0</v>
      </c>
      <c r="I444" s="39">
        <f>SUM('Loan #1'!I444+'Loan #2'!I444+'Loan #3'!I420+'Loan #4'!I420+'Loan #5'!I408+'Loan #6'!I408+'Loan #7'!I396+'Loan #8'!I396+'Loan #9'!I384)</f>
        <v>0</v>
      </c>
      <c r="J444" s="39">
        <f>SUM('Loan #1'!J444+'Loan #2'!J444+'Loan #3'!J420+'Loan #4'!J420+'Loan #5'!J408+'Loan #6'!J408+'Loan #7'!J396+'Loan #8'!J396+'Loan #9'!J384)</f>
        <v>0</v>
      </c>
      <c r="K444" s="41"/>
      <c r="L444" s="42"/>
      <c r="M444" s="42"/>
      <c r="N444" s="42"/>
      <c r="O444" s="42"/>
      <c r="P444" s="46"/>
      <c r="Q444" s="23"/>
    </row>
    <row r="445" spans="1:17" ht="8.25" hidden="1" customHeight="1">
      <c r="A445" s="237">
        <v>50844</v>
      </c>
      <c r="B445" s="25">
        <v>51</v>
      </c>
      <c r="C445" s="35" t="s">
        <v>20</v>
      </c>
      <c r="D445" s="36" t="str">
        <f t="shared" ref="D445:E445" si="307">D444</f>
        <v>'</v>
      </c>
      <c r="E445" s="37">
        <f t="shared" si="307"/>
        <v>50993</v>
      </c>
      <c r="F445" s="6">
        <f>MAXA('Loan #3'!F421,'Loan #4'!F421,'Loan #5'!F409,'Loan #6'!F409,'Loan #7'!F397,'Loan #8'!F397,'Loan #9'!F385)</f>
        <v>0</v>
      </c>
      <c r="G445" s="38">
        <f>SUM('Loan #1'!G445+'Loan #2'!G445+'Loan #3'!G421+'Loan #4'!G421+'Loan #5'!G409+'Loan #6'!G409+'Loan #7'!G397+'Loan #8'!G397+'Loan #9'!G385)</f>
        <v>0</v>
      </c>
      <c r="H445" s="39">
        <f>SUM('Loan #1'!H445+'Loan #2'!H445+'Loan #3'!H421+'Loan #4'!H421+'Loan #5'!H409+'Loan #6'!H409+'Loan #7'!H397+'Loan #8'!H397+'Loan #9'!H385)</f>
        <v>0</v>
      </c>
      <c r="I445" s="39">
        <f>SUM('Loan #1'!I445+'Loan #2'!I445+'Loan #3'!I421+'Loan #4'!I421+'Loan #5'!I409+'Loan #6'!I409+'Loan #7'!I397+'Loan #8'!I397+'Loan #9'!I385)</f>
        <v>0</v>
      </c>
      <c r="J445" s="39">
        <f>SUM('Loan #1'!J445+'Loan #2'!J445+'Loan #3'!J421+'Loan #4'!J421+'Loan #5'!J409+'Loan #6'!J409+'Loan #7'!J397+'Loan #8'!J397+'Loan #9'!J385)</f>
        <v>0</v>
      </c>
      <c r="K445" s="41"/>
      <c r="L445" s="42"/>
      <c r="M445" s="42"/>
      <c r="N445" s="42"/>
      <c r="O445" s="42"/>
      <c r="P445" s="46"/>
      <c r="Q445" s="23"/>
    </row>
    <row r="446" spans="1:17" ht="8.25" hidden="1" customHeight="1">
      <c r="A446" s="237">
        <v>50875</v>
      </c>
      <c r="B446" s="25">
        <v>52</v>
      </c>
      <c r="C446" s="35" t="s">
        <v>21</v>
      </c>
      <c r="D446" s="36" t="str">
        <f t="shared" ref="D446:E446" si="308">D445</f>
        <v>'</v>
      </c>
      <c r="E446" s="37">
        <f t="shared" si="308"/>
        <v>50993</v>
      </c>
      <c r="F446" s="6">
        <f>MAXA('Loan #3'!F422,'Loan #4'!F422,'Loan #5'!F410,'Loan #6'!F410,'Loan #7'!F398,'Loan #8'!F398,'Loan #9'!F386)</f>
        <v>0</v>
      </c>
      <c r="G446" s="38">
        <f>SUM('Loan #1'!G446+'Loan #2'!G446+'Loan #3'!G422+'Loan #4'!G422+'Loan #5'!G410+'Loan #6'!G410+'Loan #7'!G398+'Loan #8'!G398+'Loan #9'!G386)</f>
        <v>0</v>
      </c>
      <c r="H446" s="39">
        <f>SUM('Loan #1'!H446+'Loan #2'!H446+'Loan #3'!H422+'Loan #4'!H422+'Loan #5'!H410+'Loan #6'!H410+'Loan #7'!H398+'Loan #8'!H398+'Loan #9'!H386)</f>
        <v>0</v>
      </c>
      <c r="I446" s="39">
        <f>SUM('Loan #1'!I446+'Loan #2'!I446+'Loan #3'!I422+'Loan #4'!I422+'Loan #5'!I410+'Loan #6'!I410+'Loan #7'!I398+'Loan #8'!I398+'Loan #9'!I386)</f>
        <v>0</v>
      </c>
      <c r="J446" s="39">
        <f>SUM('Loan #1'!J446+'Loan #2'!J446+'Loan #3'!J422+'Loan #4'!J422+'Loan #5'!J410+'Loan #6'!J410+'Loan #7'!J398+'Loan #8'!J398+'Loan #9'!J386)</f>
        <v>0</v>
      </c>
      <c r="K446" s="41"/>
      <c r="L446" s="42"/>
      <c r="M446" s="42"/>
      <c r="N446" s="42"/>
      <c r="O446" s="42"/>
      <c r="P446" s="46"/>
      <c r="Q446" s="23"/>
    </row>
    <row r="447" spans="1:17" ht="8.25" hidden="1" customHeight="1">
      <c r="A447" s="237">
        <v>50905</v>
      </c>
      <c r="B447" s="25">
        <v>53</v>
      </c>
      <c r="C447" s="35" t="s">
        <v>22</v>
      </c>
      <c r="D447" s="36" t="str">
        <f t="shared" ref="D447:E447" si="309">D446</f>
        <v>'</v>
      </c>
      <c r="E447" s="37">
        <f t="shared" si="309"/>
        <v>50993</v>
      </c>
      <c r="F447" s="6">
        <f>MAXA('Loan #3'!F423,'Loan #4'!F423,'Loan #5'!F411,'Loan #6'!F411,'Loan #7'!F399,'Loan #8'!F399,'Loan #9'!F387)</f>
        <v>0</v>
      </c>
      <c r="G447" s="38">
        <f>SUM('Loan #1'!G447+'Loan #2'!G447+'Loan #3'!G423+'Loan #4'!G423+'Loan #5'!G411+'Loan #6'!G411+'Loan #7'!G399+'Loan #8'!G399+'Loan #9'!G387)</f>
        <v>0</v>
      </c>
      <c r="H447" s="39">
        <f>SUM('Loan #1'!H447+'Loan #2'!H447+'Loan #3'!H423+'Loan #4'!H423+'Loan #5'!H411+'Loan #6'!H411+'Loan #7'!H399+'Loan #8'!H399+'Loan #9'!H387)</f>
        <v>0</v>
      </c>
      <c r="I447" s="39">
        <f>SUM('Loan #1'!I447+'Loan #2'!I447+'Loan #3'!I423+'Loan #4'!I423+'Loan #5'!I411+'Loan #6'!I411+'Loan #7'!I399+'Loan #8'!I399+'Loan #9'!I387)</f>
        <v>0</v>
      </c>
      <c r="J447" s="39">
        <f>SUM('Loan #1'!J447+'Loan #2'!J447+'Loan #3'!J423+'Loan #4'!J423+'Loan #5'!J411+'Loan #6'!J411+'Loan #7'!J399+'Loan #8'!J399+'Loan #9'!J387)</f>
        <v>0</v>
      </c>
      <c r="K447" s="41"/>
      <c r="L447" s="42"/>
      <c r="M447" s="42"/>
      <c r="N447" s="42"/>
      <c r="O447" s="42"/>
      <c r="P447" s="46"/>
      <c r="Q447" s="23"/>
    </row>
    <row r="448" spans="1:17" ht="8.25" hidden="1" customHeight="1">
      <c r="A448" s="237">
        <v>50936</v>
      </c>
      <c r="B448" s="25">
        <v>54</v>
      </c>
      <c r="C448" s="35" t="s">
        <v>23</v>
      </c>
      <c r="D448" s="36" t="str">
        <f t="shared" ref="D448:E448" si="310">D447</f>
        <v>'</v>
      </c>
      <c r="E448" s="37">
        <f t="shared" si="310"/>
        <v>50993</v>
      </c>
      <c r="F448" s="6">
        <f>MAXA('Loan #3'!F424,'Loan #4'!F424,'Loan #5'!F412,'Loan #6'!F412,'Loan #7'!F400,'Loan #8'!F400,'Loan #9'!F388)</f>
        <v>0</v>
      </c>
      <c r="G448" s="38">
        <f>SUM('Loan #1'!G448+'Loan #2'!G448+'Loan #3'!G424+'Loan #4'!G424+'Loan #5'!G412+'Loan #6'!G412+'Loan #7'!G400+'Loan #8'!G400+'Loan #9'!G388)</f>
        <v>0</v>
      </c>
      <c r="H448" s="39">
        <f>SUM('Loan #1'!H448+'Loan #2'!H448+'Loan #3'!H424+'Loan #4'!H424+'Loan #5'!H412+'Loan #6'!H412+'Loan #7'!H400+'Loan #8'!H400+'Loan #9'!H388)</f>
        <v>0</v>
      </c>
      <c r="I448" s="39">
        <f>SUM('Loan #1'!I448+'Loan #2'!I448+'Loan #3'!I424+'Loan #4'!I424+'Loan #5'!I412+'Loan #6'!I412+'Loan #7'!I400+'Loan #8'!I400+'Loan #9'!I388)</f>
        <v>0</v>
      </c>
      <c r="J448" s="39">
        <f>SUM('Loan #1'!J448+'Loan #2'!J448+'Loan #3'!J424+'Loan #4'!J424+'Loan #5'!J412+'Loan #6'!J412+'Loan #7'!J400+'Loan #8'!J400+'Loan #9'!J388)</f>
        <v>0</v>
      </c>
      <c r="K448" s="41"/>
      <c r="L448" s="42"/>
      <c r="M448" s="42"/>
      <c r="N448" s="42"/>
      <c r="O448" s="42"/>
      <c r="P448" s="46"/>
      <c r="Q448" s="23"/>
    </row>
    <row r="449" spans="1:17" ht="8.25" hidden="1" customHeight="1">
      <c r="A449" s="237">
        <v>50966</v>
      </c>
      <c r="B449" s="25">
        <v>55</v>
      </c>
      <c r="C449" s="35" t="s">
        <v>24</v>
      </c>
      <c r="D449" s="36" t="str">
        <f t="shared" ref="D449:E449" si="311">D448</f>
        <v>'</v>
      </c>
      <c r="E449" s="37">
        <f t="shared" si="311"/>
        <v>50993</v>
      </c>
      <c r="F449" s="6">
        <f>MAXA('Loan #3'!F425,'Loan #4'!F425,'Loan #5'!F413,'Loan #6'!F413,'Loan #7'!F401,'Loan #8'!F401,'Loan #9'!F389)</f>
        <v>0</v>
      </c>
      <c r="G449" s="38">
        <f>SUM('Loan #1'!G449+'Loan #2'!G449+'Loan #3'!G425+'Loan #4'!G425+'Loan #5'!G413+'Loan #6'!G413+'Loan #7'!G401+'Loan #8'!G401+'Loan #9'!G389)</f>
        <v>0</v>
      </c>
      <c r="H449" s="39">
        <f>SUM('Loan #1'!H449+'Loan #2'!H449+'Loan #3'!H425+'Loan #4'!H425+'Loan #5'!H413+'Loan #6'!H413+'Loan #7'!H401+'Loan #8'!H401+'Loan #9'!H389)</f>
        <v>0</v>
      </c>
      <c r="I449" s="39">
        <f>SUM('Loan #1'!I449+'Loan #2'!I449+'Loan #3'!I425+'Loan #4'!I425+'Loan #5'!I413+'Loan #6'!I413+'Loan #7'!I401+'Loan #8'!I401+'Loan #9'!I389)</f>
        <v>0</v>
      </c>
      <c r="J449" s="39">
        <f>SUM('Loan #1'!J449+'Loan #2'!J449+'Loan #3'!J425+'Loan #4'!J425+'Loan #5'!J413+'Loan #6'!J413+'Loan #7'!J401+'Loan #8'!J401+'Loan #9'!J389)</f>
        <v>0</v>
      </c>
      <c r="K449" s="41"/>
      <c r="L449" s="42"/>
      <c r="M449" s="42"/>
      <c r="N449" s="42"/>
      <c r="O449" s="42"/>
      <c r="P449" s="46"/>
      <c r="Q449" s="23"/>
    </row>
    <row r="450" spans="1:17" ht="8.25" hidden="1" customHeight="1">
      <c r="A450" s="237">
        <v>50997</v>
      </c>
      <c r="B450" s="25">
        <v>56</v>
      </c>
      <c r="C450" s="35" t="s">
        <v>25</v>
      </c>
      <c r="D450" s="36" t="str">
        <f t="shared" ref="D450:E450" si="312">D449</f>
        <v>'</v>
      </c>
      <c r="E450" s="37">
        <f t="shared" si="312"/>
        <v>50993</v>
      </c>
      <c r="F450" s="6">
        <f>MAXA('Loan #3'!F426,'Loan #4'!F426,'Loan #5'!F414,'Loan #6'!F414,'Loan #7'!F402,'Loan #8'!F402,'Loan #9'!F390)</f>
        <v>0</v>
      </c>
      <c r="G450" s="38">
        <f>SUM('Loan #1'!G450+'Loan #2'!G450+'Loan #3'!G426+'Loan #4'!G426+'Loan #5'!G414+'Loan #6'!G414+'Loan #7'!G402+'Loan #8'!G402+'Loan #9'!G390)</f>
        <v>0</v>
      </c>
      <c r="H450" s="39">
        <f>SUM('Loan #1'!H450+'Loan #2'!H450+'Loan #3'!H426+'Loan #4'!H426+'Loan #5'!H414+'Loan #6'!H414+'Loan #7'!H402+'Loan #8'!H402+'Loan #9'!H390)</f>
        <v>0</v>
      </c>
      <c r="I450" s="39">
        <f>SUM('Loan #1'!I450+'Loan #2'!I450+'Loan #3'!I426+'Loan #4'!I426+'Loan #5'!I414+'Loan #6'!I414+'Loan #7'!I402+'Loan #8'!I402+'Loan #9'!I390)</f>
        <v>0</v>
      </c>
      <c r="J450" s="39">
        <f>SUM('Loan #1'!J450+'Loan #2'!J450+'Loan #3'!J426+'Loan #4'!J426+'Loan #5'!J414+'Loan #6'!J414+'Loan #7'!J402+'Loan #8'!J402+'Loan #9'!J390)</f>
        <v>0</v>
      </c>
      <c r="K450" s="41"/>
      <c r="L450" s="42"/>
      <c r="M450" s="42"/>
      <c r="N450" s="42"/>
      <c r="O450" s="42"/>
      <c r="P450" s="46"/>
      <c r="Q450" s="23"/>
    </row>
    <row r="451" spans="1:17" ht="8.25" hidden="1" customHeight="1">
      <c r="A451" s="237">
        <v>51028</v>
      </c>
      <c r="B451" s="25">
        <v>57</v>
      </c>
      <c r="C451" s="35" t="s">
        <v>26</v>
      </c>
      <c r="D451" s="36" t="str">
        <f t="shared" ref="D451:E451" si="313">D450</f>
        <v>'</v>
      </c>
      <c r="E451" s="37">
        <f t="shared" si="313"/>
        <v>50993</v>
      </c>
      <c r="F451" s="6">
        <f>MAXA('Loan #3'!F427,'Loan #4'!F427,'Loan #5'!F415,'Loan #6'!F415,'Loan #7'!F403,'Loan #8'!F403,'Loan #9'!F391)</f>
        <v>0</v>
      </c>
      <c r="G451" s="38">
        <f>SUM('Loan #1'!G451+'Loan #2'!G451+'Loan #3'!G427+'Loan #4'!G427+'Loan #5'!G415+'Loan #6'!G415+'Loan #7'!G403+'Loan #8'!G403+'Loan #9'!G391)</f>
        <v>0</v>
      </c>
      <c r="H451" s="39">
        <f>SUM('Loan #1'!H451+'Loan #2'!H451+'Loan #3'!H427+'Loan #4'!H427+'Loan #5'!H415+'Loan #6'!H415+'Loan #7'!H403+'Loan #8'!H403+'Loan #9'!H391)</f>
        <v>0</v>
      </c>
      <c r="I451" s="39">
        <f>SUM('Loan #1'!I451+'Loan #2'!I451+'Loan #3'!I427+'Loan #4'!I427+'Loan #5'!I415+'Loan #6'!I415+'Loan #7'!I403+'Loan #8'!I403+'Loan #9'!I391)</f>
        <v>0</v>
      </c>
      <c r="J451" s="39">
        <f>SUM('Loan #1'!J451+'Loan #2'!J451+'Loan #3'!J427+'Loan #4'!J427+'Loan #5'!J415+'Loan #6'!J415+'Loan #7'!J403+'Loan #8'!J403+'Loan #9'!J391)</f>
        <v>0</v>
      </c>
      <c r="K451" s="41"/>
      <c r="L451" s="42"/>
      <c r="M451" s="42"/>
      <c r="N451" s="42"/>
      <c r="O451" s="42"/>
      <c r="P451" s="46"/>
      <c r="Q451" s="23"/>
    </row>
    <row r="452" spans="1:17" ht="8.25" hidden="1" customHeight="1">
      <c r="A452" s="237">
        <v>51058</v>
      </c>
      <c r="B452" s="25">
        <v>58</v>
      </c>
      <c r="C452" s="35" t="s">
        <v>27</v>
      </c>
      <c r="D452" s="36" t="str">
        <f t="shared" ref="D452:E452" si="314">D451</f>
        <v>'</v>
      </c>
      <c r="E452" s="37">
        <f t="shared" si="314"/>
        <v>50993</v>
      </c>
      <c r="F452" s="6">
        <f>MAXA('Loan #3'!F428,'Loan #4'!F428,'Loan #5'!F416,'Loan #6'!F416,'Loan #7'!F404,'Loan #8'!F404,'Loan #9'!F392)</f>
        <v>0</v>
      </c>
      <c r="G452" s="38">
        <f>SUM('Loan #1'!G452+'Loan #2'!G452+'Loan #3'!G428+'Loan #4'!G428+'Loan #5'!G416+'Loan #6'!G416+'Loan #7'!G404+'Loan #8'!G404+'Loan #9'!G392)</f>
        <v>0</v>
      </c>
      <c r="H452" s="39">
        <f>SUM('Loan #1'!H452+'Loan #2'!H452+'Loan #3'!H428+'Loan #4'!H428+'Loan #5'!H416+'Loan #6'!H416+'Loan #7'!H404+'Loan #8'!H404+'Loan #9'!H392)</f>
        <v>0</v>
      </c>
      <c r="I452" s="39">
        <f>SUM('Loan #1'!I452+'Loan #2'!I452+'Loan #3'!I428+'Loan #4'!I428+'Loan #5'!I416+'Loan #6'!I416+'Loan #7'!I404+'Loan #8'!I404+'Loan #9'!I392)</f>
        <v>0</v>
      </c>
      <c r="J452" s="39">
        <f>SUM('Loan #1'!J452+'Loan #2'!J452+'Loan #3'!J428+'Loan #4'!J428+'Loan #5'!J416+'Loan #6'!J416+'Loan #7'!J404+'Loan #8'!J404+'Loan #9'!J392)</f>
        <v>0</v>
      </c>
      <c r="K452" s="41"/>
      <c r="L452" s="42"/>
      <c r="M452" s="42"/>
      <c r="N452" s="42"/>
      <c r="O452" s="42"/>
      <c r="P452" s="46"/>
      <c r="Q452" s="23"/>
    </row>
    <row r="453" spans="1:17" ht="8.25" hidden="1" customHeight="1">
      <c r="A453" s="237">
        <v>51089</v>
      </c>
      <c r="B453" s="25">
        <v>59</v>
      </c>
      <c r="C453" s="35" t="s">
        <v>28</v>
      </c>
      <c r="D453" s="36" t="str">
        <f t="shared" ref="D453:E453" si="315">D452</f>
        <v>'</v>
      </c>
      <c r="E453" s="37">
        <f t="shared" si="315"/>
        <v>50993</v>
      </c>
      <c r="F453" s="6">
        <f>MAXA('Loan #3'!F429,'Loan #4'!F429,'Loan #5'!F417,'Loan #6'!F417,'Loan #7'!F405,'Loan #8'!F405,'Loan #9'!F393)</f>
        <v>0</v>
      </c>
      <c r="G453" s="38">
        <f>SUM('Loan #1'!G453+'Loan #2'!G453+'Loan #3'!G429+'Loan #4'!G429+'Loan #5'!G417+'Loan #6'!G417+'Loan #7'!G405+'Loan #8'!G405+'Loan #9'!G393)</f>
        <v>0</v>
      </c>
      <c r="H453" s="39">
        <f>SUM('Loan #1'!H453+'Loan #2'!H453+'Loan #3'!H429+'Loan #4'!H429+'Loan #5'!H417+'Loan #6'!H417+'Loan #7'!H405+'Loan #8'!H405+'Loan #9'!H393)</f>
        <v>0</v>
      </c>
      <c r="I453" s="39">
        <f>SUM('Loan #1'!I453+'Loan #2'!I453+'Loan #3'!I429+'Loan #4'!I429+'Loan #5'!I417+'Loan #6'!I417+'Loan #7'!I405+'Loan #8'!I405+'Loan #9'!I393)</f>
        <v>0</v>
      </c>
      <c r="J453" s="39">
        <f>SUM('Loan #1'!J453+'Loan #2'!J453+'Loan #3'!J429+'Loan #4'!J429+'Loan #5'!J417+'Loan #6'!J417+'Loan #7'!J405+'Loan #8'!J405+'Loan #9'!J393)</f>
        <v>0</v>
      </c>
      <c r="K453" s="41"/>
      <c r="L453" s="42"/>
      <c r="M453" s="42"/>
      <c r="N453" s="42"/>
      <c r="O453" s="42"/>
      <c r="P453" s="46"/>
      <c r="Q453" s="23"/>
    </row>
    <row r="454" spans="1:17" ht="8.25" hidden="1" customHeight="1">
      <c r="A454" s="237">
        <v>51119</v>
      </c>
      <c r="B454" s="25">
        <v>60</v>
      </c>
      <c r="C454" s="50" t="s">
        <v>29</v>
      </c>
      <c r="D454" s="51" t="str">
        <f t="shared" ref="D454:E454" si="316">D453</f>
        <v>'</v>
      </c>
      <c r="E454" s="52">
        <f t="shared" si="316"/>
        <v>50993</v>
      </c>
      <c r="F454" s="6">
        <f>MAXA('Loan #3'!F430,'Loan #4'!F430,'Loan #5'!F418,'Loan #6'!F418,'Loan #7'!F406,'Loan #8'!F406,'Loan #9'!F394)</f>
        <v>0</v>
      </c>
      <c r="G454" s="45">
        <f>SUM('Loan #1'!G454+'Loan #2'!G454+'Loan #3'!G430+'Loan #4'!G430+'Loan #5'!G418+'Loan #6'!G418+'Loan #7'!G406+'Loan #8'!G406+'Loan #9'!G394)</f>
        <v>0</v>
      </c>
      <c r="H454" s="42">
        <f>SUM('Loan #1'!H454+'Loan #2'!H454+'Loan #3'!H430+'Loan #4'!H430+'Loan #5'!H418+'Loan #6'!H418+'Loan #7'!H406+'Loan #8'!H406+'Loan #9'!H394)</f>
        <v>0</v>
      </c>
      <c r="I454" s="42">
        <f>SUM('Loan #1'!I454+'Loan #2'!I454+'Loan #3'!I430+'Loan #4'!I430+'Loan #5'!I418+'Loan #6'!I418+'Loan #7'!I406+'Loan #8'!I406+'Loan #9'!I394)</f>
        <v>0</v>
      </c>
      <c r="J454" s="42">
        <f>SUM('Loan #1'!J454+'Loan #2'!J454+'Loan #3'!J430+'Loan #4'!J430+'Loan #5'!J418+'Loan #6'!J418+'Loan #7'!J406+'Loan #8'!J406+'Loan #9'!J394)</f>
        <v>0</v>
      </c>
      <c r="K454" s="57">
        <f>SUM(H443:H454)</f>
        <v>0</v>
      </c>
      <c r="L454" s="55">
        <f>SUM(I443:I454)</f>
        <v>0</v>
      </c>
      <c r="M454" s="55">
        <f>SUM(G443:G454)</f>
        <v>0</v>
      </c>
      <c r="N454" s="55">
        <f>K454+N442</f>
        <v>426067.42000000004</v>
      </c>
      <c r="O454" s="55">
        <f>L454+O442</f>
        <v>303828.66034207353</v>
      </c>
      <c r="P454" s="56">
        <f>M454+P442</f>
        <v>729896.08034207358</v>
      </c>
      <c r="Q454" s="23"/>
    </row>
    <row r="455" spans="1:17" ht="8.25" hidden="1" customHeight="1">
      <c r="A455" s="237">
        <v>51150</v>
      </c>
      <c r="B455" s="25">
        <v>49</v>
      </c>
      <c r="C455" s="26" t="s">
        <v>17</v>
      </c>
      <c r="D455" s="47" t="str">
        <f>D443</f>
        <v>'</v>
      </c>
      <c r="E455" s="27">
        <f>E443+366</f>
        <v>51359</v>
      </c>
      <c r="F455" s="90">
        <f>MAXA('Loan #3'!F431,'Loan #4'!F431,'Loan #5'!F419,'Loan #6'!F419,'Loan #7'!F407,'Loan #8'!F407,'Loan #9'!F395)</f>
        <v>0</v>
      </c>
      <c r="G455" s="28">
        <f>SUM('Loan #1'!G455+'Loan #2'!G455+'Loan #3'!G431+'Loan #4'!G431+'Loan #5'!G419+'Loan #6'!G419+'Loan #7'!G407+'Loan #8'!G407+'Loan #9'!G395)</f>
        <v>0</v>
      </c>
      <c r="H455" s="29">
        <f>SUM('Loan #1'!H455+'Loan #2'!H455+'Loan #3'!H431+'Loan #4'!H431+'Loan #5'!H419+'Loan #6'!H419+'Loan #7'!H407+'Loan #8'!H407+'Loan #9'!H395)</f>
        <v>0</v>
      </c>
      <c r="I455" s="29">
        <f>SUM('Loan #1'!I455+'Loan #2'!I455+'Loan #3'!I431+'Loan #4'!I431+'Loan #5'!I419+'Loan #6'!I419+'Loan #7'!I407+'Loan #8'!I407+'Loan #9'!I395)</f>
        <v>0</v>
      </c>
      <c r="J455" s="29">
        <f>SUM('Loan #1'!J455+'Loan #2'!J455+'Loan #3'!J431+'Loan #4'!J431+'Loan #5'!J419+'Loan #6'!J419+'Loan #7'!J407+'Loan #8'!J407+'Loan #9'!J395)</f>
        <v>0</v>
      </c>
      <c r="K455" s="31"/>
      <c r="L455" s="32"/>
      <c r="M455" s="32"/>
      <c r="N455" s="32"/>
      <c r="O455" s="32"/>
      <c r="P455" s="48"/>
      <c r="Q455" s="23"/>
    </row>
    <row r="456" spans="1:17" ht="8.25" hidden="1" customHeight="1">
      <c r="A456" s="237">
        <v>51181</v>
      </c>
      <c r="B456" s="25">
        <v>62</v>
      </c>
      <c r="C456" s="35" t="s">
        <v>19</v>
      </c>
      <c r="D456" s="36" t="str">
        <f t="shared" ref="D456:E456" si="317">D455</f>
        <v>'</v>
      </c>
      <c r="E456" s="37">
        <f t="shared" si="317"/>
        <v>51359</v>
      </c>
      <c r="F456" s="6">
        <f>MAXA('Loan #3'!F432,'Loan #4'!F432,'Loan #5'!F420,'Loan #6'!F420,'Loan #7'!F408,'Loan #8'!F408,'Loan #9'!F396)</f>
        <v>0</v>
      </c>
      <c r="G456" s="38">
        <f>SUM('Loan #1'!G456+'Loan #2'!G456+'Loan #3'!G432+'Loan #4'!G432+'Loan #5'!G420+'Loan #6'!G420+'Loan #7'!G408+'Loan #8'!G408+'Loan #9'!G396)</f>
        <v>0</v>
      </c>
      <c r="H456" s="39">
        <f>SUM('Loan #1'!H456+'Loan #2'!H456+'Loan #3'!H432+'Loan #4'!H432+'Loan #5'!H420+'Loan #6'!H420+'Loan #7'!H408+'Loan #8'!H408+'Loan #9'!H396)</f>
        <v>0</v>
      </c>
      <c r="I456" s="39">
        <f>SUM('Loan #1'!I456+'Loan #2'!I456+'Loan #3'!I432+'Loan #4'!I432+'Loan #5'!I420+'Loan #6'!I420+'Loan #7'!I408+'Loan #8'!I408+'Loan #9'!I396)</f>
        <v>0</v>
      </c>
      <c r="J456" s="39">
        <f>SUM('Loan #1'!J456+'Loan #2'!J456+'Loan #3'!J432+'Loan #4'!J432+'Loan #5'!J420+'Loan #6'!J420+'Loan #7'!J408+'Loan #8'!J408+'Loan #9'!J396)</f>
        <v>0</v>
      </c>
      <c r="K456" s="41"/>
      <c r="L456" s="42"/>
      <c r="M456" s="42"/>
      <c r="N456" s="42"/>
      <c r="O456" s="42"/>
      <c r="P456" s="46"/>
      <c r="Q456" s="23"/>
    </row>
    <row r="457" spans="1:17" ht="8.25" hidden="1" customHeight="1">
      <c r="A457" s="237">
        <v>51210</v>
      </c>
      <c r="B457" s="25">
        <v>63</v>
      </c>
      <c r="C457" s="35" t="s">
        <v>20</v>
      </c>
      <c r="D457" s="36" t="str">
        <f t="shared" ref="D457:E457" si="318">D456</f>
        <v>'</v>
      </c>
      <c r="E457" s="37">
        <f t="shared" si="318"/>
        <v>51359</v>
      </c>
      <c r="F457" s="6">
        <f>MAXA('Loan #3'!F433,'Loan #4'!F433,'Loan #5'!F421,'Loan #6'!F421,'Loan #7'!F409,'Loan #8'!F409,'Loan #9'!F397)</f>
        <v>0</v>
      </c>
      <c r="G457" s="38">
        <f>SUM('Loan #1'!G457+'Loan #2'!G457+'Loan #3'!G433+'Loan #4'!G433+'Loan #5'!G421+'Loan #6'!G421+'Loan #7'!G409+'Loan #8'!G409+'Loan #9'!G397)</f>
        <v>0</v>
      </c>
      <c r="H457" s="39">
        <f>SUM('Loan #1'!H457+'Loan #2'!H457+'Loan #3'!H433+'Loan #4'!H433+'Loan #5'!H421+'Loan #6'!H421+'Loan #7'!H409+'Loan #8'!H409+'Loan #9'!H397)</f>
        <v>0</v>
      </c>
      <c r="I457" s="39">
        <f>SUM('Loan #1'!I457+'Loan #2'!I457+'Loan #3'!I433+'Loan #4'!I433+'Loan #5'!I421+'Loan #6'!I421+'Loan #7'!I409+'Loan #8'!I409+'Loan #9'!I397)</f>
        <v>0</v>
      </c>
      <c r="J457" s="39">
        <f>SUM('Loan #1'!J457+'Loan #2'!J457+'Loan #3'!J433+'Loan #4'!J433+'Loan #5'!J421+'Loan #6'!J421+'Loan #7'!J409+'Loan #8'!J409+'Loan #9'!J397)</f>
        <v>0</v>
      </c>
      <c r="K457" s="41"/>
      <c r="L457" s="42"/>
      <c r="M457" s="42"/>
      <c r="N457" s="42"/>
      <c r="O457" s="42"/>
      <c r="P457" s="46"/>
      <c r="Q457" s="23"/>
    </row>
    <row r="458" spans="1:17" ht="8.25" hidden="1" customHeight="1">
      <c r="A458" s="237">
        <v>51241</v>
      </c>
      <c r="B458" s="25">
        <v>64</v>
      </c>
      <c r="C458" s="35" t="s">
        <v>21</v>
      </c>
      <c r="D458" s="36" t="str">
        <f t="shared" ref="D458:E458" si="319">D457</f>
        <v>'</v>
      </c>
      <c r="E458" s="37">
        <f t="shared" si="319"/>
        <v>51359</v>
      </c>
      <c r="F458" s="6">
        <f>MAXA('Loan #3'!F434,'Loan #4'!F434,'Loan #5'!F422,'Loan #6'!F422,'Loan #7'!F410,'Loan #8'!F410,'Loan #9'!F398)</f>
        <v>0</v>
      </c>
      <c r="G458" s="38">
        <f>SUM('Loan #1'!G458+'Loan #2'!G458+'Loan #3'!G434+'Loan #4'!G434+'Loan #5'!G422+'Loan #6'!G422+'Loan #7'!G410+'Loan #8'!G410+'Loan #9'!G398)</f>
        <v>0</v>
      </c>
      <c r="H458" s="39">
        <f>SUM('Loan #1'!H458+'Loan #2'!H458+'Loan #3'!H434+'Loan #4'!H434+'Loan #5'!H422+'Loan #6'!H422+'Loan #7'!H410+'Loan #8'!H410+'Loan #9'!H398)</f>
        <v>0</v>
      </c>
      <c r="I458" s="39">
        <f>SUM('Loan #1'!I458+'Loan #2'!I458+'Loan #3'!I434+'Loan #4'!I434+'Loan #5'!I422+'Loan #6'!I422+'Loan #7'!I410+'Loan #8'!I410+'Loan #9'!I398)</f>
        <v>0</v>
      </c>
      <c r="J458" s="39">
        <f>SUM('Loan #1'!J458+'Loan #2'!J458+'Loan #3'!J434+'Loan #4'!J434+'Loan #5'!J422+'Loan #6'!J422+'Loan #7'!J410+'Loan #8'!J410+'Loan #9'!J398)</f>
        <v>0</v>
      </c>
      <c r="K458" s="41"/>
      <c r="L458" s="42"/>
      <c r="M458" s="42"/>
      <c r="N458" s="42"/>
      <c r="O458" s="42"/>
      <c r="P458" s="46"/>
      <c r="Q458" s="23"/>
    </row>
    <row r="459" spans="1:17" ht="8.25" hidden="1" customHeight="1">
      <c r="A459" s="237">
        <v>51271</v>
      </c>
      <c r="B459" s="25">
        <v>65</v>
      </c>
      <c r="C459" s="35" t="s">
        <v>22</v>
      </c>
      <c r="D459" s="36" t="str">
        <f t="shared" ref="D459:E459" si="320">D458</f>
        <v>'</v>
      </c>
      <c r="E459" s="37">
        <f t="shared" si="320"/>
        <v>51359</v>
      </c>
      <c r="F459" s="6">
        <f>MAXA('Loan #3'!F435,'Loan #4'!F435,'Loan #5'!F423,'Loan #6'!F423,'Loan #7'!F411,'Loan #8'!F411,'Loan #9'!F399)</f>
        <v>0</v>
      </c>
      <c r="G459" s="38">
        <f>SUM('Loan #1'!G459+'Loan #2'!G459+'Loan #3'!G435+'Loan #4'!G435+'Loan #5'!G423+'Loan #6'!G423+'Loan #7'!G411+'Loan #8'!G411+'Loan #9'!G399)</f>
        <v>0</v>
      </c>
      <c r="H459" s="39">
        <f>SUM('Loan #1'!H459+'Loan #2'!H459+'Loan #3'!H435+'Loan #4'!H435+'Loan #5'!H423+'Loan #6'!H423+'Loan #7'!H411+'Loan #8'!H411+'Loan #9'!H399)</f>
        <v>0</v>
      </c>
      <c r="I459" s="39">
        <f>SUM('Loan #1'!I459+'Loan #2'!I459+'Loan #3'!I435+'Loan #4'!I435+'Loan #5'!I423+'Loan #6'!I423+'Loan #7'!I411+'Loan #8'!I411+'Loan #9'!I399)</f>
        <v>0</v>
      </c>
      <c r="J459" s="39">
        <f>SUM('Loan #1'!J459+'Loan #2'!J459+'Loan #3'!J435+'Loan #4'!J435+'Loan #5'!J423+'Loan #6'!J423+'Loan #7'!J411+'Loan #8'!J411+'Loan #9'!J399)</f>
        <v>0</v>
      </c>
      <c r="K459" s="41"/>
      <c r="L459" s="42"/>
      <c r="M459" s="42"/>
      <c r="N459" s="42"/>
      <c r="O459" s="42"/>
      <c r="P459" s="46"/>
      <c r="Q459" s="23"/>
    </row>
    <row r="460" spans="1:17" ht="8.25" hidden="1" customHeight="1">
      <c r="A460" s="237">
        <v>51302</v>
      </c>
      <c r="B460" s="25">
        <v>66</v>
      </c>
      <c r="C460" s="35" t="s">
        <v>23</v>
      </c>
      <c r="D460" s="36" t="str">
        <f t="shared" ref="D460:E460" si="321">D459</f>
        <v>'</v>
      </c>
      <c r="E460" s="37">
        <f t="shared" si="321"/>
        <v>51359</v>
      </c>
      <c r="F460" s="6">
        <f>MAXA('Loan #3'!F436,'Loan #4'!F436,'Loan #5'!F424,'Loan #6'!F424,'Loan #7'!F412,'Loan #8'!F412,'Loan #9'!F400)</f>
        <v>0</v>
      </c>
      <c r="G460" s="38">
        <f>SUM('Loan #1'!G460+'Loan #2'!G460+'Loan #3'!G436+'Loan #4'!G436+'Loan #5'!G424+'Loan #6'!G424+'Loan #7'!G412+'Loan #8'!G412+'Loan #9'!G400)</f>
        <v>0</v>
      </c>
      <c r="H460" s="39">
        <f>SUM('Loan #1'!H460+'Loan #2'!H460+'Loan #3'!H436+'Loan #4'!H436+'Loan #5'!H424+'Loan #6'!H424+'Loan #7'!H412+'Loan #8'!H412+'Loan #9'!H400)</f>
        <v>0</v>
      </c>
      <c r="I460" s="39">
        <f>SUM('Loan #1'!I460+'Loan #2'!I460+'Loan #3'!I436+'Loan #4'!I436+'Loan #5'!I424+'Loan #6'!I424+'Loan #7'!I412+'Loan #8'!I412+'Loan #9'!I400)</f>
        <v>0</v>
      </c>
      <c r="J460" s="39">
        <f>SUM('Loan #1'!J460+'Loan #2'!J460+'Loan #3'!J436+'Loan #4'!J436+'Loan #5'!J424+'Loan #6'!J424+'Loan #7'!J412+'Loan #8'!J412+'Loan #9'!J400)</f>
        <v>0</v>
      </c>
      <c r="K460" s="41"/>
      <c r="L460" s="42"/>
      <c r="M460" s="42"/>
      <c r="N460" s="42"/>
      <c r="O460" s="42"/>
      <c r="P460" s="46"/>
      <c r="Q460" s="23"/>
    </row>
    <row r="461" spans="1:17" ht="8.25" hidden="1" customHeight="1">
      <c r="A461" s="237">
        <v>51332</v>
      </c>
      <c r="B461" s="25">
        <v>67</v>
      </c>
      <c r="C461" s="35" t="s">
        <v>24</v>
      </c>
      <c r="D461" s="36" t="str">
        <f t="shared" ref="D461:E461" si="322">D460</f>
        <v>'</v>
      </c>
      <c r="E461" s="37">
        <f t="shared" si="322"/>
        <v>51359</v>
      </c>
      <c r="F461" s="6">
        <f>MAXA('Loan #3'!F437,'Loan #4'!F437,'Loan #5'!F425,'Loan #6'!F425,'Loan #7'!F413,'Loan #8'!F413,'Loan #9'!F401)</f>
        <v>0</v>
      </c>
      <c r="G461" s="38">
        <f>SUM('Loan #1'!G461+'Loan #2'!G461+'Loan #3'!G437+'Loan #4'!G437+'Loan #5'!G425+'Loan #6'!G425+'Loan #7'!G413+'Loan #8'!G413+'Loan #9'!G401)</f>
        <v>0</v>
      </c>
      <c r="H461" s="39">
        <f>SUM('Loan #1'!H461+'Loan #2'!H461+'Loan #3'!H437+'Loan #4'!H437+'Loan #5'!H425+'Loan #6'!H425+'Loan #7'!H413+'Loan #8'!H413+'Loan #9'!H401)</f>
        <v>0</v>
      </c>
      <c r="I461" s="39">
        <f>SUM('Loan #1'!I461+'Loan #2'!I461+'Loan #3'!I437+'Loan #4'!I437+'Loan #5'!I425+'Loan #6'!I425+'Loan #7'!I413+'Loan #8'!I413+'Loan #9'!I401)</f>
        <v>0</v>
      </c>
      <c r="J461" s="39">
        <f>SUM('Loan #1'!J461+'Loan #2'!J461+'Loan #3'!J437+'Loan #4'!J437+'Loan #5'!J425+'Loan #6'!J425+'Loan #7'!J413+'Loan #8'!J413+'Loan #9'!J401)</f>
        <v>0</v>
      </c>
      <c r="K461" s="41"/>
      <c r="L461" s="42"/>
      <c r="M461" s="42"/>
      <c r="N461" s="42"/>
      <c r="O461" s="42"/>
      <c r="P461" s="46"/>
      <c r="Q461" s="23"/>
    </row>
    <row r="462" spans="1:17" ht="8.25" hidden="1" customHeight="1">
      <c r="A462" s="237">
        <v>51363</v>
      </c>
      <c r="B462" s="25">
        <v>68</v>
      </c>
      <c r="C462" s="35" t="s">
        <v>25</v>
      </c>
      <c r="D462" s="36" t="str">
        <f t="shared" ref="D462:E462" si="323">D461</f>
        <v>'</v>
      </c>
      <c r="E462" s="37">
        <f t="shared" si="323"/>
        <v>51359</v>
      </c>
      <c r="F462" s="6">
        <f>MAXA('Loan #3'!F438,'Loan #4'!F438,'Loan #5'!F426,'Loan #6'!F426,'Loan #7'!F414,'Loan #8'!F414,'Loan #9'!F402)</f>
        <v>0</v>
      </c>
      <c r="G462" s="38">
        <f>SUM('Loan #1'!G462+'Loan #2'!G462+'Loan #3'!G438+'Loan #4'!G438+'Loan #5'!G426+'Loan #6'!G426+'Loan #7'!G414+'Loan #8'!G414+'Loan #9'!G402)</f>
        <v>0</v>
      </c>
      <c r="H462" s="39">
        <f>SUM('Loan #1'!H462+'Loan #2'!H462+'Loan #3'!H438+'Loan #4'!H438+'Loan #5'!H426+'Loan #6'!H426+'Loan #7'!H414+'Loan #8'!H414+'Loan #9'!H402)</f>
        <v>0</v>
      </c>
      <c r="I462" s="39">
        <f>SUM('Loan #1'!I462+'Loan #2'!I462+'Loan #3'!I438+'Loan #4'!I438+'Loan #5'!I426+'Loan #6'!I426+'Loan #7'!I414+'Loan #8'!I414+'Loan #9'!I402)</f>
        <v>0</v>
      </c>
      <c r="J462" s="39">
        <f>SUM('Loan #1'!J462+'Loan #2'!J462+'Loan #3'!J438+'Loan #4'!J438+'Loan #5'!J426+'Loan #6'!J426+'Loan #7'!J414+'Loan #8'!J414+'Loan #9'!J402)</f>
        <v>0</v>
      </c>
      <c r="K462" s="41"/>
      <c r="L462" s="42"/>
      <c r="M462" s="42"/>
      <c r="N462" s="42"/>
      <c r="O462" s="42"/>
      <c r="P462" s="46"/>
      <c r="Q462" s="23"/>
    </row>
    <row r="463" spans="1:17" ht="8.25" hidden="1" customHeight="1">
      <c r="A463" s="237">
        <v>51394</v>
      </c>
      <c r="B463" s="25">
        <v>69</v>
      </c>
      <c r="C463" s="35" t="s">
        <v>26</v>
      </c>
      <c r="D463" s="36" t="str">
        <f t="shared" ref="D463:E463" si="324">D462</f>
        <v>'</v>
      </c>
      <c r="E463" s="37">
        <f t="shared" si="324"/>
        <v>51359</v>
      </c>
      <c r="F463" s="6">
        <f>MAXA('Loan #3'!F439,'Loan #4'!F439,'Loan #5'!F427,'Loan #6'!F427,'Loan #7'!F415,'Loan #8'!F415,'Loan #9'!F403)</f>
        <v>0</v>
      </c>
      <c r="G463" s="38">
        <f>SUM('Loan #1'!G463+'Loan #2'!G463+'Loan #3'!G439+'Loan #4'!G439+'Loan #5'!G427+'Loan #6'!G427+'Loan #7'!G415+'Loan #8'!G415+'Loan #9'!G403)</f>
        <v>0</v>
      </c>
      <c r="H463" s="39">
        <f>SUM('Loan #1'!H463+'Loan #2'!H463+'Loan #3'!H439+'Loan #4'!H439+'Loan #5'!H427+'Loan #6'!H427+'Loan #7'!H415+'Loan #8'!H415+'Loan #9'!H403)</f>
        <v>0</v>
      </c>
      <c r="I463" s="39">
        <f>SUM('Loan #1'!I463+'Loan #2'!I463+'Loan #3'!I439+'Loan #4'!I439+'Loan #5'!I427+'Loan #6'!I427+'Loan #7'!I415+'Loan #8'!I415+'Loan #9'!I403)</f>
        <v>0</v>
      </c>
      <c r="J463" s="39">
        <f>SUM('Loan #1'!J463+'Loan #2'!J463+'Loan #3'!J439+'Loan #4'!J439+'Loan #5'!J427+'Loan #6'!J427+'Loan #7'!J415+'Loan #8'!J415+'Loan #9'!J403)</f>
        <v>0</v>
      </c>
      <c r="K463" s="41"/>
      <c r="L463" s="42"/>
      <c r="M463" s="42"/>
      <c r="N463" s="42"/>
      <c r="O463" s="42"/>
      <c r="P463" s="46"/>
      <c r="Q463" s="23"/>
    </row>
    <row r="464" spans="1:17" ht="8.25" hidden="1" customHeight="1">
      <c r="A464" s="237">
        <v>51424</v>
      </c>
      <c r="B464" s="25">
        <v>70</v>
      </c>
      <c r="C464" s="35" t="s">
        <v>27</v>
      </c>
      <c r="D464" s="36" t="str">
        <f t="shared" ref="D464:E464" si="325">D463</f>
        <v>'</v>
      </c>
      <c r="E464" s="37">
        <f t="shared" si="325"/>
        <v>51359</v>
      </c>
      <c r="F464" s="6">
        <f>MAXA('Loan #3'!F440,'Loan #4'!F440,'Loan #5'!F428,'Loan #6'!F428,'Loan #7'!F416,'Loan #8'!F416,'Loan #9'!F404)</f>
        <v>0</v>
      </c>
      <c r="G464" s="38">
        <f>SUM('Loan #1'!G464+'Loan #2'!G464+'Loan #3'!G440+'Loan #4'!G440+'Loan #5'!G428+'Loan #6'!G428+'Loan #7'!G416+'Loan #8'!G416+'Loan #9'!G404)</f>
        <v>0</v>
      </c>
      <c r="H464" s="39">
        <f>SUM('Loan #1'!H464+'Loan #2'!H464+'Loan #3'!H440+'Loan #4'!H440+'Loan #5'!H428+'Loan #6'!H428+'Loan #7'!H416+'Loan #8'!H416+'Loan #9'!H404)</f>
        <v>0</v>
      </c>
      <c r="I464" s="39">
        <f>SUM('Loan #1'!I464+'Loan #2'!I464+'Loan #3'!I440+'Loan #4'!I440+'Loan #5'!I428+'Loan #6'!I428+'Loan #7'!I416+'Loan #8'!I416+'Loan #9'!I404)</f>
        <v>0</v>
      </c>
      <c r="J464" s="39">
        <f>SUM('Loan #1'!J464+'Loan #2'!J464+'Loan #3'!J440+'Loan #4'!J440+'Loan #5'!J428+'Loan #6'!J428+'Loan #7'!J416+'Loan #8'!J416+'Loan #9'!J404)</f>
        <v>0</v>
      </c>
      <c r="K464" s="41"/>
      <c r="L464" s="42"/>
      <c r="M464" s="42"/>
      <c r="N464" s="42"/>
      <c r="O464" s="42"/>
      <c r="P464" s="46"/>
      <c r="Q464" s="23"/>
    </row>
    <row r="465" spans="1:17" ht="8.25" hidden="1" customHeight="1">
      <c r="A465" s="237">
        <v>51455</v>
      </c>
      <c r="B465" s="25">
        <v>71</v>
      </c>
      <c r="C465" s="35" t="s">
        <v>28</v>
      </c>
      <c r="D465" s="36" t="str">
        <f t="shared" ref="D465:E465" si="326">D464</f>
        <v>'</v>
      </c>
      <c r="E465" s="37">
        <f t="shared" si="326"/>
        <v>51359</v>
      </c>
      <c r="F465" s="6">
        <f>MAXA('Loan #3'!F441,'Loan #4'!F441,'Loan #5'!F429,'Loan #6'!F429,'Loan #7'!F417,'Loan #8'!F417,'Loan #9'!F405)</f>
        <v>0</v>
      </c>
      <c r="G465" s="38">
        <f>SUM('Loan #1'!G465+'Loan #2'!G465+'Loan #3'!G441+'Loan #4'!G441+'Loan #5'!G429+'Loan #6'!G429+'Loan #7'!G417+'Loan #8'!G417+'Loan #9'!G405)</f>
        <v>0</v>
      </c>
      <c r="H465" s="39">
        <f>SUM('Loan #1'!H465+'Loan #2'!H465+'Loan #3'!H441+'Loan #4'!H441+'Loan #5'!H429+'Loan #6'!H429+'Loan #7'!H417+'Loan #8'!H417+'Loan #9'!H405)</f>
        <v>0</v>
      </c>
      <c r="I465" s="39">
        <f>SUM('Loan #1'!I465+'Loan #2'!I465+'Loan #3'!I441+'Loan #4'!I441+'Loan #5'!I429+'Loan #6'!I429+'Loan #7'!I417+'Loan #8'!I417+'Loan #9'!I405)</f>
        <v>0</v>
      </c>
      <c r="J465" s="39">
        <f>SUM('Loan #1'!J465+'Loan #2'!J465+'Loan #3'!J441+'Loan #4'!J441+'Loan #5'!J429+'Loan #6'!J429+'Loan #7'!J417+'Loan #8'!J417+'Loan #9'!J405)</f>
        <v>0</v>
      </c>
      <c r="K465" s="41"/>
      <c r="L465" s="42"/>
      <c r="M465" s="42"/>
      <c r="N465" s="42"/>
      <c r="O465" s="42"/>
      <c r="P465" s="46"/>
      <c r="Q465" s="23"/>
    </row>
    <row r="466" spans="1:17" ht="8.25" hidden="1" customHeight="1">
      <c r="A466" s="237">
        <v>51485</v>
      </c>
      <c r="B466" s="25">
        <v>72</v>
      </c>
      <c r="C466" s="35" t="s">
        <v>29</v>
      </c>
      <c r="D466" s="36" t="str">
        <f t="shared" ref="D466:E466" si="327">D465</f>
        <v>'</v>
      </c>
      <c r="E466" s="37">
        <f t="shared" si="327"/>
        <v>51359</v>
      </c>
      <c r="F466" s="6">
        <f>MAXA('Loan #3'!F442,'Loan #4'!F442,'Loan #5'!F430,'Loan #6'!F430,'Loan #7'!F418,'Loan #8'!F418,'Loan #9'!F406)</f>
        <v>0</v>
      </c>
      <c r="G466" s="45">
        <f>SUM('Loan #1'!G466+'Loan #2'!G466+'Loan #3'!G442+'Loan #4'!G442+'Loan #5'!G430+'Loan #6'!G430+'Loan #7'!G418+'Loan #8'!G418+'Loan #9'!G406)</f>
        <v>0</v>
      </c>
      <c r="H466" s="42">
        <f>SUM('Loan #1'!H466+'Loan #2'!H466+'Loan #3'!H442+'Loan #4'!H442+'Loan #5'!H430+'Loan #6'!H430+'Loan #7'!H418+'Loan #8'!H418+'Loan #9'!H406)</f>
        <v>0</v>
      </c>
      <c r="I466" s="42">
        <f>SUM('Loan #1'!I466+'Loan #2'!I466+'Loan #3'!I442+'Loan #4'!I442+'Loan #5'!I430+'Loan #6'!I430+'Loan #7'!I418+'Loan #8'!I418+'Loan #9'!I406)</f>
        <v>0</v>
      </c>
      <c r="J466" s="42">
        <f>SUM('Loan #1'!J466+'Loan #2'!J466+'Loan #3'!J442+'Loan #4'!J442+'Loan #5'!J430+'Loan #6'!J430+'Loan #7'!J418+'Loan #8'!J418+'Loan #9'!J406)</f>
        <v>0</v>
      </c>
      <c r="K466" s="41">
        <f>SUM(H455:H466)</f>
        <v>0</v>
      </c>
      <c r="L466" s="42">
        <f>SUM(I455:I466)</f>
        <v>0</v>
      </c>
      <c r="M466" s="42">
        <f>SUM(G455:G466)</f>
        <v>0</v>
      </c>
      <c r="N466" s="42">
        <f>K466+N310</f>
        <v>1095759.5199999998</v>
      </c>
      <c r="O466" s="42">
        <f>L466+O310</f>
        <v>465195.28674802615</v>
      </c>
      <c r="P466" s="46">
        <f>M466+P310</f>
        <v>1560954.8067480261</v>
      </c>
      <c r="Q466" s="23"/>
    </row>
    <row r="467" spans="1:17" ht="8.25" hidden="1" customHeight="1">
      <c r="A467" s="237">
        <v>51516</v>
      </c>
      <c r="B467" s="25">
        <v>73</v>
      </c>
      <c r="C467" s="26" t="s">
        <v>17</v>
      </c>
      <c r="D467" s="47" t="str">
        <f>D455</f>
        <v>'</v>
      </c>
      <c r="E467" s="27">
        <f>E455+366</f>
        <v>51725</v>
      </c>
      <c r="F467" s="90">
        <f>MAXA('Loan #3'!F443,'Loan #4'!F443,'Loan #5'!F431,'Loan #6'!F431,'Loan #7'!F419,'Loan #8'!F419,'Loan #9'!F407)</f>
        <v>0</v>
      </c>
      <c r="G467" s="28">
        <f>SUM('Loan #1'!G467+'Loan #2'!G467+'Loan #3'!G443+'Loan #4'!G443+'Loan #5'!G431+'Loan #6'!G431+'Loan #7'!G419+'Loan #8'!G419+'Loan #9'!G407)</f>
        <v>0</v>
      </c>
      <c r="H467" s="29">
        <f>SUM('Loan #1'!H467+'Loan #2'!H467+'Loan #3'!H443+'Loan #4'!H443+'Loan #5'!H431+'Loan #6'!H431+'Loan #7'!H419+'Loan #8'!H419+'Loan #9'!H407)</f>
        <v>0</v>
      </c>
      <c r="I467" s="29">
        <f>SUM('Loan #1'!I467+'Loan #2'!I467+'Loan #3'!I443+'Loan #4'!I443+'Loan #5'!I431+'Loan #6'!I431+'Loan #7'!I419+'Loan #8'!I419+'Loan #9'!I407)</f>
        <v>0</v>
      </c>
      <c r="J467" s="29">
        <f>SUM('Loan #1'!J467+'Loan #2'!J467+'Loan #3'!J443+'Loan #4'!J443+'Loan #5'!J431+'Loan #6'!J431+'Loan #7'!J419+'Loan #8'!J419+'Loan #9'!J407)</f>
        <v>0</v>
      </c>
      <c r="K467" s="31"/>
      <c r="L467" s="32"/>
      <c r="M467" s="32"/>
      <c r="N467" s="32"/>
      <c r="O467" s="32"/>
      <c r="P467" s="48"/>
      <c r="Q467" s="23"/>
    </row>
    <row r="468" spans="1:17" ht="8.25" hidden="1" customHeight="1">
      <c r="A468" s="237">
        <v>51547</v>
      </c>
      <c r="B468" s="25">
        <v>74</v>
      </c>
      <c r="C468" s="35" t="s">
        <v>19</v>
      </c>
      <c r="D468" s="36" t="str">
        <f t="shared" ref="D468:E468" si="328">D467</f>
        <v>'</v>
      </c>
      <c r="E468" s="37">
        <f t="shared" si="328"/>
        <v>51725</v>
      </c>
      <c r="F468" s="6">
        <f>MAXA('Loan #3'!F444,'Loan #4'!F444,'Loan #5'!F432,'Loan #6'!F432,'Loan #7'!F420,'Loan #8'!F420,'Loan #9'!F408)</f>
        <v>0</v>
      </c>
      <c r="G468" s="38">
        <f>SUM('Loan #1'!G468+'Loan #2'!G468+'Loan #3'!G444+'Loan #4'!G444+'Loan #5'!G432+'Loan #6'!G432+'Loan #7'!G420+'Loan #8'!G420+'Loan #9'!G408)</f>
        <v>0</v>
      </c>
      <c r="H468" s="39">
        <f>SUM('Loan #1'!H468+'Loan #2'!H468+'Loan #3'!H444+'Loan #4'!H444+'Loan #5'!H432+'Loan #6'!H432+'Loan #7'!H420+'Loan #8'!H420+'Loan #9'!H408)</f>
        <v>0</v>
      </c>
      <c r="I468" s="39">
        <f>SUM('Loan #1'!I468+'Loan #2'!I468+'Loan #3'!I444+'Loan #4'!I444+'Loan #5'!I432+'Loan #6'!I432+'Loan #7'!I420+'Loan #8'!I420+'Loan #9'!I408)</f>
        <v>0</v>
      </c>
      <c r="J468" s="39">
        <f>SUM('Loan #1'!J468+'Loan #2'!J468+'Loan #3'!J444+'Loan #4'!J444+'Loan #5'!J432+'Loan #6'!J432+'Loan #7'!J420+'Loan #8'!J420+'Loan #9'!J408)</f>
        <v>0</v>
      </c>
      <c r="K468" s="41"/>
      <c r="L468" s="42"/>
      <c r="M468" s="42"/>
      <c r="N468" s="42"/>
      <c r="O468" s="42"/>
      <c r="P468" s="46"/>
      <c r="Q468" s="23"/>
    </row>
    <row r="469" spans="1:17" ht="8.25" hidden="1" customHeight="1">
      <c r="A469" s="237">
        <v>51575</v>
      </c>
      <c r="B469" s="25">
        <v>75</v>
      </c>
      <c r="C469" s="35" t="s">
        <v>20</v>
      </c>
      <c r="D469" s="36" t="str">
        <f t="shared" ref="D469:E469" si="329">D468</f>
        <v>'</v>
      </c>
      <c r="E469" s="37">
        <f t="shared" si="329"/>
        <v>51725</v>
      </c>
      <c r="F469" s="6">
        <f>MAXA('Loan #3'!F445,'Loan #4'!F445,'Loan #5'!F433,'Loan #6'!F433,'Loan #7'!F421,'Loan #8'!F421,'Loan #9'!F409)</f>
        <v>0</v>
      </c>
      <c r="G469" s="38">
        <f>SUM('Loan #1'!G469+'Loan #2'!G469+'Loan #3'!G445+'Loan #4'!G445+'Loan #5'!G433+'Loan #6'!G433+'Loan #7'!G421+'Loan #8'!G421+'Loan #9'!G409)</f>
        <v>0</v>
      </c>
      <c r="H469" s="39">
        <f>SUM('Loan #1'!H469+'Loan #2'!H469+'Loan #3'!H445+'Loan #4'!H445+'Loan #5'!H433+'Loan #6'!H433+'Loan #7'!H421+'Loan #8'!H421+'Loan #9'!H409)</f>
        <v>0</v>
      </c>
      <c r="I469" s="39">
        <f>SUM('Loan #1'!I469+'Loan #2'!I469+'Loan #3'!I445+'Loan #4'!I445+'Loan #5'!I433+'Loan #6'!I433+'Loan #7'!I421+'Loan #8'!I421+'Loan #9'!I409)</f>
        <v>0</v>
      </c>
      <c r="J469" s="39">
        <f>SUM('Loan #1'!J469+'Loan #2'!J469+'Loan #3'!J445+'Loan #4'!J445+'Loan #5'!J433+'Loan #6'!J433+'Loan #7'!J421+'Loan #8'!J421+'Loan #9'!J409)</f>
        <v>0</v>
      </c>
      <c r="K469" s="41"/>
      <c r="L469" s="42"/>
      <c r="M469" s="42"/>
      <c r="N469" s="42"/>
      <c r="O469" s="42"/>
      <c r="P469" s="46"/>
      <c r="Q469" s="23"/>
    </row>
    <row r="470" spans="1:17" ht="8.25" hidden="1" customHeight="1">
      <c r="A470" s="237">
        <v>51606</v>
      </c>
      <c r="B470" s="25">
        <v>76</v>
      </c>
      <c r="C470" s="35" t="s">
        <v>21</v>
      </c>
      <c r="D470" s="36" t="str">
        <f t="shared" ref="D470:E470" si="330">D469</f>
        <v>'</v>
      </c>
      <c r="E470" s="37">
        <f t="shared" si="330"/>
        <v>51725</v>
      </c>
      <c r="F470" s="6">
        <f>MAXA('Loan #3'!F446,'Loan #4'!F446,'Loan #5'!F434,'Loan #6'!F434,'Loan #7'!F422,'Loan #8'!F422,'Loan #9'!F410)</f>
        <v>0</v>
      </c>
      <c r="G470" s="38">
        <f>SUM('Loan #1'!G470+'Loan #2'!G470+'Loan #3'!G446+'Loan #4'!G446+'Loan #5'!G434+'Loan #6'!G434+'Loan #7'!G422+'Loan #8'!G422+'Loan #9'!G410)</f>
        <v>0</v>
      </c>
      <c r="H470" s="39">
        <f>SUM('Loan #1'!H470+'Loan #2'!H470+'Loan #3'!H446+'Loan #4'!H446+'Loan #5'!H434+'Loan #6'!H434+'Loan #7'!H422+'Loan #8'!H422+'Loan #9'!H410)</f>
        <v>0</v>
      </c>
      <c r="I470" s="39">
        <f>SUM('Loan #1'!I470+'Loan #2'!I470+'Loan #3'!I446+'Loan #4'!I446+'Loan #5'!I434+'Loan #6'!I434+'Loan #7'!I422+'Loan #8'!I422+'Loan #9'!I410)</f>
        <v>0</v>
      </c>
      <c r="J470" s="39">
        <f>SUM('Loan #1'!J470+'Loan #2'!J470+'Loan #3'!J446+'Loan #4'!J446+'Loan #5'!J434+'Loan #6'!J434+'Loan #7'!J422+'Loan #8'!J422+'Loan #9'!J410)</f>
        <v>0</v>
      </c>
      <c r="K470" s="41"/>
      <c r="L470" s="42"/>
      <c r="M470" s="42"/>
      <c r="N470" s="42"/>
      <c r="O470" s="42"/>
      <c r="P470" s="46"/>
      <c r="Q470" s="23"/>
    </row>
    <row r="471" spans="1:17" ht="8.25" hidden="1" customHeight="1">
      <c r="A471" s="237">
        <v>51636</v>
      </c>
      <c r="B471" s="25">
        <v>77</v>
      </c>
      <c r="C471" s="35" t="s">
        <v>22</v>
      </c>
      <c r="D471" s="36" t="str">
        <f t="shared" ref="D471:E471" si="331">D470</f>
        <v>'</v>
      </c>
      <c r="E471" s="37">
        <f t="shared" si="331"/>
        <v>51725</v>
      </c>
      <c r="F471" s="6">
        <f>MAXA('Loan #3'!F447,'Loan #4'!F447,'Loan #5'!F435,'Loan #6'!F435,'Loan #7'!F423,'Loan #8'!F423,'Loan #9'!F411)</f>
        <v>0</v>
      </c>
      <c r="G471" s="38">
        <f>SUM('Loan #1'!G471+'Loan #2'!G471+'Loan #3'!G447+'Loan #4'!G447+'Loan #5'!G435+'Loan #6'!G435+'Loan #7'!G423+'Loan #8'!G423+'Loan #9'!G411)</f>
        <v>0</v>
      </c>
      <c r="H471" s="39">
        <f>SUM('Loan #1'!H471+'Loan #2'!H471+'Loan #3'!H447+'Loan #4'!H447+'Loan #5'!H435+'Loan #6'!H435+'Loan #7'!H423+'Loan #8'!H423+'Loan #9'!H411)</f>
        <v>0</v>
      </c>
      <c r="I471" s="39">
        <f>SUM('Loan #1'!I471+'Loan #2'!I471+'Loan #3'!I447+'Loan #4'!I447+'Loan #5'!I435+'Loan #6'!I435+'Loan #7'!I423+'Loan #8'!I423+'Loan #9'!I411)</f>
        <v>0</v>
      </c>
      <c r="J471" s="39">
        <f>SUM('Loan #1'!J471+'Loan #2'!J471+'Loan #3'!J447+'Loan #4'!J447+'Loan #5'!J435+'Loan #6'!J435+'Loan #7'!J423+'Loan #8'!J423+'Loan #9'!J411)</f>
        <v>0</v>
      </c>
      <c r="K471" s="41"/>
      <c r="L471" s="42"/>
      <c r="M471" s="42"/>
      <c r="N471" s="42"/>
      <c r="O471" s="42"/>
      <c r="P471" s="46"/>
      <c r="Q471" s="23"/>
    </row>
    <row r="472" spans="1:17" ht="8.25" hidden="1" customHeight="1">
      <c r="A472" s="237">
        <v>51667</v>
      </c>
      <c r="B472" s="25">
        <v>78</v>
      </c>
      <c r="C472" s="35" t="s">
        <v>23</v>
      </c>
      <c r="D472" s="36" t="str">
        <f t="shared" ref="D472:E472" si="332">D471</f>
        <v>'</v>
      </c>
      <c r="E472" s="37">
        <f t="shared" si="332"/>
        <v>51725</v>
      </c>
      <c r="F472" s="6">
        <f>MAXA('Loan #3'!F448,'Loan #4'!F448,'Loan #5'!F436,'Loan #6'!F436,'Loan #7'!F424,'Loan #8'!F424,'Loan #9'!F412)</f>
        <v>0</v>
      </c>
      <c r="G472" s="38">
        <f>SUM('Loan #1'!G472+'Loan #2'!G472+'Loan #3'!G448+'Loan #4'!G448+'Loan #5'!G436+'Loan #6'!G436+'Loan #7'!G424+'Loan #8'!G424+'Loan #9'!G412)</f>
        <v>0</v>
      </c>
      <c r="H472" s="39">
        <f>SUM('Loan #1'!H472+'Loan #2'!H472+'Loan #3'!H448+'Loan #4'!H448+'Loan #5'!H436+'Loan #6'!H436+'Loan #7'!H424+'Loan #8'!H424+'Loan #9'!H412)</f>
        <v>0</v>
      </c>
      <c r="I472" s="39">
        <f>SUM('Loan #1'!I472+'Loan #2'!I472+'Loan #3'!I448+'Loan #4'!I448+'Loan #5'!I436+'Loan #6'!I436+'Loan #7'!I424+'Loan #8'!I424+'Loan #9'!I412)</f>
        <v>0</v>
      </c>
      <c r="J472" s="39">
        <f>SUM('Loan #1'!J472+'Loan #2'!J472+'Loan #3'!J448+'Loan #4'!J448+'Loan #5'!J436+'Loan #6'!J436+'Loan #7'!J424+'Loan #8'!J424+'Loan #9'!J412)</f>
        <v>0</v>
      </c>
      <c r="K472" s="41"/>
      <c r="L472" s="42"/>
      <c r="M472" s="42"/>
      <c r="N472" s="42"/>
      <c r="O472" s="42"/>
      <c r="P472" s="46"/>
      <c r="Q472" s="23"/>
    </row>
    <row r="473" spans="1:17" ht="8.25" hidden="1" customHeight="1">
      <c r="A473" s="237">
        <v>51697</v>
      </c>
      <c r="B473" s="25">
        <v>79</v>
      </c>
      <c r="C473" s="35" t="s">
        <v>24</v>
      </c>
      <c r="D473" s="36" t="str">
        <f t="shared" ref="D473:E473" si="333">D472</f>
        <v>'</v>
      </c>
      <c r="E473" s="37">
        <f t="shared" si="333"/>
        <v>51725</v>
      </c>
      <c r="F473" s="6">
        <f>MAXA('Loan #3'!F449,'Loan #4'!F449,'Loan #5'!F437,'Loan #6'!F437,'Loan #7'!F425,'Loan #8'!F425,'Loan #9'!F413)</f>
        <v>0</v>
      </c>
      <c r="G473" s="38">
        <f>SUM('Loan #1'!G473+'Loan #2'!G473+'Loan #3'!G449+'Loan #4'!G449+'Loan #5'!G437+'Loan #6'!G437+'Loan #7'!G425+'Loan #8'!G425+'Loan #9'!G413)</f>
        <v>0</v>
      </c>
      <c r="H473" s="39">
        <f>SUM('Loan #1'!H473+'Loan #2'!H473+'Loan #3'!H449+'Loan #4'!H449+'Loan #5'!H437+'Loan #6'!H437+'Loan #7'!H425+'Loan #8'!H425+'Loan #9'!H413)</f>
        <v>0</v>
      </c>
      <c r="I473" s="39">
        <f>SUM('Loan #1'!I473+'Loan #2'!I473+'Loan #3'!I449+'Loan #4'!I449+'Loan #5'!I437+'Loan #6'!I437+'Loan #7'!I425+'Loan #8'!I425+'Loan #9'!I413)</f>
        <v>0</v>
      </c>
      <c r="J473" s="39">
        <f>SUM('Loan #1'!J473+'Loan #2'!J473+'Loan #3'!J449+'Loan #4'!J449+'Loan #5'!J437+'Loan #6'!J437+'Loan #7'!J425+'Loan #8'!J425+'Loan #9'!J413)</f>
        <v>0</v>
      </c>
      <c r="K473" s="41"/>
      <c r="L473" s="42"/>
      <c r="M473" s="42"/>
      <c r="N473" s="42"/>
      <c r="O473" s="42"/>
      <c r="P473" s="46"/>
      <c r="Q473" s="23"/>
    </row>
    <row r="474" spans="1:17" ht="8.25" hidden="1" customHeight="1">
      <c r="A474" s="237">
        <v>51728</v>
      </c>
      <c r="B474" s="25">
        <v>80</v>
      </c>
      <c r="C474" s="35" t="s">
        <v>25</v>
      </c>
      <c r="D474" s="36" t="str">
        <f t="shared" ref="D474:E474" si="334">D473</f>
        <v>'</v>
      </c>
      <c r="E474" s="37">
        <f t="shared" si="334"/>
        <v>51725</v>
      </c>
      <c r="F474" s="6">
        <f>MAXA('Loan #3'!F450,'Loan #4'!F450,'Loan #5'!F438,'Loan #6'!F438,'Loan #7'!F426,'Loan #8'!F426,'Loan #9'!F414)</f>
        <v>0</v>
      </c>
      <c r="G474" s="38">
        <f>SUM('Loan #1'!G474+'Loan #2'!G474+'Loan #3'!G450+'Loan #4'!G450+'Loan #5'!G438+'Loan #6'!G438+'Loan #7'!G426+'Loan #8'!G426+'Loan #9'!G414)</f>
        <v>0</v>
      </c>
      <c r="H474" s="39">
        <f>SUM('Loan #1'!H474+'Loan #2'!H474+'Loan #3'!H450+'Loan #4'!H450+'Loan #5'!H438+'Loan #6'!H438+'Loan #7'!H426+'Loan #8'!H426+'Loan #9'!H414)</f>
        <v>0</v>
      </c>
      <c r="I474" s="39">
        <f>SUM('Loan #1'!I474+'Loan #2'!I474+'Loan #3'!I450+'Loan #4'!I450+'Loan #5'!I438+'Loan #6'!I438+'Loan #7'!I426+'Loan #8'!I426+'Loan #9'!I414)</f>
        <v>0</v>
      </c>
      <c r="J474" s="39">
        <f>SUM('Loan #1'!J474+'Loan #2'!J474+'Loan #3'!J450+'Loan #4'!J450+'Loan #5'!J438+'Loan #6'!J438+'Loan #7'!J426+'Loan #8'!J426+'Loan #9'!J414)</f>
        <v>0</v>
      </c>
      <c r="K474" s="41"/>
      <c r="L474" s="42"/>
      <c r="M474" s="42"/>
      <c r="N474" s="42"/>
      <c r="O474" s="42"/>
      <c r="P474" s="46"/>
      <c r="Q474" s="23"/>
    </row>
    <row r="475" spans="1:17" ht="8.25" hidden="1" customHeight="1">
      <c r="A475" s="237">
        <v>51759</v>
      </c>
      <c r="B475" s="25">
        <v>81</v>
      </c>
      <c r="C475" s="35" t="s">
        <v>26</v>
      </c>
      <c r="D475" s="36" t="str">
        <f t="shared" ref="D475:E475" si="335">D474</f>
        <v>'</v>
      </c>
      <c r="E475" s="37">
        <f t="shared" si="335"/>
        <v>51725</v>
      </c>
      <c r="F475" s="6">
        <f>MAXA('Loan #3'!F451,'Loan #4'!F451,'Loan #5'!F439,'Loan #6'!F439,'Loan #7'!F427,'Loan #8'!F427,'Loan #9'!F415)</f>
        <v>0</v>
      </c>
      <c r="G475" s="38">
        <f>SUM('Loan #1'!G475+'Loan #2'!G475+'Loan #3'!G451+'Loan #4'!G451+'Loan #5'!G439+'Loan #6'!G439+'Loan #7'!G427+'Loan #8'!G427+'Loan #9'!G415)</f>
        <v>0</v>
      </c>
      <c r="H475" s="39">
        <f>SUM('Loan #1'!H475+'Loan #2'!H475+'Loan #3'!H451+'Loan #4'!H451+'Loan #5'!H439+'Loan #6'!H439+'Loan #7'!H427+'Loan #8'!H427+'Loan #9'!H415)</f>
        <v>0</v>
      </c>
      <c r="I475" s="39">
        <f>SUM('Loan #1'!I475+'Loan #2'!I475+'Loan #3'!I451+'Loan #4'!I451+'Loan #5'!I439+'Loan #6'!I439+'Loan #7'!I427+'Loan #8'!I427+'Loan #9'!I415)</f>
        <v>0</v>
      </c>
      <c r="J475" s="39">
        <f>SUM('Loan #1'!J475+'Loan #2'!J475+'Loan #3'!J451+'Loan #4'!J451+'Loan #5'!J439+'Loan #6'!J439+'Loan #7'!J427+'Loan #8'!J427+'Loan #9'!J415)</f>
        <v>0</v>
      </c>
      <c r="K475" s="41"/>
      <c r="L475" s="42"/>
      <c r="M475" s="42"/>
      <c r="N475" s="42"/>
      <c r="O475" s="42"/>
      <c r="P475" s="46"/>
      <c r="Q475" s="23"/>
    </row>
    <row r="476" spans="1:17" ht="8.25" hidden="1" customHeight="1">
      <c r="A476" s="237">
        <v>51789</v>
      </c>
      <c r="B476" s="25">
        <v>82</v>
      </c>
      <c r="C476" s="35" t="s">
        <v>27</v>
      </c>
      <c r="D476" s="36" t="str">
        <f t="shared" ref="D476:E476" si="336">D475</f>
        <v>'</v>
      </c>
      <c r="E476" s="37">
        <f t="shared" si="336"/>
        <v>51725</v>
      </c>
      <c r="F476" s="6">
        <f>MAXA('Loan #3'!F452,'Loan #4'!F452,'Loan #5'!F440,'Loan #6'!F440,'Loan #7'!F428,'Loan #8'!F428,'Loan #9'!F416)</f>
        <v>0</v>
      </c>
      <c r="G476" s="38">
        <f>SUM('Loan #1'!G476+'Loan #2'!G476+'Loan #3'!G452+'Loan #4'!G452+'Loan #5'!G440+'Loan #6'!G440+'Loan #7'!G428+'Loan #8'!G428+'Loan #9'!G416)</f>
        <v>0</v>
      </c>
      <c r="H476" s="39">
        <f>SUM('Loan #1'!H476+'Loan #2'!H476+'Loan #3'!H452+'Loan #4'!H452+'Loan #5'!H440+'Loan #6'!H440+'Loan #7'!H428+'Loan #8'!H428+'Loan #9'!H416)</f>
        <v>0</v>
      </c>
      <c r="I476" s="39">
        <f>SUM('Loan #1'!I476+'Loan #2'!I476+'Loan #3'!I452+'Loan #4'!I452+'Loan #5'!I440+'Loan #6'!I440+'Loan #7'!I428+'Loan #8'!I428+'Loan #9'!I416)</f>
        <v>0</v>
      </c>
      <c r="J476" s="39">
        <f>SUM('Loan #1'!J476+'Loan #2'!J476+'Loan #3'!J452+'Loan #4'!J452+'Loan #5'!J440+'Loan #6'!J440+'Loan #7'!J428+'Loan #8'!J428+'Loan #9'!J416)</f>
        <v>0</v>
      </c>
      <c r="K476" s="41"/>
      <c r="L476" s="42"/>
      <c r="M476" s="42"/>
      <c r="N476" s="42"/>
      <c r="O476" s="42"/>
      <c r="P476" s="46"/>
      <c r="Q476" s="23"/>
    </row>
    <row r="477" spans="1:17" ht="8.25" hidden="1" customHeight="1">
      <c r="A477" s="237">
        <v>51820</v>
      </c>
      <c r="B477" s="25">
        <v>83</v>
      </c>
      <c r="C477" s="35" t="s">
        <v>28</v>
      </c>
      <c r="D477" s="36" t="str">
        <f t="shared" ref="D477:E477" si="337">D476</f>
        <v>'</v>
      </c>
      <c r="E477" s="37">
        <f t="shared" si="337"/>
        <v>51725</v>
      </c>
      <c r="F477" s="6">
        <f>MAXA('Loan #3'!F453,'Loan #4'!F453,'Loan #5'!F441,'Loan #6'!F441,'Loan #7'!F429,'Loan #8'!F429,'Loan #9'!F417)</f>
        <v>0</v>
      </c>
      <c r="G477" s="38">
        <f>SUM('Loan #1'!G477+'Loan #2'!G477+'Loan #3'!G453+'Loan #4'!G453+'Loan #5'!G441+'Loan #6'!G441+'Loan #7'!G429+'Loan #8'!G429+'Loan #9'!G417)</f>
        <v>0</v>
      </c>
      <c r="H477" s="39">
        <f>SUM('Loan #1'!H477+'Loan #2'!H477+'Loan #3'!H453+'Loan #4'!H453+'Loan #5'!H441+'Loan #6'!H441+'Loan #7'!H429+'Loan #8'!H429+'Loan #9'!H417)</f>
        <v>0</v>
      </c>
      <c r="I477" s="39">
        <f>SUM('Loan #1'!I477+'Loan #2'!I477+'Loan #3'!I453+'Loan #4'!I453+'Loan #5'!I441+'Loan #6'!I441+'Loan #7'!I429+'Loan #8'!I429+'Loan #9'!I417)</f>
        <v>0</v>
      </c>
      <c r="J477" s="39">
        <f>SUM('Loan #1'!J477+'Loan #2'!J477+'Loan #3'!J453+'Loan #4'!J453+'Loan #5'!J441+'Loan #6'!J441+'Loan #7'!J429+'Loan #8'!J429+'Loan #9'!J417)</f>
        <v>0</v>
      </c>
      <c r="K477" s="41"/>
      <c r="L477" s="42"/>
      <c r="M477" s="42"/>
      <c r="N477" s="42"/>
      <c r="O477" s="42"/>
      <c r="P477" s="46"/>
      <c r="Q477" s="23"/>
    </row>
    <row r="478" spans="1:17" ht="8.25" hidden="1" customHeight="1">
      <c r="A478" s="237">
        <v>51850</v>
      </c>
      <c r="B478" s="25">
        <v>84</v>
      </c>
      <c r="C478" s="35" t="s">
        <v>29</v>
      </c>
      <c r="D478" s="36" t="str">
        <f t="shared" ref="D478:E478" si="338">D477</f>
        <v>'</v>
      </c>
      <c r="E478" s="37">
        <f t="shared" si="338"/>
        <v>51725</v>
      </c>
      <c r="F478" s="6">
        <f>MAXA('Loan #3'!F454,'Loan #4'!F454,'Loan #5'!F442,'Loan #6'!F442,'Loan #7'!F430,'Loan #8'!F430,'Loan #9'!F418)</f>
        <v>0</v>
      </c>
      <c r="G478" s="45">
        <f>SUM('Loan #1'!G478+'Loan #2'!G478+'Loan #3'!G454+'Loan #4'!G454+'Loan #5'!G442+'Loan #6'!G442+'Loan #7'!G430+'Loan #8'!G430+'Loan #9'!G418)</f>
        <v>0</v>
      </c>
      <c r="H478" s="42">
        <f>SUM('Loan #1'!H478+'Loan #2'!H478+'Loan #3'!H454+'Loan #4'!H454+'Loan #5'!H442+'Loan #6'!H442+'Loan #7'!H430+'Loan #8'!H430+'Loan #9'!H418)</f>
        <v>0</v>
      </c>
      <c r="I478" s="42">
        <f>SUM('Loan #1'!I478+'Loan #2'!I478+'Loan #3'!I454+'Loan #4'!I454+'Loan #5'!I442+'Loan #6'!I442+'Loan #7'!I430+'Loan #8'!I430+'Loan #9'!I418)</f>
        <v>0</v>
      </c>
      <c r="J478" s="42">
        <f>SUM('Loan #1'!J478+'Loan #2'!J478+'Loan #3'!J454+'Loan #4'!J454+'Loan #5'!J442+'Loan #6'!J442+'Loan #7'!J430+'Loan #8'!J430+'Loan #9'!J418)</f>
        <v>0</v>
      </c>
      <c r="K478" s="41">
        <f>SUM(H467:H478)</f>
        <v>0</v>
      </c>
      <c r="L478" s="42">
        <f>SUM(I467:I478)</f>
        <v>0</v>
      </c>
      <c r="M478" s="42">
        <f>SUM(G467:G478)</f>
        <v>0</v>
      </c>
      <c r="N478" s="42">
        <f>K478+N466</f>
        <v>1095759.5199999998</v>
      </c>
      <c r="O478" s="42">
        <f>L478+O466</f>
        <v>465195.28674802615</v>
      </c>
      <c r="P478" s="46">
        <f>M478+P466</f>
        <v>1560954.8067480261</v>
      </c>
      <c r="Q478" s="23"/>
    </row>
    <row r="479" spans="1:17" ht="8.25" hidden="1" customHeight="1">
      <c r="A479" s="237">
        <v>51881</v>
      </c>
      <c r="B479" s="25">
        <v>85</v>
      </c>
      <c r="C479" s="26" t="s">
        <v>17</v>
      </c>
      <c r="D479" s="47" t="str">
        <f>D467</f>
        <v>'</v>
      </c>
      <c r="E479" s="27">
        <f>E467+366</f>
        <v>52091</v>
      </c>
      <c r="F479" s="90">
        <f>MAXA('Loan #3'!F455,'Loan #4'!F455,'Loan #5'!F443,'Loan #6'!F443,'Loan #7'!F431,'Loan #8'!F431,'Loan #9'!F419)</f>
        <v>0</v>
      </c>
      <c r="G479" s="28">
        <f>SUM('Loan #1'!G479+'Loan #2'!G479+'Loan #3'!G455+'Loan #4'!G455+'Loan #5'!G443+'Loan #6'!G443+'Loan #7'!G431+'Loan #8'!G431+'Loan #9'!G419)</f>
        <v>0</v>
      </c>
      <c r="H479" s="29">
        <f>SUM('Loan #1'!H479+'Loan #2'!H479+'Loan #3'!H455+'Loan #4'!H455+'Loan #5'!H443+'Loan #6'!H443+'Loan #7'!H431+'Loan #8'!H431+'Loan #9'!H419)</f>
        <v>0</v>
      </c>
      <c r="I479" s="29">
        <f>SUM('Loan #1'!I479+'Loan #2'!I479+'Loan #3'!I455+'Loan #4'!I455+'Loan #5'!I443+'Loan #6'!I443+'Loan #7'!I431+'Loan #8'!I431+'Loan #9'!I419)</f>
        <v>0</v>
      </c>
      <c r="J479" s="29">
        <f>SUM('Loan #1'!J479+'Loan #2'!J479+'Loan #3'!J455+'Loan #4'!J455+'Loan #5'!J443+'Loan #6'!J443+'Loan #7'!J431+'Loan #8'!J431+'Loan #9'!J419)</f>
        <v>0</v>
      </c>
      <c r="K479" s="31"/>
      <c r="L479" s="32"/>
      <c r="M479" s="32"/>
      <c r="N479" s="32"/>
      <c r="O479" s="32"/>
      <c r="P479" s="48"/>
      <c r="Q479" s="23"/>
    </row>
    <row r="480" spans="1:17" ht="8.25" hidden="1" customHeight="1">
      <c r="A480" s="237">
        <v>51912</v>
      </c>
      <c r="B480" s="25">
        <v>86</v>
      </c>
      <c r="C480" s="35" t="s">
        <v>19</v>
      </c>
      <c r="D480" s="36" t="str">
        <f t="shared" ref="D480:E480" si="339">D479</f>
        <v>'</v>
      </c>
      <c r="E480" s="37">
        <f t="shared" si="339"/>
        <v>52091</v>
      </c>
      <c r="F480" s="6">
        <f>MAXA('Loan #3'!F456,'Loan #4'!F456,'Loan #5'!F444,'Loan #6'!F444,'Loan #7'!F432,'Loan #8'!F432,'Loan #9'!F420)</f>
        <v>0</v>
      </c>
      <c r="G480" s="38">
        <f>SUM('Loan #1'!G480+'Loan #2'!G480+'Loan #3'!G456+'Loan #4'!G456+'Loan #5'!G444+'Loan #6'!G444+'Loan #7'!G432+'Loan #8'!G432+'Loan #9'!G420)</f>
        <v>0</v>
      </c>
      <c r="H480" s="39">
        <f>SUM('Loan #1'!H480+'Loan #2'!H480+'Loan #3'!H456+'Loan #4'!H456+'Loan #5'!H444+'Loan #6'!H444+'Loan #7'!H432+'Loan #8'!H432+'Loan #9'!H420)</f>
        <v>0</v>
      </c>
      <c r="I480" s="39">
        <f>SUM('Loan #1'!I480+'Loan #2'!I480+'Loan #3'!I456+'Loan #4'!I456+'Loan #5'!I444+'Loan #6'!I444+'Loan #7'!I432+'Loan #8'!I432+'Loan #9'!I420)</f>
        <v>0</v>
      </c>
      <c r="J480" s="39">
        <f>SUM('Loan #1'!J480+'Loan #2'!J480+'Loan #3'!J456+'Loan #4'!J456+'Loan #5'!J444+'Loan #6'!J444+'Loan #7'!J432+'Loan #8'!J432+'Loan #9'!J420)</f>
        <v>0</v>
      </c>
      <c r="K480" s="41"/>
      <c r="L480" s="42"/>
      <c r="M480" s="42"/>
      <c r="N480" s="42"/>
      <c r="O480" s="42"/>
      <c r="P480" s="46"/>
      <c r="Q480" s="23"/>
    </row>
    <row r="481" spans="1:17" ht="8.25" hidden="1" customHeight="1">
      <c r="A481" s="237">
        <v>51940</v>
      </c>
      <c r="B481" s="25">
        <v>87</v>
      </c>
      <c r="C481" s="35" t="s">
        <v>20</v>
      </c>
      <c r="D481" s="36" t="str">
        <f t="shared" ref="D481:E481" si="340">D480</f>
        <v>'</v>
      </c>
      <c r="E481" s="37">
        <f t="shared" si="340"/>
        <v>52091</v>
      </c>
      <c r="F481" s="6">
        <f>MAXA('Loan #3'!F457,'Loan #4'!F457,'Loan #5'!F445,'Loan #6'!F445,'Loan #7'!F433,'Loan #8'!F433,'Loan #9'!F421)</f>
        <v>0</v>
      </c>
      <c r="G481" s="38">
        <f>SUM('Loan #1'!G481+'Loan #2'!G481+'Loan #3'!G457+'Loan #4'!G457+'Loan #5'!G445+'Loan #6'!G445+'Loan #7'!G433+'Loan #8'!G433+'Loan #9'!G421)</f>
        <v>0</v>
      </c>
      <c r="H481" s="39">
        <f>SUM('Loan #1'!H481+'Loan #2'!H481+'Loan #3'!H457+'Loan #4'!H457+'Loan #5'!H445+'Loan #6'!H445+'Loan #7'!H433+'Loan #8'!H433+'Loan #9'!H421)</f>
        <v>0</v>
      </c>
      <c r="I481" s="39">
        <f>SUM('Loan #1'!I481+'Loan #2'!I481+'Loan #3'!I457+'Loan #4'!I457+'Loan #5'!I445+'Loan #6'!I445+'Loan #7'!I433+'Loan #8'!I433+'Loan #9'!I421)</f>
        <v>0</v>
      </c>
      <c r="J481" s="39">
        <f>SUM('Loan #1'!J481+'Loan #2'!J481+'Loan #3'!J457+'Loan #4'!J457+'Loan #5'!J445+'Loan #6'!J445+'Loan #7'!J433+'Loan #8'!J433+'Loan #9'!J421)</f>
        <v>0</v>
      </c>
      <c r="K481" s="41"/>
      <c r="L481" s="42"/>
      <c r="M481" s="42"/>
      <c r="N481" s="42"/>
      <c r="O481" s="42"/>
      <c r="P481" s="46"/>
      <c r="Q481" s="23"/>
    </row>
    <row r="482" spans="1:17" ht="8.25" hidden="1" customHeight="1">
      <c r="A482" s="237">
        <v>51971</v>
      </c>
      <c r="B482" s="25">
        <v>88</v>
      </c>
      <c r="C482" s="35" t="s">
        <v>21</v>
      </c>
      <c r="D482" s="36" t="str">
        <f t="shared" ref="D482:E482" si="341">D481</f>
        <v>'</v>
      </c>
      <c r="E482" s="37">
        <f t="shared" si="341"/>
        <v>52091</v>
      </c>
      <c r="F482" s="6">
        <f>MAXA('Loan #3'!F458,'Loan #4'!F458,'Loan #5'!F446,'Loan #6'!F446,'Loan #7'!F434,'Loan #8'!F434,'Loan #9'!F422)</f>
        <v>0</v>
      </c>
      <c r="G482" s="38">
        <f>SUM('Loan #1'!G482+'Loan #2'!G482+'Loan #3'!G458+'Loan #4'!G458+'Loan #5'!G446+'Loan #6'!G446+'Loan #7'!G434+'Loan #8'!G434+'Loan #9'!G422)</f>
        <v>0</v>
      </c>
      <c r="H482" s="39">
        <f>SUM('Loan #1'!H482+'Loan #2'!H482+'Loan #3'!H458+'Loan #4'!H458+'Loan #5'!H446+'Loan #6'!H446+'Loan #7'!H434+'Loan #8'!H434+'Loan #9'!H422)</f>
        <v>0</v>
      </c>
      <c r="I482" s="39">
        <f>SUM('Loan #1'!I482+'Loan #2'!I482+'Loan #3'!I458+'Loan #4'!I458+'Loan #5'!I446+'Loan #6'!I446+'Loan #7'!I434+'Loan #8'!I434+'Loan #9'!I422)</f>
        <v>0</v>
      </c>
      <c r="J482" s="39">
        <f>SUM('Loan #1'!J482+'Loan #2'!J482+'Loan #3'!J458+'Loan #4'!J458+'Loan #5'!J446+'Loan #6'!J446+'Loan #7'!J434+'Loan #8'!J434+'Loan #9'!J422)</f>
        <v>0</v>
      </c>
      <c r="K482" s="41"/>
      <c r="L482" s="42"/>
      <c r="M482" s="42"/>
      <c r="N482" s="42"/>
      <c r="O482" s="42"/>
      <c r="P482" s="46"/>
      <c r="Q482" s="23"/>
    </row>
    <row r="483" spans="1:17" ht="8.25" hidden="1" customHeight="1">
      <c r="A483" s="237">
        <v>52001</v>
      </c>
      <c r="B483" s="25">
        <v>89</v>
      </c>
      <c r="C483" s="35" t="s">
        <v>22</v>
      </c>
      <c r="D483" s="36" t="str">
        <f t="shared" ref="D483:E483" si="342">D482</f>
        <v>'</v>
      </c>
      <c r="E483" s="37">
        <f t="shared" si="342"/>
        <v>52091</v>
      </c>
      <c r="F483" s="6">
        <f>MAXA('Loan #3'!F459,'Loan #4'!F459,'Loan #5'!F447,'Loan #6'!F447,'Loan #7'!F435,'Loan #8'!F435,'Loan #9'!F423)</f>
        <v>0</v>
      </c>
      <c r="G483" s="38">
        <f>SUM('Loan #1'!G483+'Loan #2'!G483+'Loan #3'!G459+'Loan #4'!G459+'Loan #5'!G447+'Loan #6'!G447+'Loan #7'!G435+'Loan #8'!G435+'Loan #9'!G423)</f>
        <v>0</v>
      </c>
      <c r="H483" s="39">
        <f>SUM('Loan #1'!H483+'Loan #2'!H483+'Loan #3'!H459+'Loan #4'!H459+'Loan #5'!H447+'Loan #6'!H447+'Loan #7'!H435+'Loan #8'!H435+'Loan #9'!H423)</f>
        <v>0</v>
      </c>
      <c r="I483" s="39">
        <f>SUM('Loan #1'!I483+'Loan #2'!I483+'Loan #3'!I459+'Loan #4'!I459+'Loan #5'!I447+'Loan #6'!I447+'Loan #7'!I435+'Loan #8'!I435+'Loan #9'!I423)</f>
        <v>0</v>
      </c>
      <c r="J483" s="39">
        <f>SUM('Loan #1'!J483+'Loan #2'!J483+'Loan #3'!J459+'Loan #4'!J459+'Loan #5'!J447+'Loan #6'!J447+'Loan #7'!J435+'Loan #8'!J435+'Loan #9'!J423)</f>
        <v>0</v>
      </c>
      <c r="K483" s="41"/>
      <c r="L483" s="42"/>
      <c r="M483" s="42"/>
      <c r="N483" s="42"/>
      <c r="O483" s="42"/>
      <c r="P483" s="46"/>
      <c r="Q483" s="23"/>
    </row>
    <row r="484" spans="1:17" ht="8.25" hidden="1" customHeight="1">
      <c r="A484" s="237">
        <v>52032</v>
      </c>
      <c r="B484" s="25">
        <v>90</v>
      </c>
      <c r="C484" s="35" t="s">
        <v>23</v>
      </c>
      <c r="D484" s="36" t="str">
        <f t="shared" ref="D484:E484" si="343">D483</f>
        <v>'</v>
      </c>
      <c r="E484" s="37">
        <f t="shared" si="343"/>
        <v>52091</v>
      </c>
      <c r="F484" s="6">
        <f>MAXA('Loan #3'!F460,'Loan #4'!F460,'Loan #5'!F448,'Loan #6'!F448,'Loan #7'!F436,'Loan #8'!F436,'Loan #9'!F424)</f>
        <v>0</v>
      </c>
      <c r="G484" s="38">
        <f>SUM('Loan #1'!G484+'Loan #2'!G484+'Loan #3'!G460+'Loan #4'!G460+'Loan #5'!G448+'Loan #6'!G448+'Loan #7'!G436+'Loan #8'!G436+'Loan #9'!G424)</f>
        <v>0</v>
      </c>
      <c r="H484" s="39">
        <f>SUM('Loan #1'!H484+'Loan #2'!H484+'Loan #3'!H460+'Loan #4'!H460+'Loan #5'!H448+'Loan #6'!H448+'Loan #7'!H436+'Loan #8'!H436+'Loan #9'!H424)</f>
        <v>0</v>
      </c>
      <c r="I484" s="39">
        <f>SUM('Loan #1'!I484+'Loan #2'!I484+'Loan #3'!I460+'Loan #4'!I460+'Loan #5'!I448+'Loan #6'!I448+'Loan #7'!I436+'Loan #8'!I436+'Loan #9'!I424)</f>
        <v>0</v>
      </c>
      <c r="J484" s="39">
        <f>SUM('Loan #1'!J484+'Loan #2'!J484+'Loan #3'!J460+'Loan #4'!J460+'Loan #5'!J448+'Loan #6'!J448+'Loan #7'!J436+'Loan #8'!J436+'Loan #9'!J424)</f>
        <v>0</v>
      </c>
      <c r="K484" s="41"/>
      <c r="L484" s="42"/>
      <c r="M484" s="42"/>
      <c r="N484" s="42"/>
      <c r="O484" s="42"/>
      <c r="P484" s="46"/>
      <c r="Q484" s="23"/>
    </row>
    <row r="485" spans="1:17" ht="8.25" hidden="1" customHeight="1">
      <c r="A485" s="237">
        <v>52062</v>
      </c>
      <c r="B485" s="25">
        <v>91</v>
      </c>
      <c r="C485" s="35" t="s">
        <v>24</v>
      </c>
      <c r="D485" s="36" t="str">
        <f t="shared" ref="D485:E485" si="344">D484</f>
        <v>'</v>
      </c>
      <c r="E485" s="37">
        <f t="shared" si="344"/>
        <v>52091</v>
      </c>
      <c r="F485" s="6">
        <f>MAXA('Loan #3'!F461,'Loan #4'!F461,'Loan #5'!F449,'Loan #6'!F449,'Loan #7'!F437,'Loan #8'!F437,'Loan #9'!F425)</f>
        <v>0</v>
      </c>
      <c r="G485" s="38">
        <f>SUM('Loan #1'!G485+'Loan #2'!G485+'Loan #3'!G461+'Loan #4'!G461+'Loan #5'!G449+'Loan #6'!G449+'Loan #7'!G437+'Loan #8'!G437+'Loan #9'!G425)</f>
        <v>0</v>
      </c>
      <c r="H485" s="39">
        <f>SUM('Loan #1'!H485+'Loan #2'!H485+'Loan #3'!H461+'Loan #4'!H461+'Loan #5'!H449+'Loan #6'!H449+'Loan #7'!H437+'Loan #8'!H437+'Loan #9'!H425)</f>
        <v>0</v>
      </c>
      <c r="I485" s="39">
        <f>SUM('Loan #1'!I485+'Loan #2'!I485+'Loan #3'!I461+'Loan #4'!I461+'Loan #5'!I449+'Loan #6'!I449+'Loan #7'!I437+'Loan #8'!I437+'Loan #9'!I425)</f>
        <v>0</v>
      </c>
      <c r="J485" s="39">
        <f>SUM('Loan #1'!J485+'Loan #2'!J485+'Loan #3'!J461+'Loan #4'!J461+'Loan #5'!J449+'Loan #6'!J449+'Loan #7'!J437+'Loan #8'!J437+'Loan #9'!J425)</f>
        <v>0</v>
      </c>
      <c r="K485" s="41"/>
      <c r="L485" s="42"/>
      <c r="M485" s="42"/>
      <c r="N485" s="42"/>
      <c r="O485" s="42"/>
      <c r="P485" s="46"/>
      <c r="Q485" s="23"/>
    </row>
    <row r="486" spans="1:17" ht="8.25" hidden="1" customHeight="1">
      <c r="A486" s="237">
        <v>52093</v>
      </c>
      <c r="B486" s="25">
        <v>92</v>
      </c>
      <c r="C486" s="35" t="s">
        <v>25</v>
      </c>
      <c r="D486" s="36" t="str">
        <f t="shared" ref="D486:E486" si="345">D485</f>
        <v>'</v>
      </c>
      <c r="E486" s="37">
        <f t="shared" si="345"/>
        <v>52091</v>
      </c>
      <c r="F486" s="6">
        <f>MAXA('Loan #3'!F462,'Loan #4'!F462,'Loan #5'!F450,'Loan #6'!F450,'Loan #7'!F438,'Loan #8'!F438,'Loan #9'!F426)</f>
        <v>0</v>
      </c>
      <c r="G486" s="38">
        <f>SUM('Loan #1'!G486+'Loan #2'!G486+'Loan #3'!G462+'Loan #4'!G462+'Loan #5'!G450+'Loan #6'!G450+'Loan #7'!G438+'Loan #8'!G438+'Loan #9'!G426)</f>
        <v>0</v>
      </c>
      <c r="H486" s="39">
        <f>SUM('Loan #1'!H486+'Loan #2'!H486+'Loan #3'!H462+'Loan #4'!H462+'Loan #5'!H450+'Loan #6'!H450+'Loan #7'!H438+'Loan #8'!H438+'Loan #9'!H426)</f>
        <v>0</v>
      </c>
      <c r="I486" s="39">
        <f>SUM('Loan #1'!I486+'Loan #2'!I486+'Loan #3'!I462+'Loan #4'!I462+'Loan #5'!I450+'Loan #6'!I450+'Loan #7'!I438+'Loan #8'!I438+'Loan #9'!I426)</f>
        <v>0</v>
      </c>
      <c r="J486" s="39">
        <f>SUM('Loan #1'!J486+'Loan #2'!J486+'Loan #3'!J462+'Loan #4'!J462+'Loan #5'!J450+'Loan #6'!J450+'Loan #7'!J438+'Loan #8'!J438+'Loan #9'!J426)</f>
        <v>0</v>
      </c>
      <c r="K486" s="41"/>
      <c r="L486" s="42"/>
      <c r="M486" s="42"/>
      <c r="N486" s="42"/>
      <c r="O486" s="42"/>
      <c r="P486" s="46"/>
      <c r="Q486" s="23"/>
    </row>
    <row r="487" spans="1:17" ht="8.25" hidden="1" customHeight="1">
      <c r="A487" s="237">
        <v>52124</v>
      </c>
      <c r="B487" s="25">
        <v>93</v>
      </c>
      <c r="C487" s="35" t="s">
        <v>26</v>
      </c>
      <c r="D487" s="36" t="str">
        <f t="shared" ref="D487:E487" si="346">D486</f>
        <v>'</v>
      </c>
      <c r="E487" s="37">
        <f t="shared" si="346"/>
        <v>52091</v>
      </c>
      <c r="F487" s="6">
        <f>MAXA('Loan #3'!F463,'Loan #4'!F463,'Loan #5'!F451,'Loan #6'!F451,'Loan #7'!F439,'Loan #8'!F439,'Loan #9'!F427)</f>
        <v>0</v>
      </c>
      <c r="G487" s="38">
        <f>SUM('Loan #1'!G487+'Loan #2'!G487+'Loan #3'!G463+'Loan #4'!G463+'Loan #5'!G451+'Loan #6'!G451+'Loan #7'!G439+'Loan #8'!G439+'Loan #9'!G427)</f>
        <v>0</v>
      </c>
      <c r="H487" s="39">
        <f>SUM('Loan #1'!H487+'Loan #2'!H487+'Loan #3'!H463+'Loan #4'!H463+'Loan #5'!H451+'Loan #6'!H451+'Loan #7'!H439+'Loan #8'!H439+'Loan #9'!H427)</f>
        <v>0</v>
      </c>
      <c r="I487" s="39">
        <f>SUM('Loan #1'!I487+'Loan #2'!I487+'Loan #3'!I463+'Loan #4'!I463+'Loan #5'!I451+'Loan #6'!I451+'Loan #7'!I439+'Loan #8'!I439+'Loan #9'!I427)</f>
        <v>0</v>
      </c>
      <c r="J487" s="39">
        <f>SUM('Loan #1'!J487+'Loan #2'!J487+'Loan #3'!J463+'Loan #4'!J463+'Loan #5'!J451+'Loan #6'!J451+'Loan #7'!J439+'Loan #8'!J439+'Loan #9'!J427)</f>
        <v>0</v>
      </c>
      <c r="K487" s="41"/>
      <c r="L487" s="42"/>
      <c r="M487" s="42"/>
      <c r="N487" s="42"/>
      <c r="O487" s="42"/>
      <c r="P487" s="46"/>
      <c r="Q487" s="23"/>
    </row>
    <row r="488" spans="1:17" ht="8.25" hidden="1" customHeight="1">
      <c r="A488" s="237">
        <v>52154</v>
      </c>
      <c r="B488" s="25">
        <v>94</v>
      </c>
      <c r="C488" s="35" t="s">
        <v>27</v>
      </c>
      <c r="D488" s="36" t="str">
        <f t="shared" ref="D488:E488" si="347">D487</f>
        <v>'</v>
      </c>
      <c r="E488" s="37">
        <f t="shared" si="347"/>
        <v>52091</v>
      </c>
      <c r="F488" s="6">
        <f>MAXA('Loan #3'!F464,'Loan #4'!F464,'Loan #5'!F452,'Loan #6'!F452,'Loan #7'!F440,'Loan #8'!F440,'Loan #9'!F428)</f>
        <v>0</v>
      </c>
      <c r="G488" s="38">
        <f>SUM('Loan #1'!G488+'Loan #2'!G488+'Loan #3'!G464+'Loan #4'!G464+'Loan #5'!G452+'Loan #6'!G452+'Loan #7'!G440+'Loan #8'!G440+'Loan #9'!G428)</f>
        <v>0</v>
      </c>
      <c r="H488" s="39">
        <f>SUM('Loan #1'!H488+'Loan #2'!H488+'Loan #3'!H464+'Loan #4'!H464+'Loan #5'!H452+'Loan #6'!H452+'Loan #7'!H440+'Loan #8'!H440+'Loan #9'!H428)</f>
        <v>0</v>
      </c>
      <c r="I488" s="39">
        <f>SUM('Loan #1'!I488+'Loan #2'!I488+'Loan #3'!I464+'Loan #4'!I464+'Loan #5'!I452+'Loan #6'!I452+'Loan #7'!I440+'Loan #8'!I440+'Loan #9'!I428)</f>
        <v>0</v>
      </c>
      <c r="J488" s="39">
        <f>SUM('Loan #1'!J488+'Loan #2'!J488+'Loan #3'!J464+'Loan #4'!J464+'Loan #5'!J452+'Loan #6'!J452+'Loan #7'!J440+'Loan #8'!J440+'Loan #9'!J428)</f>
        <v>0</v>
      </c>
      <c r="K488" s="41"/>
      <c r="L488" s="42"/>
      <c r="M488" s="42"/>
      <c r="N488" s="42"/>
      <c r="O488" s="42"/>
      <c r="P488" s="46"/>
      <c r="Q488" s="23"/>
    </row>
    <row r="489" spans="1:17" ht="8.25" hidden="1" customHeight="1">
      <c r="A489" s="237">
        <v>52185</v>
      </c>
      <c r="B489" s="25">
        <v>95</v>
      </c>
      <c r="C489" s="35" t="s">
        <v>28</v>
      </c>
      <c r="D489" s="36" t="str">
        <f t="shared" ref="D489:E489" si="348">D488</f>
        <v>'</v>
      </c>
      <c r="E489" s="37">
        <f t="shared" si="348"/>
        <v>52091</v>
      </c>
      <c r="F489" s="6">
        <f>MAXA('Loan #3'!F465,'Loan #4'!F465,'Loan #5'!F453,'Loan #6'!F453,'Loan #7'!F441,'Loan #8'!F441,'Loan #9'!F429)</f>
        <v>0</v>
      </c>
      <c r="G489" s="38">
        <f>SUM('Loan #1'!G489+'Loan #2'!G489+'Loan #3'!G465+'Loan #4'!G465+'Loan #5'!G453+'Loan #6'!G453+'Loan #7'!G441+'Loan #8'!G441+'Loan #9'!G429)</f>
        <v>0</v>
      </c>
      <c r="H489" s="39">
        <f>SUM('Loan #1'!H489+'Loan #2'!H489+'Loan #3'!H465+'Loan #4'!H465+'Loan #5'!H453+'Loan #6'!H453+'Loan #7'!H441+'Loan #8'!H441+'Loan #9'!H429)</f>
        <v>0</v>
      </c>
      <c r="I489" s="39">
        <f>SUM('Loan #1'!I489+'Loan #2'!I489+'Loan #3'!I465+'Loan #4'!I465+'Loan #5'!I453+'Loan #6'!I453+'Loan #7'!I441+'Loan #8'!I441+'Loan #9'!I429)</f>
        <v>0</v>
      </c>
      <c r="J489" s="39">
        <f>SUM('Loan #1'!J489+'Loan #2'!J489+'Loan #3'!J465+'Loan #4'!J465+'Loan #5'!J453+'Loan #6'!J453+'Loan #7'!J441+'Loan #8'!J441+'Loan #9'!J429)</f>
        <v>0</v>
      </c>
      <c r="K489" s="41"/>
      <c r="L489" s="42"/>
      <c r="M489" s="42"/>
      <c r="N489" s="42"/>
      <c r="O489" s="42"/>
      <c r="P489" s="46"/>
      <c r="Q489" s="23"/>
    </row>
    <row r="490" spans="1:17" ht="8.25" hidden="1" customHeight="1">
      <c r="A490" s="237">
        <v>52215</v>
      </c>
      <c r="B490" s="25">
        <v>96</v>
      </c>
      <c r="C490" s="35" t="s">
        <v>29</v>
      </c>
      <c r="D490" s="36" t="str">
        <f t="shared" ref="D490:E490" si="349">D489</f>
        <v>'</v>
      </c>
      <c r="E490" s="37">
        <f t="shared" si="349"/>
        <v>52091</v>
      </c>
      <c r="F490" s="6">
        <f>MAXA('Loan #3'!F466,'Loan #4'!F466,'Loan #5'!F454,'Loan #6'!F454,'Loan #7'!F442,'Loan #8'!F442,'Loan #9'!F430)</f>
        <v>0</v>
      </c>
      <c r="G490" s="45">
        <f>SUM('Loan #1'!G490+'Loan #2'!G490+'Loan #3'!G466+'Loan #4'!G466+'Loan #5'!G454+'Loan #6'!G454+'Loan #7'!G442+'Loan #8'!G442+'Loan #9'!G430)</f>
        <v>0</v>
      </c>
      <c r="H490" s="42">
        <f>SUM('Loan #1'!H490+'Loan #2'!H490+'Loan #3'!H466+'Loan #4'!H466+'Loan #5'!H454+'Loan #6'!H454+'Loan #7'!H442+'Loan #8'!H442+'Loan #9'!H430)</f>
        <v>0</v>
      </c>
      <c r="I490" s="42">
        <f>SUM('Loan #1'!I490+'Loan #2'!I490+'Loan #3'!I466+'Loan #4'!I466+'Loan #5'!I454+'Loan #6'!I454+'Loan #7'!I442+'Loan #8'!I442+'Loan #9'!I430)</f>
        <v>0</v>
      </c>
      <c r="J490" s="42">
        <f>SUM('Loan #1'!J490+'Loan #2'!J490+'Loan #3'!J466+'Loan #4'!J466+'Loan #5'!J454+'Loan #6'!J454+'Loan #7'!J442+'Loan #8'!J442+'Loan #9'!J430)</f>
        <v>0</v>
      </c>
      <c r="K490" s="41">
        <f>SUM(H479:H490)</f>
        <v>0</v>
      </c>
      <c r="L490" s="42">
        <f>SUM(I479:I490)</f>
        <v>0</v>
      </c>
      <c r="M490" s="42">
        <f>SUM(G479:G490)</f>
        <v>0</v>
      </c>
      <c r="N490" s="42">
        <f>K490+N478</f>
        <v>1095759.5199999998</v>
      </c>
      <c r="O490" s="42">
        <f>L490+O478</f>
        <v>465195.28674802615</v>
      </c>
      <c r="P490" s="46">
        <f>M490+P478</f>
        <v>1560954.8067480261</v>
      </c>
      <c r="Q490" s="23"/>
    </row>
    <row r="491" spans="1:17" ht="8.25" hidden="1" customHeight="1">
      <c r="A491" s="237">
        <v>52246</v>
      </c>
      <c r="B491" s="25">
        <v>97</v>
      </c>
      <c r="C491" s="26" t="s">
        <v>17</v>
      </c>
      <c r="D491" s="47" t="str">
        <f>D479</f>
        <v>'</v>
      </c>
      <c r="E491" s="27">
        <f>E479+366</f>
        <v>52457</v>
      </c>
      <c r="F491" s="90">
        <f>MAXA('Loan #3'!F467,'Loan #4'!F467,'Loan #5'!F455,'Loan #6'!F455,'Loan #7'!F443,'Loan #8'!F443,'Loan #9'!F431)</f>
        <v>0</v>
      </c>
      <c r="G491" s="28">
        <f>SUM('Loan #1'!G491+'Loan #2'!G491+'Loan #3'!G467+'Loan #4'!G467+'Loan #5'!G455+'Loan #6'!G455+'Loan #7'!G443+'Loan #8'!G443+'Loan #9'!G431)</f>
        <v>0</v>
      </c>
      <c r="H491" s="29">
        <f>SUM('Loan #1'!H491+'Loan #2'!H491+'Loan #3'!H467+'Loan #4'!H467+'Loan #5'!H455+'Loan #6'!H455+'Loan #7'!H443+'Loan #8'!H443+'Loan #9'!H431)</f>
        <v>0</v>
      </c>
      <c r="I491" s="29">
        <f>SUM('Loan #1'!I491+'Loan #2'!I491+'Loan #3'!I467+'Loan #4'!I467+'Loan #5'!I455+'Loan #6'!I455+'Loan #7'!I443+'Loan #8'!I443+'Loan #9'!I431)</f>
        <v>0</v>
      </c>
      <c r="J491" s="29">
        <f>SUM('Loan #1'!J491+'Loan #2'!J491+'Loan #3'!J467+'Loan #4'!J467+'Loan #5'!J455+'Loan #6'!J455+'Loan #7'!J443+'Loan #8'!J443+'Loan #9'!J431)</f>
        <v>0</v>
      </c>
      <c r="K491" s="31"/>
      <c r="L491" s="32"/>
      <c r="M491" s="32"/>
      <c r="N491" s="32"/>
      <c r="O491" s="32"/>
      <c r="P491" s="48"/>
      <c r="Q491" s="23"/>
    </row>
    <row r="492" spans="1:17" ht="8.25" hidden="1" customHeight="1">
      <c r="A492" s="237">
        <v>52277</v>
      </c>
      <c r="B492" s="25">
        <v>98</v>
      </c>
      <c r="C492" s="35" t="s">
        <v>19</v>
      </c>
      <c r="D492" s="36" t="str">
        <f t="shared" ref="D492:E492" si="350">D491</f>
        <v>'</v>
      </c>
      <c r="E492" s="37">
        <f t="shared" si="350"/>
        <v>52457</v>
      </c>
      <c r="F492" s="6">
        <f>MAXA('Loan #3'!F468,'Loan #4'!F468,'Loan #5'!F456,'Loan #6'!F456,'Loan #7'!F444,'Loan #8'!F444,'Loan #9'!F432)</f>
        <v>0</v>
      </c>
      <c r="G492" s="38">
        <f>SUM('Loan #1'!G492+'Loan #2'!G492+'Loan #3'!G468+'Loan #4'!G468+'Loan #5'!G456+'Loan #6'!G456+'Loan #7'!G444+'Loan #8'!G444+'Loan #9'!G432)</f>
        <v>0</v>
      </c>
      <c r="H492" s="39">
        <f>SUM('Loan #1'!H492+'Loan #2'!H492+'Loan #3'!H468+'Loan #4'!H468+'Loan #5'!H456+'Loan #6'!H456+'Loan #7'!H444+'Loan #8'!H444+'Loan #9'!H432)</f>
        <v>0</v>
      </c>
      <c r="I492" s="39">
        <f>SUM('Loan #1'!I492+'Loan #2'!I492+'Loan #3'!I468+'Loan #4'!I468+'Loan #5'!I456+'Loan #6'!I456+'Loan #7'!I444+'Loan #8'!I444+'Loan #9'!I432)</f>
        <v>0</v>
      </c>
      <c r="J492" s="39">
        <f>SUM('Loan #1'!J492+'Loan #2'!J492+'Loan #3'!J468+'Loan #4'!J468+'Loan #5'!J456+'Loan #6'!J456+'Loan #7'!J444+'Loan #8'!J444+'Loan #9'!J432)</f>
        <v>0</v>
      </c>
      <c r="K492" s="41"/>
      <c r="L492" s="42"/>
      <c r="M492" s="42"/>
      <c r="N492" s="42"/>
      <c r="O492" s="42"/>
      <c r="P492" s="46"/>
      <c r="Q492" s="23"/>
    </row>
    <row r="493" spans="1:17" ht="8.25" hidden="1" customHeight="1">
      <c r="A493" s="237">
        <v>52305</v>
      </c>
      <c r="B493" s="25">
        <v>99</v>
      </c>
      <c r="C493" s="35" t="s">
        <v>20</v>
      </c>
      <c r="D493" s="36" t="str">
        <f t="shared" ref="D493:E493" si="351">D492</f>
        <v>'</v>
      </c>
      <c r="E493" s="37">
        <f t="shared" si="351"/>
        <v>52457</v>
      </c>
      <c r="F493" s="6">
        <f>MAXA('Loan #3'!F469,'Loan #4'!F469,'Loan #5'!F457,'Loan #6'!F457,'Loan #7'!F445,'Loan #8'!F445,'Loan #9'!F433)</f>
        <v>0</v>
      </c>
      <c r="G493" s="38">
        <f>SUM('Loan #1'!G493+'Loan #2'!G493+'Loan #3'!G469+'Loan #4'!G469+'Loan #5'!G457+'Loan #6'!G457+'Loan #7'!G445+'Loan #8'!G445+'Loan #9'!G433)</f>
        <v>0</v>
      </c>
      <c r="H493" s="39">
        <f>SUM('Loan #1'!H493+'Loan #2'!H493+'Loan #3'!H469+'Loan #4'!H469+'Loan #5'!H457+'Loan #6'!H457+'Loan #7'!H445+'Loan #8'!H445+'Loan #9'!H433)</f>
        <v>0</v>
      </c>
      <c r="I493" s="39">
        <f>SUM('Loan #1'!I493+'Loan #2'!I493+'Loan #3'!I469+'Loan #4'!I469+'Loan #5'!I457+'Loan #6'!I457+'Loan #7'!I445+'Loan #8'!I445+'Loan #9'!I433)</f>
        <v>0</v>
      </c>
      <c r="J493" s="39">
        <f>SUM('Loan #1'!J493+'Loan #2'!J493+'Loan #3'!J469+'Loan #4'!J469+'Loan #5'!J457+'Loan #6'!J457+'Loan #7'!J445+'Loan #8'!J445+'Loan #9'!J433)</f>
        <v>0</v>
      </c>
      <c r="K493" s="41"/>
      <c r="L493" s="42"/>
      <c r="M493" s="42"/>
      <c r="N493" s="42"/>
      <c r="O493" s="42"/>
      <c r="P493" s="46"/>
      <c r="Q493" s="23"/>
    </row>
    <row r="494" spans="1:17" ht="8.25" hidden="1" customHeight="1">
      <c r="A494" s="237">
        <v>52336</v>
      </c>
      <c r="B494" s="25">
        <v>100</v>
      </c>
      <c r="C494" s="35" t="s">
        <v>21</v>
      </c>
      <c r="D494" s="36" t="str">
        <f t="shared" ref="D494:E494" si="352">D493</f>
        <v>'</v>
      </c>
      <c r="E494" s="37">
        <f t="shared" si="352"/>
        <v>52457</v>
      </c>
      <c r="F494" s="6">
        <f>MAXA('Loan #3'!F470,'Loan #4'!F470,'Loan #5'!F458,'Loan #6'!F458,'Loan #7'!F446,'Loan #8'!F446,'Loan #9'!F434)</f>
        <v>0</v>
      </c>
      <c r="G494" s="38">
        <f>SUM('Loan #1'!G494+'Loan #2'!G494+'Loan #3'!G470+'Loan #4'!G470+'Loan #5'!G458+'Loan #6'!G458+'Loan #7'!G446+'Loan #8'!G446+'Loan #9'!G434)</f>
        <v>0</v>
      </c>
      <c r="H494" s="39">
        <f>SUM('Loan #1'!H494+'Loan #2'!H494+'Loan #3'!H470+'Loan #4'!H470+'Loan #5'!H458+'Loan #6'!H458+'Loan #7'!H446+'Loan #8'!H446+'Loan #9'!H434)</f>
        <v>0</v>
      </c>
      <c r="I494" s="39">
        <f>SUM('Loan #1'!I494+'Loan #2'!I494+'Loan #3'!I470+'Loan #4'!I470+'Loan #5'!I458+'Loan #6'!I458+'Loan #7'!I446+'Loan #8'!I446+'Loan #9'!I434)</f>
        <v>0</v>
      </c>
      <c r="J494" s="39">
        <f>SUM('Loan #1'!J494+'Loan #2'!J494+'Loan #3'!J470+'Loan #4'!J470+'Loan #5'!J458+'Loan #6'!J458+'Loan #7'!J446+'Loan #8'!J446+'Loan #9'!J434)</f>
        <v>0</v>
      </c>
      <c r="K494" s="41"/>
      <c r="L494" s="42"/>
      <c r="M494" s="42"/>
      <c r="N494" s="42"/>
      <c r="O494" s="42"/>
      <c r="P494" s="46"/>
      <c r="Q494" s="23"/>
    </row>
    <row r="495" spans="1:17" ht="8.25" hidden="1" customHeight="1">
      <c r="A495" s="237">
        <v>52366</v>
      </c>
      <c r="B495" s="25">
        <v>101</v>
      </c>
      <c r="C495" s="35" t="s">
        <v>22</v>
      </c>
      <c r="D495" s="36" t="str">
        <f t="shared" ref="D495:E495" si="353">D494</f>
        <v>'</v>
      </c>
      <c r="E495" s="37">
        <f t="shared" si="353"/>
        <v>52457</v>
      </c>
      <c r="F495" s="6">
        <f>MAXA('Loan #3'!F471,'Loan #4'!F471,'Loan #5'!F459,'Loan #6'!F459,'Loan #7'!F447,'Loan #8'!F447,'Loan #9'!F435)</f>
        <v>0</v>
      </c>
      <c r="G495" s="38">
        <f>SUM('Loan #1'!G495+'Loan #2'!G495+'Loan #3'!G471+'Loan #4'!G471+'Loan #5'!G459+'Loan #6'!G459+'Loan #7'!G447+'Loan #8'!G447+'Loan #9'!G435)</f>
        <v>0</v>
      </c>
      <c r="H495" s="39">
        <f>SUM('Loan #1'!H495+'Loan #2'!H495+'Loan #3'!H471+'Loan #4'!H471+'Loan #5'!H459+'Loan #6'!H459+'Loan #7'!H447+'Loan #8'!H447+'Loan #9'!H435)</f>
        <v>0</v>
      </c>
      <c r="I495" s="39">
        <f>SUM('Loan #1'!I495+'Loan #2'!I495+'Loan #3'!I471+'Loan #4'!I471+'Loan #5'!I459+'Loan #6'!I459+'Loan #7'!I447+'Loan #8'!I447+'Loan #9'!I435)</f>
        <v>0</v>
      </c>
      <c r="J495" s="39">
        <f>SUM('Loan #1'!J495+'Loan #2'!J495+'Loan #3'!J471+'Loan #4'!J471+'Loan #5'!J459+'Loan #6'!J459+'Loan #7'!J447+'Loan #8'!J447+'Loan #9'!J435)</f>
        <v>0</v>
      </c>
      <c r="K495" s="41"/>
      <c r="L495" s="42"/>
      <c r="M495" s="42"/>
      <c r="N495" s="42"/>
      <c r="O495" s="42"/>
      <c r="P495" s="46"/>
      <c r="Q495" s="23"/>
    </row>
    <row r="496" spans="1:17" ht="8.25" hidden="1" customHeight="1">
      <c r="A496" s="237">
        <v>52397</v>
      </c>
      <c r="B496" s="25">
        <v>102</v>
      </c>
      <c r="C496" s="35" t="s">
        <v>23</v>
      </c>
      <c r="D496" s="36" t="str">
        <f t="shared" ref="D496:E496" si="354">D495</f>
        <v>'</v>
      </c>
      <c r="E496" s="37">
        <f t="shared" si="354"/>
        <v>52457</v>
      </c>
      <c r="F496" s="6">
        <f>MAXA('Loan #3'!F472,'Loan #4'!F472,'Loan #5'!F460,'Loan #6'!F460,'Loan #7'!F448,'Loan #8'!F448,'Loan #9'!F436)</f>
        <v>0</v>
      </c>
      <c r="G496" s="38">
        <f>SUM('Loan #1'!G496+'Loan #2'!G496+'Loan #3'!G472+'Loan #4'!G472+'Loan #5'!G460+'Loan #6'!G460+'Loan #7'!G448+'Loan #8'!G448+'Loan #9'!G436)</f>
        <v>0</v>
      </c>
      <c r="H496" s="39">
        <f>SUM('Loan #1'!H496+'Loan #2'!H496+'Loan #3'!H472+'Loan #4'!H472+'Loan #5'!H460+'Loan #6'!H460+'Loan #7'!H448+'Loan #8'!H448+'Loan #9'!H436)</f>
        <v>0</v>
      </c>
      <c r="I496" s="39">
        <f>SUM('Loan #1'!I496+'Loan #2'!I496+'Loan #3'!I472+'Loan #4'!I472+'Loan #5'!I460+'Loan #6'!I460+'Loan #7'!I448+'Loan #8'!I448+'Loan #9'!I436)</f>
        <v>0</v>
      </c>
      <c r="J496" s="39">
        <f>SUM('Loan #1'!J496+'Loan #2'!J496+'Loan #3'!J472+'Loan #4'!J472+'Loan #5'!J460+'Loan #6'!J460+'Loan #7'!J448+'Loan #8'!J448+'Loan #9'!J436)</f>
        <v>0</v>
      </c>
      <c r="K496" s="41"/>
      <c r="L496" s="42"/>
      <c r="M496" s="42"/>
      <c r="N496" s="42"/>
      <c r="O496" s="42"/>
      <c r="P496" s="46"/>
      <c r="Q496" s="23"/>
    </row>
    <row r="497" spans="1:17" ht="8.25" hidden="1" customHeight="1">
      <c r="A497" s="237">
        <v>52427</v>
      </c>
      <c r="B497" s="25">
        <v>103</v>
      </c>
      <c r="C497" s="35" t="s">
        <v>24</v>
      </c>
      <c r="D497" s="36" t="str">
        <f t="shared" ref="D497:E497" si="355">D496</f>
        <v>'</v>
      </c>
      <c r="E497" s="37">
        <f t="shared" si="355"/>
        <v>52457</v>
      </c>
      <c r="F497" s="6">
        <f>MAXA('Loan #3'!F473,'Loan #4'!F473,'Loan #5'!F461,'Loan #6'!F461,'Loan #7'!F449,'Loan #8'!F449,'Loan #9'!F437)</f>
        <v>0</v>
      </c>
      <c r="G497" s="38">
        <f>SUM('Loan #1'!G497+'Loan #2'!G497+'Loan #3'!G473+'Loan #4'!G473+'Loan #5'!G461+'Loan #6'!G461+'Loan #7'!G449+'Loan #8'!G449+'Loan #9'!G437)</f>
        <v>0</v>
      </c>
      <c r="H497" s="39">
        <f>SUM('Loan #1'!H497+'Loan #2'!H497+'Loan #3'!H473+'Loan #4'!H473+'Loan #5'!H461+'Loan #6'!H461+'Loan #7'!H449+'Loan #8'!H449+'Loan #9'!H437)</f>
        <v>0</v>
      </c>
      <c r="I497" s="39">
        <f>SUM('Loan #1'!I497+'Loan #2'!I497+'Loan #3'!I473+'Loan #4'!I473+'Loan #5'!I461+'Loan #6'!I461+'Loan #7'!I449+'Loan #8'!I449+'Loan #9'!I437)</f>
        <v>0</v>
      </c>
      <c r="J497" s="39">
        <f>SUM('Loan #1'!J497+'Loan #2'!J497+'Loan #3'!J473+'Loan #4'!J473+'Loan #5'!J461+'Loan #6'!J461+'Loan #7'!J449+'Loan #8'!J449+'Loan #9'!J437)</f>
        <v>0</v>
      </c>
      <c r="K497" s="41"/>
      <c r="L497" s="42"/>
      <c r="M497" s="42"/>
      <c r="N497" s="42"/>
      <c r="O497" s="42"/>
      <c r="P497" s="46"/>
      <c r="Q497" s="23"/>
    </row>
    <row r="498" spans="1:17" ht="8.25" hidden="1" customHeight="1">
      <c r="A498" s="237">
        <v>52458</v>
      </c>
      <c r="B498" s="25">
        <v>104</v>
      </c>
      <c r="C498" s="35" t="s">
        <v>25</v>
      </c>
      <c r="D498" s="36" t="str">
        <f t="shared" ref="D498:E498" si="356">D497</f>
        <v>'</v>
      </c>
      <c r="E498" s="37">
        <f t="shared" si="356"/>
        <v>52457</v>
      </c>
      <c r="F498" s="6">
        <f>MAXA('Loan #3'!F474,'Loan #4'!F474,'Loan #5'!F462,'Loan #6'!F462,'Loan #7'!F450,'Loan #8'!F450,'Loan #9'!F438)</f>
        <v>0</v>
      </c>
      <c r="G498" s="38">
        <f>SUM('Loan #1'!G498+'Loan #2'!G498+'Loan #3'!G474+'Loan #4'!G474+'Loan #5'!G462+'Loan #6'!G462+'Loan #7'!G450+'Loan #8'!G450+'Loan #9'!G438)</f>
        <v>0</v>
      </c>
      <c r="H498" s="39">
        <f>SUM('Loan #1'!H498+'Loan #2'!H498+'Loan #3'!H474+'Loan #4'!H474+'Loan #5'!H462+'Loan #6'!H462+'Loan #7'!H450+'Loan #8'!H450+'Loan #9'!H438)</f>
        <v>0</v>
      </c>
      <c r="I498" s="39">
        <f>SUM('Loan #1'!I498+'Loan #2'!I498+'Loan #3'!I474+'Loan #4'!I474+'Loan #5'!I462+'Loan #6'!I462+'Loan #7'!I450+'Loan #8'!I450+'Loan #9'!I438)</f>
        <v>0</v>
      </c>
      <c r="J498" s="39">
        <f>SUM('Loan #1'!J498+'Loan #2'!J498+'Loan #3'!J474+'Loan #4'!J474+'Loan #5'!J462+'Loan #6'!J462+'Loan #7'!J450+'Loan #8'!J450+'Loan #9'!J438)</f>
        <v>0</v>
      </c>
      <c r="K498" s="41"/>
      <c r="L498" s="42"/>
      <c r="M498" s="42"/>
      <c r="N498" s="42"/>
      <c r="O498" s="42"/>
      <c r="P498" s="46"/>
      <c r="Q498" s="23"/>
    </row>
    <row r="499" spans="1:17" ht="8.25" hidden="1" customHeight="1">
      <c r="A499" s="237">
        <v>52489</v>
      </c>
      <c r="B499" s="25">
        <v>105</v>
      </c>
      <c r="C499" s="35" t="s">
        <v>26</v>
      </c>
      <c r="D499" s="36" t="str">
        <f t="shared" ref="D499:E499" si="357">D498</f>
        <v>'</v>
      </c>
      <c r="E499" s="37">
        <f t="shared" si="357"/>
        <v>52457</v>
      </c>
      <c r="F499" s="6">
        <f>MAXA('Loan #3'!F475,'Loan #4'!F475,'Loan #5'!F463,'Loan #6'!F463,'Loan #7'!F451,'Loan #8'!F451,'Loan #9'!F439)</f>
        <v>0</v>
      </c>
      <c r="G499" s="38">
        <f>SUM('Loan #1'!G499+'Loan #2'!G499+'Loan #3'!G475+'Loan #4'!G475+'Loan #5'!G463+'Loan #6'!G463+'Loan #7'!G451+'Loan #8'!G451+'Loan #9'!G439)</f>
        <v>0</v>
      </c>
      <c r="H499" s="39">
        <f>SUM('Loan #1'!H499+'Loan #2'!H499+'Loan #3'!H475+'Loan #4'!H475+'Loan #5'!H463+'Loan #6'!H463+'Loan #7'!H451+'Loan #8'!H451+'Loan #9'!H439)</f>
        <v>0</v>
      </c>
      <c r="I499" s="39">
        <f>SUM('Loan #1'!I499+'Loan #2'!I499+'Loan #3'!I475+'Loan #4'!I475+'Loan #5'!I463+'Loan #6'!I463+'Loan #7'!I451+'Loan #8'!I451+'Loan #9'!I439)</f>
        <v>0</v>
      </c>
      <c r="J499" s="39">
        <f>SUM('Loan #1'!J499+'Loan #2'!J499+'Loan #3'!J475+'Loan #4'!J475+'Loan #5'!J463+'Loan #6'!J463+'Loan #7'!J451+'Loan #8'!J451+'Loan #9'!J439)</f>
        <v>0</v>
      </c>
      <c r="K499" s="41"/>
      <c r="L499" s="42"/>
      <c r="M499" s="42"/>
      <c r="N499" s="42"/>
      <c r="O499" s="42"/>
      <c r="P499" s="46"/>
      <c r="Q499" s="23"/>
    </row>
    <row r="500" spans="1:17" ht="8.25" hidden="1" customHeight="1">
      <c r="A500" s="237">
        <v>52519</v>
      </c>
      <c r="B500" s="25">
        <v>106</v>
      </c>
      <c r="C500" s="35" t="s">
        <v>27</v>
      </c>
      <c r="D500" s="36" t="str">
        <f t="shared" ref="D500:E500" si="358">D499</f>
        <v>'</v>
      </c>
      <c r="E500" s="37">
        <f t="shared" si="358"/>
        <v>52457</v>
      </c>
      <c r="F500" s="6">
        <f>MAXA('Loan #3'!F476,'Loan #4'!F476,'Loan #5'!F464,'Loan #6'!F464,'Loan #7'!F452,'Loan #8'!F452,'Loan #9'!F440)</f>
        <v>0</v>
      </c>
      <c r="G500" s="38">
        <f>SUM('Loan #1'!G500+'Loan #2'!G500+'Loan #3'!G476+'Loan #4'!G476+'Loan #5'!G464+'Loan #6'!G464+'Loan #7'!G452+'Loan #8'!G452+'Loan #9'!G440)</f>
        <v>0</v>
      </c>
      <c r="H500" s="39">
        <f>SUM('Loan #1'!H500+'Loan #2'!H500+'Loan #3'!H476+'Loan #4'!H476+'Loan #5'!H464+'Loan #6'!H464+'Loan #7'!H452+'Loan #8'!H452+'Loan #9'!H440)</f>
        <v>0</v>
      </c>
      <c r="I500" s="39">
        <f>SUM('Loan #1'!I500+'Loan #2'!I500+'Loan #3'!I476+'Loan #4'!I476+'Loan #5'!I464+'Loan #6'!I464+'Loan #7'!I452+'Loan #8'!I452+'Loan #9'!I440)</f>
        <v>0</v>
      </c>
      <c r="J500" s="39">
        <f>SUM('Loan #1'!J500+'Loan #2'!J500+'Loan #3'!J476+'Loan #4'!J476+'Loan #5'!J464+'Loan #6'!J464+'Loan #7'!J452+'Loan #8'!J452+'Loan #9'!J440)</f>
        <v>0</v>
      </c>
      <c r="K500" s="41"/>
      <c r="L500" s="42"/>
      <c r="M500" s="42"/>
      <c r="N500" s="42"/>
      <c r="O500" s="42"/>
      <c r="P500" s="46"/>
      <c r="Q500" s="23"/>
    </row>
    <row r="501" spans="1:17" ht="8.25" hidden="1" customHeight="1">
      <c r="A501" s="237">
        <v>52550</v>
      </c>
      <c r="B501" s="25">
        <v>107</v>
      </c>
      <c r="C501" s="35" t="s">
        <v>28</v>
      </c>
      <c r="D501" s="36" t="str">
        <f t="shared" ref="D501:E501" si="359">D500</f>
        <v>'</v>
      </c>
      <c r="E501" s="37">
        <f t="shared" si="359"/>
        <v>52457</v>
      </c>
      <c r="F501" s="6">
        <f>MAXA('Loan #3'!F477,'Loan #4'!F477,'Loan #5'!F465,'Loan #6'!F465,'Loan #7'!F453,'Loan #8'!F453,'Loan #9'!F441)</f>
        <v>0</v>
      </c>
      <c r="G501" s="38">
        <f>SUM('Loan #1'!G501+'Loan #2'!G501+'Loan #3'!G477+'Loan #4'!G477+'Loan #5'!G465+'Loan #6'!G465+'Loan #7'!G453+'Loan #8'!G453+'Loan #9'!G441)</f>
        <v>0</v>
      </c>
      <c r="H501" s="39">
        <f>SUM('Loan #1'!H501+'Loan #2'!H501+'Loan #3'!H477+'Loan #4'!H477+'Loan #5'!H465+'Loan #6'!H465+'Loan #7'!H453+'Loan #8'!H453+'Loan #9'!H441)</f>
        <v>0</v>
      </c>
      <c r="I501" s="39">
        <f>SUM('Loan #1'!I501+'Loan #2'!I501+'Loan #3'!I477+'Loan #4'!I477+'Loan #5'!I465+'Loan #6'!I465+'Loan #7'!I453+'Loan #8'!I453+'Loan #9'!I441)</f>
        <v>0</v>
      </c>
      <c r="J501" s="39">
        <f>SUM('Loan #1'!J501+'Loan #2'!J501+'Loan #3'!J477+'Loan #4'!J477+'Loan #5'!J465+'Loan #6'!J465+'Loan #7'!J453+'Loan #8'!J453+'Loan #9'!J441)</f>
        <v>0</v>
      </c>
      <c r="K501" s="41"/>
      <c r="L501" s="42"/>
      <c r="M501" s="42"/>
      <c r="N501" s="42"/>
      <c r="O501" s="42"/>
      <c r="P501" s="46"/>
      <c r="Q501" s="23"/>
    </row>
    <row r="502" spans="1:17" ht="8.25" hidden="1" customHeight="1">
      <c r="A502" s="237">
        <v>52580</v>
      </c>
      <c r="B502" s="25">
        <v>108</v>
      </c>
      <c r="C502" s="35" t="s">
        <v>29</v>
      </c>
      <c r="D502" s="36" t="str">
        <f t="shared" ref="D502:E502" si="360">D501</f>
        <v>'</v>
      </c>
      <c r="E502" s="37">
        <f t="shared" si="360"/>
        <v>52457</v>
      </c>
      <c r="F502" s="6">
        <f>MAXA('Loan #3'!F478,'Loan #4'!F478,'Loan #5'!F466,'Loan #6'!F466,'Loan #7'!F454,'Loan #8'!F454,'Loan #9'!F442)</f>
        <v>0</v>
      </c>
      <c r="G502" s="45">
        <f>SUM('Loan #1'!G502+'Loan #2'!G502+'Loan #3'!G478+'Loan #4'!G478+'Loan #5'!G466+'Loan #6'!G466+'Loan #7'!G454+'Loan #8'!G454+'Loan #9'!G442)</f>
        <v>0</v>
      </c>
      <c r="H502" s="42">
        <f>SUM('Loan #1'!H502+'Loan #2'!H502+'Loan #3'!H478+'Loan #4'!H478+'Loan #5'!H466+'Loan #6'!H466+'Loan #7'!H454+'Loan #8'!H454+'Loan #9'!H442)</f>
        <v>0</v>
      </c>
      <c r="I502" s="42">
        <f>SUM('Loan #1'!I502+'Loan #2'!I502+'Loan #3'!I478+'Loan #4'!I478+'Loan #5'!I466+'Loan #6'!I466+'Loan #7'!I454+'Loan #8'!I454+'Loan #9'!I442)</f>
        <v>0</v>
      </c>
      <c r="J502" s="42">
        <f>SUM('Loan #1'!J502+'Loan #2'!J502+'Loan #3'!J478+'Loan #4'!J478+'Loan #5'!J466+'Loan #6'!J466+'Loan #7'!J454+'Loan #8'!J454+'Loan #9'!J442)</f>
        <v>0</v>
      </c>
      <c r="K502" s="41">
        <f>SUM(H491:H502)</f>
        <v>0</v>
      </c>
      <c r="L502" s="42">
        <f>SUM(I491:I502)</f>
        <v>0</v>
      </c>
      <c r="M502" s="42">
        <f>SUM(G491:G502)</f>
        <v>0</v>
      </c>
      <c r="N502" s="42">
        <f>K502+N490</f>
        <v>1095759.5199999998</v>
      </c>
      <c r="O502" s="42">
        <f>L502+O490</f>
        <v>465195.28674802615</v>
      </c>
      <c r="P502" s="46">
        <f>M502+P490</f>
        <v>1560954.8067480261</v>
      </c>
      <c r="Q502" s="23"/>
    </row>
    <row r="503" spans="1:17" ht="8.25" hidden="1" customHeight="1">
      <c r="A503" s="237">
        <v>52611</v>
      </c>
      <c r="B503" s="25">
        <v>97</v>
      </c>
      <c r="C503" s="26" t="s">
        <v>17</v>
      </c>
      <c r="D503" s="47" t="str">
        <f>D491</f>
        <v>'</v>
      </c>
      <c r="E503" s="27">
        <f>E491+366</f>
        <v>52823</v>
      </c>
      <c r="F503" s="90">
        <f>MAXA('Loan #3'!F479,'Loan #4'!F479,'Loan #5'!F467,'Loan #6'!F467,'Loan #7'!F455,'Loan #8'!F455,'Loan #9'!F443)</f>
        <v>0</v>
      </c>
      <c r="G503" s="28">
        <f>SUM('Loan #1'!G503+'Loan #2'!G503+'Loan #3'!G479+'Loan #4'!G479+'Loan #5'!G467+'Loan #6'!G467+'Loan #7'!G455+'Loan #8'!G455+'Loan #9'!G443)</f>
        <v>0</v>
      </c>
      <c r="H503" s="29">
        <f>SUM('Loan #1'!H503+'Loan #2'!H503+'Loan #3'!H479+'Loan #4'!H479+'Loan #5'!H467+'Loan #6'!H467+'Loan #7'!H455+'Loan #8'!H455+'Loan #9'!H443)</f>
        <v>0</v>
      </c>
      <c r="I503" s="29">
        <f>SUM('Loan #1'!I503+'Loan #2'!I503+'Loan #3'!I479+'Loan #4'!I479+'Loan #5'!I467+'Loan #6'!I467+'Loan #7'!I455+'Loan #8'!I455+'Loan #9'!I443)</f>
        <v>0</v>
      </c>
      <c r="J503" s="29">
        <f>SUM('Loan #1'!J503+'Loan #2'!J503+'Loan #3'!J479+'Loan #4'!J479+'Loan #5'!J467+'Loan #6'!J467+'Loan #7'!J455+'Loan #8'!J455+'Loan #9'!J443)</f>
        <v>0</v>
      </c>
      <c r="K503" s="31"/>
      <c r="L503" s="32"/>
      <c r="M503" s="32"/>
      <c r="N503" s="32"/>
      <c r="O503" s="32"/>
      <c r="P503" s="48"/>
      <c r="Q503" s="23"/>
    </row>
    <row r="504" spans="1:17" ht="8.25" hidden="1" customHeight="1">
      <c r="A504" s="237">
        <v>52642</v>
      </c>
      <c r="B504" s="25">
        <v>98</v>
      </c>
      <c r="C504" s="35" t="s">
        <v>19</v>
      </c>
      <c r="D504" s="36" t="str">
        <f t="shared" ref="D504:E504" si="361">D503</f>
        <v>'</v>
      </c>
      <c r="E504" s="37">
        <f t="shared" si="361"/>
        <v>52823</v>
      </c>
      <c r="F504" s="6">
        <f>MAXA('Loan #3'!F480,'Loan #4'!F480,'Loan #5'!F468,'Loan #6'!F468,'Loan #7'!F456,'Loan #8'!F456,'Loan #9'!F444)</f>
        <v>0</v>
      </c>
      <c r="G504" s="38">
        <f>SUM('Loan #1'!G504+'Loan #2'!G504+'Loan #3'!G480+'Loan #4'!G480+'Loan #5'!G468+'Loan #6'!G468+'Loan #7'!G456+'Loan #8'!G456+'Loan #9'!G444)</f>
        <v>0</v>
      </c>
      <c r="H504" s="39">
        <f>SUM('Loan #1'!H504+'Loan #2'!H504+'Loan #3'!H480+'Loan #4'!H480+'Loan #5'!H468+'Loan #6'!H468+'Loan #7'!H456+'Loan #8'!H456+'Loan #9'!H444)</f>
        <v>0</v>
      </c>
      <c r="I504" s="39">
        <f>SUM('Loan #1'!I504+'Loan #2'!I504+'Loan #3'!I480+'Loan #4'!I480+'Loan #5'!I468+'Loan #6'!I468+'Loan #7'!I456+'Loan #8'!I456+'Loan #9'!I444)</f>
        <v>0</v>
      </c>
      <c r="J504" s="39">
        <f>SUM('Loan #1'!J504+'Loan #2'!J504+'Loan #3'!J480+'Loan #4'!J480+'Loan #5'!J468+'Loan #6'!J468+'Loan #7'!J456+'Loan #8'!J456+'Loan #9'!J444)</f>
        <v>0</v>
      </c>
      <c r="K504" s="41"/>
      <c r="L504" s="42"/>
      <c r="M504" s="42"/>
      <c r="N504" s="42"/>
      <c r="O504" s="42"/>
      <c r="P504" s="46"/>
      <c r="Q504" s="23"/>
    </row>
    <row r="505" spans="1:17" ht="8.25" hidden="1" customHeight="1">
      <c r="A505" s="237">
        <v>52671</v>
      </c>
      <c r="B505" s="25">
        <v>99</v>
      </c>
      <c r="C505" s="35" t="s">
        <v>20</v>
      </c>
      <c r="D505" s="36" t="str">
        <f t="shared" ref="D505:E505" si="362">D504</f>
        <v>'</v>
      </c>
      <c r="E505" s="37">
        <f t="shared" si="362"/>
        <v>52823</v>
      </c>
      <c r="F505" s="6">
        <f>MAXA('Loan #3'!F481,'Loan #4'!F481,'Loan #5'!F469,'Loan #6'!F469,'Loan #7'!F457,'Loan #8'!F457,'Loan #9'!F445)</f>
        <v>0</v>
      </c>
      <c r="G505" s="38">
        <f>SUM('Loan #1'!G505+'Loan #2'!G505+'Loan #3'!G481+'Loan #4'!G481+'Loan #5'!G469+'Loan #6'!G469+'Loan #7'!G457+'Loan #8'!G457+'Loan #9'!G445)</f>
        <v>0</v>
      </c>
      <c r="H505" s="39">
        <f>SUM('Loan #1'!H505+'Loan #2'!H505+'Loan #3'!H481+'Loan #4'!H481+'Loan #5'!H469+'Loan #6'!H469+'Loan #7'!H457+'Loan #8'!H457+'Loan #9'!H445)</f>
        <v>0</v>
      </c>
      <c r="I505" s="39">
        <f>SUM('Loan #1'!I505+'Loan #2'!I505+'Loan #3'!I481+'Loan #4'!I481+'Loan #5'!I469+'Loan #6'!I469+'Loan #7'!I457+'Loan #8'!I457+'Loan #9'!I445)</f>
        <v>0</v>
      </c>
      <c r="J505" s="39">
        <f>SUM('Loan #1'!J505+'Loan #2'!J505+'Loan #3'!J481+'Loan #4'!J481+'Loan #5'!J469+'Loan #6'!J469+'Loan #7'!J457+'Loan #8'!J457+'Loan #9'!J445)</f>
        <v>0</v>
      </c>
      <c r="K505" s="41"/>
      <c r="L505" s="42"/>
      <c r="M505" s="42"/>
      <c r="N505" s="42"/>
      <c r="O505" s="42"/>
      <c r="P505" s="46"/>
      <c r="Q505" s="23"/>
    </row>
    <row r="506" spans="1:17" ht="8.25" hidden="1" customHeight="1">
      <c r="A506" s="237">
        <v>52702</v>
      </c>
      <c r="B506" s="25">
        <v>100</v>
      </c>
      <c r="C506" s="35" t="s">
        <v>21</v>
      </c>
      <c r="D506" s="36" t="str">
        <f t="shared" ref="D506:E506" si="363">D505</f>
        <v>'</v>
      </c>
      <c r="E506" s="37">
        <f t="shared" si="363"/>
        <v>52823</v>
      </c>
      <c r="F506" s="6">
        <f>MAXA('Loan #3'!F482,'Loan #4'!F482,'Loan #5'!F470,'Loan #6'!F470,'Loan #7'!F458,'Loan #8'!F458,'Loan #9'!F446)</f>
        <v>0</v>
      </c>
      <c r="G506" s="38">
        <f>SUM('Loan #1'!G506+'Loan #2'!G506+'Loan #3'!G482+'Loan #4'!G482+'Loan #5'!G470+'Loan #6'!G470+'Loan #7'!G458+'Loan #8'!G458+'Loan #9'!G446)</f>
        <v>0</v>
      </c>
      <c r="H506" s="39">
        <f>SUM('Loan #1'!H506+'Loan #2'!H506+'Loan #3'!H482+'Loan #4'!H482+'Loan #5'!H470+'Loan #6'!H470+'Loan #7'!H458+'Loan #8'!H458+'Loan #9'!H446)</f>
        <v>0</v>
      </c>
      <c r="I506" s="39">
        <f>SUM('Loan #1'!I506+'Loan #2'!I506+'Loan #3'!I482+'Loan #4'!I482+'Loan #5'!I470+'Loan #6'!I470+'Loan #7'!I458+'Loan #8'!I458+'Loan #9'!I446)</f>
        <v>0</v>
      </c>
      <c r="J506" s="39">
        <f>SUM('Loan #1'!J506+'Loan #2'!J506+'Loan #3'!J482+'Loan #4'!J482+'Loan #5'!J470+'Loan #6'!J470+'Loan #7'!J458+'Loan #8'!J458+'Loan #9'!J446)</f>
        <v>0</v>
      </c>
      <c r="K506" s="41"/>
      <c r="L506" s="42"/>
      <c r="M506" s="42"/>
      <c r="N506" s="42"/>
      <c r="O506" s="42"/>
      <c r="P506" s="46"/>
      <c r="Q506" s="23"/>
    </row>
    <row r="507" spans="1:17" ht="8.25" hidden="1" customHeight="1">
      <c r="A507" s="237">
        <v>52732</v>
      </c>
      <c r="B507" s="25">
        <v>101</v>
      </c>
      <c r="C507" s="35" t="s">
        <v>22</v>
      </c>
      <c r="D507" s="36" t="str">
        <f t="shared" ref="D507:E507" si="364">D506</f>
        <v>'</v>
      </c>
      <c r="E507" s="37">
        <f t="shared" si="364"/>
        <v>52823</v>
      </c>
      <c r="F507" s="6">
        <f>MAXA('Loan #3'!F483,'Loan #4'!F483,'Loan #5'!F471,'Loan #6'!F471,'Loan #7'!F459,'Loan #8'!F459,'Loan #9'!F447)</f>
        <v>0</v>
      </c>
      <c r="G507" s="38">
        <f>SUM('Loan #1'!G507+'Loan #2'!G507+'Loan #3'!G483+'Loan #4'!G483+'Loan #5'!G471+'Loan #6'!G471+'Loan #7'!G459+'Loan #8'!G459+'Loan #9'!G447)</f>
        <v>0</v>
      </c>
      <c r="H507" s="39">
        <f>SUM('Loan #1'!H507+'Loan #2'!H507+'Loan #3'!H483+'Loan #4'!H483+'Loan #5'!H471+'Loan #6'!H471+'Loan #7'!H459+'Loan #8'!H459+'Loan #9'!H447)</f>
        <v>0</v>
      </c>
      <c r="I507" s="39">
        <f>SUM('Loan #1'!I507+'Loan #2'!I507+'Loan #3'!I483+'Loan #4'!I483+'Loan #5'!I471+'Loan #6'!I471+'Loan #7'!I459+'Loan #8'!I459+'Loan #9'!I447)</f>
        <v>0</v>
      </c>
      <c r="J507" s="39">
        <f>SUM('Loan #1'!J507+'Loan #2'!J507+'Loan #3'!J483+'Loan #4'!J483+'Loan #5'!J471+'Loan #6'!J471+'Loan #7'!J459+'Loan #8'!J459+'Loan #9'!J447)</f>
        <v>0</v>
      </c>
      <c r="K507" s="41"/>
      <c r="L507" s="42"/>
      <c r="M507" s="42"/>
      <c r="N507" s="42"/>
      <c r="O507" s="42"/>
      <c r="P507" s="46"/>
      <c r="Q507" s="23"/>
    </row>
    <row r="508" spans="1:17" ht="8.25" hidden="1" customHeight="1">
      <c r="A508" s="237">
        <v>52763</v>
      </c>
      <c r="B508" s="25">
        <v>102</v>
      </c>
      <c r="C508" s="35" t="s">
        <v>23</v>
      </c>
      <c r="D508" s="36" t="str">
        <f t="shared" ref="D508:E508" si="365">D507</f>
        <v>'</v>
      </c>
      <c r="E508" s="37">
        <f t="shared" si="365"/>
        <v>52823</v>
      </c>
      <c r="F508" s="6">
        <f>MAXA('Loan #3'!F484,'Loan #4'!F484,'Loan #5'!F472,'Loan #6'!F472,'Loan #7'!F460,'Loan #8'!F460,'Loan #9'!F448)</f>
        <v>0</v>
      </c>
      <c r="G508" s="38">
        <f>SUM('Loan #1'!G508+'Loan #2'!G508+'Loan #3'!G484+'Loan #4'!G484+'Loan #5'!G472+'Loan #6'!G472+'Loan #7'!G460+'Loan #8'!G460+'Loan #9'!G448)</f>
        <v>0</v>
      </c>
      <c r="H508" s="39">
        <f>SUM('Loan #1'!H508+'Loan #2'!H508+'Loan #3'!H484+'Loan #4'!H484+'Loan #5'!H472+'Loan #6'!H472+'Loan #7'!H460+'Loan #8'!H460+'Loan #9'!H448)</f>
        <v>0</v>
      </c>
      <c r="I508" s="39">
        <f>SUM('Loan #1'!I508+'Loan #2'!I508+'Loan #3'!I484+'Loan #4'!I484+'Loan #5'!I472+'Loan #6'!I472+'Loan #7'!I460+'Loan #8'!I460+'Loan #9'!I448)</f>
        <v>0</v>
      </c>
      <c r="J508" s="39">
        <f>SUM('Loan #1'!J508+'Loan #2'!J508+'Loan #3'!J484+'Loan #4'!J484+'Loan #5'!J472+'Loan #6'!J472+'Loan #7'!J460+'Loan #8'!J460+'Loan #9'!J448)</f>
        <v>0</v>
      </c>
      <c r="K508" s="41"/>
      <c r="L508" s="42"/>
      <c r="M508" s="42"/>
      <c r="N508" s="42"/>
      <c r="O508" s="42"/>
      <c r="P508" s="46"/>
      <c r="Q508" s="23"/>
    </row>
    <row r="509" spans="1:17" ht="8.25" hidden="1" customHeight="1">
      <c r="A509" s="237">
        <v>52793</v>
      </c>
      <c r="B509" s="25">
        <v>103</v>
      </c>
      <c r="C509" s="35" t="s">
        <v>24</v>
      </c>
      <c r="D509" s="36" t="str">
        <f t="shared" ref="D509:E509" si="366">D508</f>
        <v>'</v>
      </c>
      <c r="E509" s="37">
        <f t="shared" si="366"/>
        <v>52823</v>
      </c>
      <c r="F509" s="6">
        <f>MAXA('Loan #3'!F485,'Loan #4'!F485,'Loan #5'!F473,'Loan #6'!F473,'Loan #7'!F461,'Loan #8'!F461,'Loan #9'!F449)</f>
        <v>0</v>
      </c>
      <c r="G509" s="38">
        <f>SUM('Loan #1'!G509+'Loan #2'!G509+'Loan #3'!G485+'Loan #4'!G485+'Loan #5'!G473+'Loan #6'!G473+'Loan #7'!G461+'Loan #8'!G461+'Loan #9'!G449)</f>
        <v>0</v>
      </c>
      <c r="H509" s="39">
        <f>SUM('Loan #1'!H509+'Loan #2'!H509+'Loan #3'!H485+'Loan #4'!H485+'Loan #5'!H473+'Loan #6'!H473+'Loan #7'!H461+'Loan #8'!H461+'Loan #9'!H449)</f>
        <v>0</v>
      </c>
      <c r="I509" s="39">
        <f>SUM('Loan #1'!I509+'Loan #2'!I509+'Loan #3'!I485+'Loan #4'!I485+'Loan #5'!I473+'Loan #6'!I473+'Loan #7'!I461+'Loan #8'!I461+'Loan #9'!I449)</f>
        <v>0</v>
      </c>
      <c r="J509" s="39">
        <f>SUM('Loan #1'!J509+'Loan #2'!J509+'Loan #3'!J485+'Loan #4'!J485+'Loan #5'!J473+'Loan #6'!J473+'Loan #7'!J461+'Loan #8'!J461+'Loan #9'!J449)</f>
        <v>0</v>
      </c>
      <c r="K509" s="41"/>
      <c r="L509" s="42"/>
      <c r="M509" s="42"/>
      <c r="N509" s="42"/>
      <c r="O509" s="42"/>
      <c r="P509" s="46"/>
      <c r="Q509" s="23"/>
    </row>
    <row r="510" spans="1:17" ht="8.25" hidden="1" customHeight="1">
      <c r="A510" s="237">
        <v>52824</v>
      </c>
      <c r="B510" s="25">
        <v>104</v>
      </c>
      <c r="C510" s="35" t="s">
        <v>25</v>
      </c>
      <c r="D510" s="36" t="str">
        <f t="shared" ref="D510:E510" si="367">D509</f>
        <v>'</v>
      </c>
      <c r="E510" s="37">
        <f t="shared" si="367"/>
        <v>52823</v>
      </c>
      <c r="F510" s="6">
        <f>MAXA('Loan #3'!F486,'Loan #4'!F486,'Loan #5'!F474,'Loan #6'!F474,'Loan #7'!F462,'Loan #8'!F462,'Loan #9'!F450)</f>
        <v>0</v>
      </c>
      <c r="G510" s="38">
        <f>SUM('Loan #1'!G510+'Loan #2'!G510+'Loan #3'!G486+'Loan #4'!G486+'Loan #5'!G474+'Loan #6'!G474+'Loan #7'!G462+'Loan #8'!G462+'Loan #9'!G450)</f>
        <v>0</v>
      </c>
      <c r="H510" s="39">
        <f>SUM('Loan #1'!H510+'Loan #2'!H510+'Loan #3'!H486+'Loan #4'!H486+'Loan #5'!H474+'Loan #6'!H474+'Loan #7'!H462+'Loan #8'!H462+'Loan #9'!H450)</f>
        <v>0</v>
      </c>
      <c r="I510" s="39">
        <f>SUM('Loan #1'!I510+'Loan #2'!I510+'Loan #3'!I486+'Loan #4'!I486+'Loan #5'!I474+'Loan #6'!I474+'Loan #7'!I462+'Loan #8'!I462+'Loan #9'!I450)</f>
        <v>0</v>
      </c>
      <c r="J510" s="39">
        <f>SUM('Loan #1'!J510+'Loan #2'!J510+'Loan #3'!J486+'Loan #4'!J486+'Loan #5'!J474+'Loan #6'!J474+'Loan #7'!J462+'Loan #8'!J462+'Loan #9'!J450)</f>
        <v>0</v>
      </c>
      <c r="K510" s="41"/>
      <c r="L510" s="42"/>
      <c r="M510" s="42"/>
      <c r="N510" s="42"/>
      <c r="O510" s="42"/>
      <c r="P510" s="46"/>
      <c r="Q510" s="23"/>
    </row>
    <row r="511" spans="1:17" ht="8.25" hidden="1" customHeight="1">
      <c r="A511" s="237">
        <v>52855</v>
      </c>
      <c r="B511" s="25">
        <v>105</v>
      </c>
      <c r="C511" s="35" t="s">
        <v>26</v>
      </c>
      <c r="D511" s="36" t="str">
        <f t="shared" ref="D511:E511" si="368">D510</f>
        <v>'</v>
      </c>
      <c r="E511" s="37">
        <f t="shared" si="368"/>
        <v>52823</v>
      </c>
      <c r="F511" s="6">
        <f>MAXA('Loan #3'!F487,'Loan #4'!F487,'Loan #5'!F475,'Loan #6'!F475,'Loan #7'!F463,'Loan #8'!F463,'Loan #9'!F451)</f>
        <v>0</v>
      </c>
      <c r="G511" s="38">
        <f>SUM('Loan #1'!G511+'Loan #2'!G511+'Loan #3'!G487+'Loan #4'!G487+'Loan #5'!G475+'Loan #6'!G475+'Loan #7'!G463+'Loan #8'!G463+'Loan #9'!G451)</f>
        <v>0</v>
      </c>
      <c r="H511" s="39">
        <f>SUM('Loan #1'!H511+'Loan #2'!H511+'Loan #3'!H487+'Loan #4'!H487+'Loan #5'!H475+'Loan #6'!H475+'Loan #7'!H463+'Loan #8'!H463+'Loan #9'!H451)</f>
        <v>0</v>
      </c>
      <c r="I511" s="39">
        <f>SUM('Loan #1'!I511+'Loan #2'!I511+'Loan #3'!I487+'Loan #4'!I487+'Loan #5'!I475+'Loan #6'!I475+'Loan #7'!I463+'Loan #8'!I463+'Loan #9'!I451)</f>
        <v>0</v>
      </c>
      <c r="J511" s="39">
        <f>SUM('Loan #1'!J511+'Loan #2'!J511+'Loan #3'!J487+'Loan #4'!J487+'Loan #5'!J475+'Loan #6'!J475+'Loan #7'!J463+'Loan #8'!J463+'Loan #9'!J451)</f>
        <v>0</v>
      </c>
      <c r="K511" s="41"/>
      <c r="L511" s="42"/>
      <c r="M511" s="42"/>
      <c r="N511" s="42"/>
      <c r="O511" s="42"/>
      <c r="P511" s="46"/>
      <c r="Q511" s="23"/>
    </row>
    <row r="512" spans="1:17" ht="8.25" hidden="1" customHeight="1">
      <c r="A512" s="237">
        <v>52885</v>
      </c>
      <c r="B512" s="25">
        <v>106</v>
      </c>
      <c r="C512" s="35" t="s">
        <v>27</v>
      </c>
      <c r="D512" s="36" t="str">
        <f t="shared" ref="D512:E512" si="369">D511</f>
        <v>'</v>
      </c>
      <c r="E512" s="37">
        <f t="shared" si="369"/>
        <v>52823</v>
      </c>
      <c r="F512" s="6">
        <f>MAXA('Loan #3'!F488,'Loan #4'!F488,'Loan #5'!F476,'Loan #6'!F476,'Loan #7'!F464,'Loan #8'!F464,'Loan #9'!F452)</f>
        <v>0</v>
      </c>
      <c r="G512" s="38">
        <f>SUM('Loan #1'!G512+'Loan #2'!G512+'Loan #3'!G488+'Loan #4'!G488+'Loan #5'!G476+'Loan #6'!G476+'Loan #7'!G464+'Loan #8'!G464+'Loan #9'!G452)</f>
        <v>0</v>
      </c>
      <c r="H512" s="39">
        <f>SUM('Loan #1'!H512+'Loan #2'!H512+'Loan #3'!H488+'Loan #4'!H488+'Loan #5'!H476+'Loan #6'!H476+'Loan #7'!H464+'Loan #8'!H464+'Loan #9'!H452)</f>
        <v>0</v>
      </c>
      <c r="I512" s="39">
        <f>SUM('Loan #1'!I512+'Loan #2'!I512+'Loan #3'!I488+'Loan #4'!I488+'Loan #5'!I476+'Loan #6'!I476+'Loan #7'!I464+'Loan #8'!I464+'Loan #9'!I452)</f>
        <v>0</v>
      </c>
      <c r="J512" s="39">
        <f>SUM('Loan #1'!J512+'Loan #2'!J512+'Loan #3'!J488+'Loan #4'!J488+'Loan #5'!J476+'Loan #6'!J476+'Loan #7'!J464+'Loan #8'!J464+'Loan #9'!J452)</f>
        <v>0</v>
      </c>
      <c r="K512" s="41"/>
      <c r="L512" s="42"/>
      <c r="M512" s="42"/>
      <c r="N512" s="42"/>
      <c r="O512" s="42"/>
      <c r="P512" s="46"/>
      <c r="Q512" s="23"/>
    </row>
    <row r="513" spans="1:17" ht="8.25" hidden="1" customHeight="1">
      <c r="A513" s="237">
        <v>52916</v>
      </c>
      <c r="B513" s="25">
        <v>107</v>
      </c>
      <c r="C513" s="35" t="s">
        <v>28</v>
      </c>
      <c r="D513" s="36" t="str">
        <f t="shared" ref="D513:E513" si="370">D512</f>
        <v>'</v>
      </c>
      <c r="E513" s="37">
        <f t="shared" si="370"/>
        <v>52823</v>
      </c>
      <c r="F513" s="6">
        <f>MAXA('Loan #3'!F489,'Loan #4'!F489,'Loan #5'!F477,'Loan #6'!F477,'Loan #7'!F465,'Loan #8'!F465,'Loan #9'!F453)</f>
        <v>0</v>
      </c>
      <c r="G513" s="38">
        <f>SUM('Loan #1'!G513+'Loan #2'!G513+'Loan #3'!G489+'Loan #4'!G489+'Loan #5'!G477+'Loan #6'!G477+'Loan #7'!G465+'Loan #8'!G465+'Loan #9'!G453)</f>
        <v>0</v>
      </c>
      <c r="H513" s="39">
        <f>SUM('Loan #1'!H513+'Loan #2'!H513+'Loan #3'!H489+'Loan #4'!H489+'Loan #5'!H477+'Loan #6'!H477+'Loan #7'!H465+'Loan #8'!H465+'Loan #9'!H453)</f>
        <v>0</v>
      </c>
      <c r="I513" s="39">
        <f>SUM('Loan #1'!I513+'Loan #2'!I513+'Loan #3'!I489+'Loan #4'!I489+'Loan #5'!I477+'Loan #6'!I477+'Loan #7'!I465+'Loan #8'!I465+'Loan #9'!I453)</f>
        <v>0</v>
      </c>
      <c r="J513" s="39">
        <f>SUM('Loan #1'!J513+'Loan #2'!J513+'Loan #3'!J489+'Loan #4'!J489+'Loan #5'!J477+'Loan #6'!J477+'Loan #7'!J465+'Loan #8'!J465+'Loan #9'!J453)</f>
        <v>0</v>
      </c>
      <c r="K513" s="41"/>
      <c r="L513" s="42"/>
      <c r="M513" s="42"/>
      <c r="N513" s="42"/>
      <c r="O513" s="42"/>
      <c r="P513" s="46"/>
      <c r="Q513" s="23"/>
    </row>
    <row r="514" spans="1:17" ht="9" hidden="1" customHeight="1" thickBot="1">
      <c r="A514" s="237">
        <v>52946</v>
      </c>
      <c r="B514" s="25">
        <v>108</v>
      </c>
      <c r="C514" s="35" t="s">
        <v>29</v>
      </c>
      <c r="D514" s="36" t="str">
        <f t="shared" ref="D514:E514" si="371">D513</f>
        <v>'</v>
      </c>
      <c r="E514" s="37">
        <f t="shared" si="371"/>
        <v>52823</v>
      </c>
      <c r="F514" s="6">
        <f>MAXA('Loan #3'!F490,'Loan #4'!F490,'Loan #5'!F478,'Loan #6'!F478,'Loan #7'!F466,'Loan #8'!F466,'Loan #9'!F454)</f>
        <v>0</v>
      </c>
      <c r="G514" s="45">
        <f>SUM('Loan #1'!G514+'Loan #2'!G514+'Loan #3'!G490+'Loan #4'!G490+'Loan #5'!G478+'Loan #6'!G478+'Loan #7'!G466+'Loan #8'!G466+'Loan #9'!G454)</f>
        <v>0</v>
      </c>
      <c r="H514" s="42">
        <f>SUM('Loan #1'!H514+'Loan #2'!H514+'Loan #3'!H490+'Loan #4'!H490+'Loan #5'!H478+'Loan #6'!H478+'Loan #7'!H466+'Loan #8'!H466+'Loan #9'!H454)</f>
        <v>0</v>
      </c>
      <c r="I514" s="42">
        <f>SUM('Loan #1'!I514+'Loan #2'!I514+'Loan #3'!I490+'Loan #4'!I490+'Loan #5'!I478+'Loan #6'!I478+'Loan #7'!I466+'Loan #8'!I466+'Loan #9'!I454)</f>
        <v>0</v>
      </c>
      <c r="J514" s="42">
        <f>SUM('Loan #1'!J514+'Loan #2'!J514+'Loan #3'!J490+'Loan #4'!J490+'Loan #5'!J478+'Loan #6'!J478+'Loan #7'!J466+'Loan #8'!J466+'Loan #9'!J454)</f>
        <v>0</v>
      </c>
      <c r="K514" s="41">
        <f>SUM(H503:H514)</f>
        <v>0</v>
      </c>
      <c r="L514" s="42">
        <f>SUM(I503:I514)</f>
        <v>0</v>
      </c>
      <c r="M514" s="42">
        <f>SUM(G503:G514)</f>
        <v>0</v>
      </c>
      <c r="N514" s="42">
        <f>K514+N502</f>
        <v>1095759.5199999998</v>
      </c>
      <c r="O514" s="42">
        <f>L514+O502</f>
        <v>465195.28674802615</v>
      </c>
      <c r="P514" s="46">
        <f>M514+P502</f>
        <v>1560954.8067480261</v>
      </c>
      <c r="Q514" s="23"/>
    </row>
    <row r="515" spans="1:17" ht="9.75" thickTop="1" thickBot="1">
      <c r="A515" s="237"/>
      <c r="C515" s="58" t="s">
        <v>30</v>
      </c>
      <c r="D515" s="59"/>
      <c r="E515" s="60"/>
      <c r="F515" s="60"/>
      <c r="G515" s="61">
        <f>SUM(G11:G514)</f>
        <v>3572250.2530738935</v>
      </c>
      <c r="H515" s="61">
        <f>SUM(H11:H514)</f>
        <v>2188049.4399999981</v>
      </c>
      <c r="I515" s="61">
        <f>SUM(I11:I514)</f>
        <v>1384200.8130739052</v>
      </c>
      <c r="J515" s="61">
        <f>J514</f>
        <v>0</v>
      </c>
      <c r="K515" s="63">
        <f>SUM(K11:K514)</f>
        <v>2188049.4399999995</v>
      </c>
      <c r="L515" s="64">
        <f>SUM(L11:L514)</f>
        <v>1384200.8130739059</v>
      </c>
      <c r="M515" s="64">
        <f>SUM(M11:M262)</f>
        <v>3147590.6540210424</v>
      </c>
      <c r="N515" s="64">
        <f>N262</f>
        <v>469174.81000000006</v>
      </c>
      <c r="O515" s="64">
        <f>O262</f>
        <v>407019.37937708845</v>
      </c>
      <c r="P515" s="65">
        <f>P262</f>
        <v>876194.18937708845</v>
      </c>
      <c r="Q515" s="23"/>
    </row>
    <row r="516" spans="1:17" ht="9" thickTop="1">
      <c r="C516" s="66"/>
      <c r="D516" s="66"/>
      <c r="E516" s="66"/>
      <c r="F516" s="67"/>
      <c r="G516" s="68"/>
      <c r="H516" s="68"/>
      <c r="I516" s="68"/>
      <c r="J516" s="68"/>
      <c r="K516" s="68"/>
      <c r="L516" s="68"/>
      <c r="M516" s="68"/>
      <c r="N516" s="68"/>
      <c r="O516" s="66"/>
      <c r="P516" s="66"/>
    </row>
    <row r="517" spans="1:17">
      <c r="F517" s="69"/>
      <c r="G517" s="70"/>
      <c r="H517" s="70"/>
      <c r="I517" s="70"/>
      <c r="J517" s="70"/>
      <c r="K517" s="70"/>
      <c r="L517" s="70"/>
      <c r="M517" s="70"/>
      <c r="N517" s="70"/>
    </row>
    <row r="518" spans="1:17">
      <c r="F518" s="69"/>
      <c r="G518" s="70"/>
      <c r="H518" s="70"/>
      <c r="I518" s="70"/>
      <c r="J518" s="70"/>
      <c r="K518" s="70"/>
      <c r="L518" s="70"/>
      <c r="M518" s="70"/>
      <c r="N518" s="70"/>
    </row>
    <row r="519" spans="1:17">
      <c r="F519" s="69"/>
      <c r="G519" s="70"/>
      <c r="H519" s="70"/>
      <c r="I519" s="70"/>
      <c r="J519" s="70"/>
      <c r="K519" s="70"/>
      <c r="L519" s="70"/>
      <c r="M519" s="70"/>
      <c r="N519" s="70"/>
    </row>
    <row r="520" spans="1:17">
      <c r="F520" s="69"/>
      <c r="G520" s="70"/>
      <c r="H520" s="70"/>
      <c r="I520" s="70"/>
      <c r="J520" s="70"/>
      <c r="K520" s="70"/>
      <c r="L520" s="70"/>
      <c r="M520" s="70"/>
      <c r="N520" s="70"/>
    </row>
    <row r="521" spans="1:17">
      <c r="F521" s="69"/>
      <c r="G521" s="70"/>
      <c r="H521" s="70"/>
      <c r="I521" s="70"/>
      <c r="J521" s="70"/>
      <c r="K521" s="70"/>
      <c r="L521" s="70"/>
      <c r="M521" s="70"/>
      <c r="N521" s="70"/>
    </row>
    <row r="522" spans="1:17">
      <c r="F522" s="69"/>
      <c r="G522" s="70"/>
      <c r="H522" s="70"/>
      <c r="I522" s="70"/>
      <c r="J522" s="70"/>
      <c r="K522" s="70"/>
      <c r="L522" s="70"/>
      <c r="M522" s="70"/>
      <c r="N522" s="70"/>
    </row>
    <row r="523" spans="1:17">
      <c r="F523" s="69"/>
      <c r="G523" s="70"/>
      <c r="H523" s="70"/>
      <c r="I523" s="70"/>
      <c r="J523" s="70"/>
      <c r="K523" s="70"/>
      <c r="L523" s="70"/>
      <c r="M523" s="70"/>
      <c r="N523" s="70"/>
    </row>
    <row r="524" spans="1:17">
      <c r="F524" s="69"/>
      <c r="G524" s="70"/>
      <c r="H524" s="70"/>
      <c r="I524" s="70"/>
      <c r="J524" s="70"/>
      <c r="K524" s="70"/>
      <c r="L524" s="70"/>
      <c r="M524" s="70"/>
      <c r="N524" s="70"/>
    </row>
  </sheetData>
  <phoneticPr fontId="1" type="noConversion"/>
  <conditionalFormatting sqref="G11:P514">
    <cfRule type="cellIs" dxfId="8" priority="11" stopIfTrue="1" operator="equal">
      <formula>0</formula>
    </cfRule>
  </conditionalFormatting>
  <conditionalFormatting sqref="F11:F514">
    <cfRule type="cellIs" dxfId="7" priority="23" stopIfTrue="1" operator="equal">
      <formula>0</formula>
    </cfRule>
    <cfRule type="expression" dxfId="6" priority="24" stopIfTrue="1">
      <formula>($G11=$J$5)</formula>
    </cfRule>
  </conditionalFormatting>
  <conditionalFormatting sqref="C9:E22">
    <cfRule type="expression" dxfId="5" priority="25" stopIfTrue="1">
      <formula>AND(YEAR($E9)=YEAR($I$5),$B9=MONTH($I$5))</formula>
    </cfRule>
    <cfRule type="expression" dxfId="4" priority="26" stopIfTrue="1">
      <formula>AND(YEAR($E9)=YEAR($N$5),$B9=MONTH($N$5))</formula>
    </cfRule>
  </conditionalFormatting>
  <conditionalFormatting sqref="F187:F189">
    <cfRule type="cellIs" dxfId="3" priority="3" stopIfTrue="1" operator="equal">
      <formula>0</formula>
    </cfRule>
    <cfRule type="expression" dxfId="2" priority="4" stopIfTrue="1">
      <formula>($G187=$J$5)</formula>
    </cfRule>
  </conditionalFormatting>
  <conditionalFormatting sqref="F175:F176">
    <cfRule type="cellIs" dxfId="1" priority="1" stopIfTrue="1" operator="equal">
      <formula>0</formula>
    </cfRule>
    <cfRule type="expression" dxfId="0" priority="2" stopIfTrue="1">
      <formula>($G175=$J$5)</formula>
    </cfRule>
  </conditionalFormatting>
  <printOptions horizontalCentered="1"/>
  <pageMargins left="0.5" right="0.5" top="1" bottom="1" header="0.5" footer="0.5"/>
  <pageSetup scale="48" orientation="portrait" r:id="rId1"/>
  <headerFooter alignWithMargins="0"/>
  <rowBreaks count="1" manualBreakCount="1">
    <brk id="190" min="2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R46"/>
  <sheetViews>
    <sheetView tabSelected="1" view="pageBreakPreview" topLeftCell="B2" zoomScale="140" zoomScaleNormal="140" zoomScaleSheetLayoutView="140" workbookViewId="0"/>
  </sheetViews>
  <sheetFormatPr defaultRowHeight="8.25"/>
  <cols>
    <col min="1" max="1" width="2.59765625" style="1" hidden="1" customWidth="1"/>
    <col min="2" max="3" width="2.59765625" style="1" customWidth="1"/>
    <col min="4" max="7" width="12.59765625" style="1" customWidth="1"/>
    <col min="8" max="8" width="3" style="1" customWidth="1"/>
    <col min="9" max="12" width="12.59765625" style="1" customWidth="1"/>
    <col min="13" max="13" width="3" style="1" customWidth="1"/>
    <col min="14" max="17" width="12.59765625" style="1" customWidth="1"/>
    <col min="18" max="20" width="2.59765625" style="1" customWidth="1"/>
    <col min="21" max="16384" width="9.59765625" style="1"/>
  </cols>
  <sheetData>
    <row r="1" spans="3:18" hidden="1"/>
    <row r="3" spans="3:18"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3:18" ht="23.25">
      <c r="C4" s="173"/>
      <c r="D4" s="175" t="s">
        <v>96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3"/>
    </row>
    <row r="5" spans="3:18"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</row>
    <row r="6" spans="3:18"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</row>
    <row r="7" spans="3:18">
      <c r="C7" s="173"/>
      <c r="D7" s="173"/>
      <c r="E7" s="284" t="s">
        <v>138</v>
      </c>
      <c r="F7" s="231"/>
      <c r="G7" s="231"/>
      <c r="H7" s="173"/>
      <c r="I7" s="173"/>
      <c r="J7" s="284" t="s">
        <v>138</v>
      </c>
      <c r="K7" s="231"/>
      <c r="L7" s="231"/>
      <c r="M7" s="173"/>
      <c r="N7" s="173"/>
      <c r="O7" s="232" t="s">
        <v>138</v>
      </c>
      <c r="P7" s="232"/>
      <c r="Q7" s="232"/>
      <c r="R7" s="173"/>
    </row>
    <row r="8" spans="3:18">
      <c r="C8" s="173"/>
      <c r="D8" s="193" t="s">
        <v>78</v>
      </c>
      <c r="E8" s="169" t="s">
        <v>129</v>
      </c>
      <c r="F8" s="169"/>
      <c r="G8" s="169"/>
      <c r="H8" s="173"/>
      <c r="I8" s="193" t="s">
        <v>81</v>
      </c>
      <c r="J8" s="169" t="s">
        <v>129</v>
      </c>
      <c r="K8" s="169"/>
      <c r="L8" s="169"/>
      <c r="M8" s="173"/>
      <c r="N8" s="189" t="s">
        <v>80</v>
      </c>
      <c r="O8" s="230" t="s">
        <v>129</v>
      </c>
      <c r="P8" s="169"/>
      <c r="Q8" s="169"/>
      <c r="R8" s="173"/>
    </row>
    <row r="9" spans="3:18">
      <c r="C9" s="173"/>
      <c r="D9" s="191" t="s">
        <v>77</v>
      </c>
      <c r="E9" s="170" t="s">
        <v>89</v>
      </c>
      <c r="F9" s="171" t="s">
        <v>90</v>
      </c>
      <c r="G9" s="172"/>
      <c r="H9" s="173"/>
      <c r="I9" s="191" t="s">
        <v>57</v>
      </c>
      <c r="J9" s="170" t="s">
        <v>89</v>
      </c>
      <c r="K9" s="171" t="s">
        <v>90</v>
      </c>
      <c r="L9" s="172"/>
      <c r="M9" s="173"/>
      <c r="N9" s="187" t="s">
        <v>62</v>
      </c>
      <c r="O9" s="170" t="s">
        <v>89</v>
      </c>
      <c r="P9" s="171" t="s">
        <v>90</v>
      </c>
      <c r="Q9" s="172"/>
      <c r="R9" s="173"/>
    </row>
    <row r="10" spans="3:18">
      <c r="C10" s="173"/>
      <c r="D10" s="207">
        <f>YEAR('Loan #1'!$T$15)</f>
        <v>2013</v>
      </c>
      <c r="E10" s="281">
        <f>'Loan #1'!$R$181</f>
        <v>6782.2400000000025</v>
      </c>
      <c r="F10" s="282">
        <f>'Loan #1'!$S$181</f>
        <v>18431.259999999998</v>
      </c>
      <c r="G10" s="283"/>
      <c r="H10" s="173"/>
      <c r="I10" s="207">
        <f>YEAR('Loan #2'!$T$15)</f>
        <v>2013</v>
      </c>
      <c r="J10" s="281">
        <f>'Loan #2'!$R$181</f>
        <v>13589.670000000002</v>
      </c>
      <c r="K10" s="282">
        <f>'Loan #2'!$S$181</f>
        <v>36404.715337068134</v>
      </c>
      <c r="L10" s="283"/>
      <c r="M10" s="173"/>
      <c r="N10" s="229">
        <f>YEAR('Loan #7'!$T$15)</f>
        <v>2017</v>
      </c>
      <c r="O10" s="281">
        <f>'Loan #7'!$R$133</f>
        <v>136288.12000000008</v>
      </c>
      <c r="P10" s="282">
        <f>'Loan #7'!$S$133</f>
        <v>220096.42008368656</v>
      </c>
      <c r="Q10" s="283"/>
      <c r="R10" s="173"/>
    </row>
    <row r="11" spans="3:18">
      <c r="C11" s="173"/>
      <c r="D11" s="173"/>
      <c r="E11" s="277">
        <f>F10*G11</f>
        <v>1843.126</v>
      </c>
      <c r="F11" s="278" t="s">
        <v>65</v>
      </c>
      <c r="G11" s="279">
        <v>0.1</v>
      </c>
      <c r="H11" s="173"/>
      <c r="I11" s="173"/>
      <c r="J11" s="277">
        <f>K10*L11</f>
        <v>3640.4715337068137</v>
      </c>
      <c r="K11" s="278" t="s">
        <v>65</v>
      </c>
      <c r="L11" s="279">
        <v>0.1</v>
      </c>
      <c r="M11" s="173"/>
      <c r="N11" s="173"/>
      <c r="O11" s="277">
        <f>P10*Q11</f>
        <v>22009.642008368657</v>
      </c>
      <c r="P11" s="278" t="s">
        <v>65</v>
      </c>
      <c r="Q11" s="279">
        <v>0.1</v>
      </c>
      <c r="R11" s="173"/>
    </row>
    <row r="12" spans="3:18">
      <c r="C12" s="173"/>
      <c r="D12" s="173"/>
      <c r="E12" s="276">
        <f>E10-E11</f>
        <v>4939.1140000000023</v>
      </c>
      <c r="F12" s="276">
        <f>F10+E11</f>
        <v>20274.385999999999</v>
      </c>
      <c r="G12" s="280">
        <f>E12/F12</f>
        <v>0.24361349339999755</v>
      </c>
      <c r="H12" s="173"/>
      <c r="I12" s="173"/>
      <c r="J12" s="276">
        <f>J10-J11</f>
        <v>9949.1984662931882</v>
      </c>
      <c r="K12" s="276">
        <f>K10+J11</f>
        <v>40045.186870774945</v>
      </c>
      <c r="L12" s="280">
        <f>J12/K12</f>
        <v>0.24844929550208023</v>
      </c>
      <c r="M12" s="173"/>
      <c r="N12" s="173"/>
      <c r="O12" s="276">
        <f>O10-O11</f>
        <v>114278.47799163143</v>
      </c>
      <c r="P12" s="276">
        <f>P10+O11</f>
        <v>242106.06209205522</v>
      </c>
      <c r="Q12" s="280">
        <f>O12/P12</f>
        <v>0.47201824276576637</v>
      </c>
      <c r="R12" s="173"/>
    </row>
    <row r="13" spans="3:18">
      <c r="C13" s="173"/>
      <c r="D13" s="173"/>
      <c r="E13" s="166" t="s">
        <v>91</v>
      </c>
      <c r="F13" s="167" t="s">
        <v>10</v>
      </c>
      <c r="G13" s="168" t="s">
        <v>94</v>
      </c>
      <c r="H13" s="173"/>
      <c r="I13" s="173"/>
      <c r="J13" s="166" t="s">
        <v>91</v>
      </c>
      <c r="K13" s="167" t="s">
        <v>10</v>
      </c>
      <c r="L13" s="168" t="s">
        <v>94</v>
      </c>
      <c r="M13" s="173"/>
      <c r="N13" s="173"/>
      <c r="O13" s="166" t="s">
        <v>91</v>
      </c>
      <c r="P13" s="167" t="s">
        <v>10</v>
      </c>
      <c r="Q13" s="168" t="s">
        <v>94</v>
      </c>
      <c r="R13" s="173"/>
    </row>
    <row r="14" spans="3:18">
      <c r="C14" s="173"/>
      <c r="D14" s="173"/>
      <c r="E14" s="166" t="s">
        <v>92</v>
      </c>
      <c r="F14" s="167" t="s">
        <v>93</v>
      </c>
      <c r="G14" s="168" t="s">
        <v>95</v>
      </c>
      <c r="H14" s="173"/>
      <c r="I14" s="173"/>
      <c r="J14" s="166" t="s">
        <v>92</v>
      </c>
      <c r="K14" s="167" t="s">
        <v>93</v>
      </c>
      <c r="L14" s="168" t="s">
        <v>95</v>
      </c>
      <c r="M14" s="173"/>
      <c r="N14" s="173"/>
      <c r="O14" s="166" t="s">
        <v>92</v>
      </c>
      <c r="P14" s="167" t="s">
        <v>93</v>
      </c>
      <c r="Q14" s="168" t="s">
        <v>95</v>
      </c>
      <c r="R14" s="173"/>
    </row>
    <row r="15" spans="3:18"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</row>
    <row r="16" spans="3:18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</row>
    <row r="17" spans="3:18">
      <c r="C17" s="173"/>
      <c r="D17" s="173"/>
      <c r="E17" s="284" t="s">
        <v>138</v>
      </c>
      <c r="F17" s="231"/>
      <c r="G17" s="231"/>
      <c r="H17" s="173"/>
      <c r="I17" s="173"/>
      <c r="J17" s="284" t="s">
        <v>138</v>
      </c>
      <c r="K17" s="231"/>
      <c r="L17" s="231"/>
      <c r="M17" s="173"/>
      <c r="N17" s="173"/>
      <c r="O17" s="232" t="s">
        <v>138</v>
      </c>
      <c r="P17" s="232"/>
      <c r="Q17" s="232"/>
      <c r="R17" s="173"/>
    </row>
    <row r="18" spans="3:18">
      <c r="C18" s="173"/>
      <c r="D18" s="193" t="s">
        <v>84</v>
      </c>
      <c r="E18" s="169" t="s">
        <v>129</v>
      </c>
      <c r="F18" s="169"/>
      <c r="G18" s="169"/>
      <c r="H18" s="173"/>
      <c r="I18" s="193" t="s">
        <v>79</v>
      </c>
      <c r="J18" s="169" t="s">
        <v>129</v>
      </c>
      <c r="K18" s="169"/>
      <c r="L18" s="169"/>
      <c r="M18" s="173"/>
      <c r="N18" s="189" t="s">
        <v>83</v>
      </c>
      <c r="O18" s="230" t="s">
        <v>129</v>
      </c>
      <c r="P18" s="169"/>
      <c r="Q18" s="169"/>
      <c r="R18" s="173"/>
    </row>
    <row r="19" spans="3:18">
      <c r="C19" s="173"/>
      <c r="D19" s="191" t="s">
        <v>58</v>
      </c>
      <c r="E19" s="170" t="s">
        <v>89</v>
      </c>
      <c r="F19" s="171" t="s">
        <v>90</v>
      </c>
      <c r="G19" s="172"/>
      <c r="H19" s="173"/>
      <c r="I19" s="191" t="s">
        <v>59</v>
      </c>
      <c r="J19" s="170" t="s">
        <v>89</v>
      </c>
      <c r="K19" s="171" t="s">
        <v>90</v>
      </c>
      <c r="L19" s="172"/>
      <c r="M19" s="173"/>
      <c r="N19" s="187" t="s">
        <v>63</v>
      </c>
      <c r="O19" s="170" t="s">
        <v>89</v>
      </c>
      <c r="P19" s="171" t="s">
        <v>90</v>
      </c>
      <c r="Q19" s="172"/>
      <c r="R19" s="173"/>
    </row>
    <row r="20" spans="3:18">
      <c r="C20" s="173"/>
      <c r="D20" s="207">
        <f>YEAR('Loan #3'!$T$15)</f>
        <v>2015</v>
      </c>
      <c r="E20" s="281">
        <f>'Loan #3'!$R$157</f>
        <v>66076.930000000022</v>
      </c>
      <c r="F20" s="282">
        <f>'Loan #3'!$S$157</f>
        <v>138618.92420249028</v>
      </c>
      <c r="G20" s="283"/>
      <c r="H20" s="173"/>
      <c r="I20" s="207">
        <f>YEAR('Loan #4'!$T$15)</f>
        <v>2015</v>
      </c>
      <c r="J20" s="281">
        <f>'Loan #4'!$R$157</f>
        <v>21973.770000000011</v>
      </c>
      <c r="K20" s="282">
        <f>'Loan #4'!$S$157</f>
        <v>45565.949220048642</v>
      </c>
      <c r="L20" s="283"/>
      <c r="M20" s="173"/>
      <c r="N20" s="229">
        <f>YEAR('Loan #8'!$T$15)</f>
        <v>2017</v>
      </c>
      <c r="O20" s="281">
        <f>'Loan #8'!$R$133</f>
        <v>146251.38999999998</v>
      </c>
      <c r="P20" s="282">
        <f>'Loan #8'!$S$133</f>
        <v>231801.12762870904</v>
      </c>
      <c r="Q20" s="283"/>
      <c r="R20" s="173"/>
    </row>
    <row r="21" spans="3:18">
      <c r="C21" s="173"/>
      <c r="D21" s="173"/>
      <c r="E21" s="277">
        <f>F20*G21</f>
        <v>13861.892420249029</v>
      </c>
      <c r="F21" s="278" t="s">
        <v>65</v>
      </c>
      <c r="G21" s="279">
        <v>0.1</v>
      </c>
      <c r="H21" s="173"/>
      <c r="I21" s="173"/>
      <c r="J21" s="277">
        <f>K20*L21</f>
        <v>4556.5949220048642</v>
      </c>
      <c r="K21" s="278" t="s">
        <v>65</v>
      </c>
      <c r="L21" s="279">
        <v>0.1</v>
      </c>
      <c r="M21" s="173"/>
      <c r="N21" s="173"/>
      <c r="O21" s="277">
        <f>P20*Q21</f>
        <v>23180.112762870907</v>
      </c>
      <c r="P21" s="278" t="s">
        <v>65</v>
      </c>
      <c r="Q21" s="279">
        <v>0.1</v>
      </c>
      <c r="R21" s="173"/>
    </row>
    <row r="22" spans="3:18">
      <c r="C22" s="173"/>
      <c r="D22" s="173"/>
      <c r="E22" s="276">
        <f>E20-E21</f>
        <v>52215.037579750991</v>
      </c>
      <c r="F22" s="276">
        <f>F20+E21</f>
        <v>152480.81662273931</v>
      </c>
      <c r="G22" s="280">
        <f>E22/F22</f>
        <v>0.34243676507149695</v>
      </c>
      <c r="H22" s="173"/>
      <c r="I22" s="173"/>
      <c r="J22" s="276">
        <f>J20-J21</f>
        <v>17417.175077995147</v>
      </c>
      <c r="K22" s="276">
        <f>K20+J21</f>
        <v>50122.544142053506</v>
      </c>
      <c r="L22" s="280">
        <f>J22/K22</f>
        <v>0.3474918397723929</v>
      </c>
      <c r="M22" s="173"/>
      <c r="N22" s="173"/>
      <c r="O22" s="276">
        <f>O20-O21</f>
        <v>123071.27723712908</v>
      </c>
      <c r="P22" s="276">
        <f>P20+O21</f>
        <v>254981.24039157995</v>
      </c>
      <c r="Q22" s="280">
        <f>O22/P22</f>
        <v>0.48266796823219615</v>
      </c>
      <c r="R22" s="173"/>
    </row>
    <row r="23" spans="3:18">
      <c r="C23" s="173"/>
      <c r="D23" s="173"/>
      <c r="E23" s="166" t="s">
        <v>91</v>
      </c>
      <c r="F23" s="167" t="s">
        <v>10</v>
      </c>
      <c r="G23" s="168" t="s">
        <v>94</v>
      </c>
      <c r="H23" s="173"/>
      <c r="I23" s="173"/>
      <c r="J23" s="166" t="s">
        <v>91</v>
      </c>
      <c r="K23" s="167" t="s">
        <v>10</v>
      </c>
      <c r="L23" s="168" t="s">
        <v>94</v>
      </c>
      <c r="M23" s="173"/>
      <c r="N23" s="173"/>
      <c r="O23" s="166" t="s">
        <v>91</v>
      </c>
      <c r="P23" s="167" t="s">
        <v>10</v>
      </c>
      <c r="Q23" s="168" t="s">
        <v>94</v>
      </c>
      <c r="R23" s="173"/>
    </row>
    <row r="24" spans="3:18">
      <c r="C24" s="173"/>
      <c r="D24" s="173"/>
      <c r="E24" s="166" t="s">
        <v>92</v>
      </c>
      <c r="F24" s="167" t="s">
        <v>93</v>
      </c>
      <c r="G24" s="168" t="s">
        <v>95</v>
      </c>
      <c r="H24" s="173"/>
      <c r="I24" s="173"/>
      <c r="J24" s="166" t="s">
        <v>92</v>
      </c>
      <c r="K24" s="167" t="s">
        <v>93</v>
      </c>
      <c r="L24" s="168" t="s">
        <v>95</v>
      </c>
      <c r="M24" s="173"/>
      <c r="N24" s="173"/>
      <c r="O24" s="166" t="s">
        <v>92</v>
      </c>
      <c r="P24" s="167" t="s">
        <v>93</v>
      </c>
      <c r="Q24" s="168" t="s">
        <v>95</v>
      </c>
      <c r="R24" s="173"/>
    </row>
    <row r="25" spans="3:18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</row>
    <row r="26" spans="3:18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</row>
    <row r="27" spans="3:18">
      <c r="C27" s="173"/>
      <c r="D27" s="173"/>
      <c r="E27" s="233" t="s">
        <v>137</v>
      </c>
      <c r="F27" s="233"/>
      <c r="G27" s="233"/>
      <c r="H27" s="173"/>
      <c r="I27" s="173"/>
      <c r="J27" s="233" t="s">
        <v>137</v>
      </c>
      <c r="K27" s="233"/>
      <c r="L27" s="233"/>
      <c r="M27" s="173"/>
      <c r="N27" s="173"/>
      <c r="O27" s="257" t="s">
        <v>138</v>
      </c>
      <c r="P27" s="257"/>
      <c r="Q27" s="257"/>
      <c r="R27" s="173"/>
    </row>
    <row r="28" spans="3:18">
      <c r="C28" s="173"/>
      <c r="D28" s="188" t="s">
        <v>82</v>
      </c>
      <c r="E28" s="227" t="s">
        <v>128</v>
      </c>
      <c r="F28" s="169"/>
      <c r="G28" s="169"/>
      <c r="H28" s="173"/>
      <c r="I28" s="188" t="s">
        <v>85</v>
      </c>
      <c r="J28" s="227" t="s">
        <v>128</v>
      </c>
      <c r="K28" s="169"/>
      <c r="L28" s="169"/>
      <c r="M28" s="173"/>
      <c r="N28" s="189" t="s">
        <v>86</v>
      </c>
      <c r="O28" s="226" t="s">
        <v>129</v>
      </c>
      <c r="P28" s="226"/>
      <c r="Q28" s="226"/>
      <c r="R28" s="173"/>
    </row>
    <row r="29" spans="3:18">
      <c r="C29" s="173"/>
      <c r="D29" s="159" t="s">
        <v>60</v>
      </c>
      <c r="E29" s="170" t="s">
        <v>89</v>
      </c>
      <c r="F29" s="171" t="s">
        <v>90</v>
      </c>
      <c r="G29" s="172"/>
      <c r="H29" s="173"/>
      <c r="I29" s="159" t="s">
        <v>61</v>
      </c>
      <c r="J29" s="170" t="s">
        <v>89</v>
      </c>
      <c r="K29" s="171" t="s">
        <v>90</v>
      </c>
      <c r="L29" s="172"/>
      <c r="M29" s="173"/>
      <c r="N29" s="187" t="s">
        <v>64</v>
      </c>
      <c r="O29" s="170" t="s">
        <v>89</v>
      </c>
      <c r="P29" s="171" t="s">
        <v>90</v>
      </c>
      <c r="Q29" s="172"/>
      <c r="R29" s="173"/>
    </row>
    <row r="30" spans="3:18">
      <c r="C30" s="173"/>
      <c r="D30" s="228">
        <f>YEAR('Loan #5'!$T$15)</f>
        <v>2016</v>
      </c>
      <c r="E30" s="281">
        <f>'Loan #5'!$R$139</f>
        <v>97004.069999999963</v>
      </c>
      <c r="F30" s="282">
        <f>'Loan #5'!$S$139</f>
        <v>161207.7589475124</v>
      </c>
      <c r="G30" s="283"/>
      <c r="H30" s="173"/>
      <c r="I30" s="228">
        <f>YEAR('Loan #6'!$T$15)</f>
        <v>2016</v>
      </c>
      <c r="J30" s="281">
        <f>'Loan #6'!$R$139</f>
        <v>98225.580000000031</v>
      </c>
      <c r="K30" s="282">
        <f>'Loan #6'!$S$139</f>
        <v>161674.82797858122</v>
      </c>
      <c r="L30" s="283"/>
      <c r="M30" s="173"/>
      <c r="N30" s="208">
        <f>YEAR('Loan #9'!$T$15)</f>
        <v>2018</v>
      </c>
      <c r="O30" s="281">
        <f>'Loan #9'!$R$121</f>
        <v>148087.03999999998</v>
      </c>
      <c r="P30" s="282">
        <f>'Loan #9'!$S$121</f>
        <v>212714.96231053487</v>
      </c>
      <c r="Q30" s="283"/>
      <c r="R30" s="173"/>
    </row>
    <row r="31" spans="3:18">
      <c r="C31" s="173"/>
      <c r="D31" s="173"/>
      <c r="E31" s="277">
        <f>F30*G31</f>
        <v>16120.775894751241</v>
      </c>
      <c r="F31" s="278" t="s">
        <v>65</v>
      </c>
      <c r="G31" s="279">
        <v>0.1</v>
      </c>
      <c r="H31" s="173"/>
      <c r="I31" s="173"/>
      <c r="J31" s="277">
        <f>K30*L31</f>
        <v>16167.482797858123</v>
      </c>
      <c r="K31" s="278" t="s">
        <v>65</v>
      </c>
      <c r="L31" s="279">
        <v>0.1</v>
      </c>
      <c r="M31" s="173"/>
      <c r="N31" s="173"/>
      <c r="O31" s="277">
        <f>P30*Q31</f>
        <v>21271.49623105349</v>
      </c>
      <c r="P31" s="278" t="s">
        <v>65</v>
      </c>
      <c r="Q31" s="279">
        <v>0.1</v>
      </c>
      <c r="R31" s="173"/>
    </row>
    <row r="32" spans="3:18">
      <c r="C32" s="173"/>
      <c r="D32" s="173"/>
      <c r="E32" s="276">
        <f>E30-E31</f>
        <v>80883.294105248729</v>
      </c>
      <c r="F32" s="276">
        <f>F30+E31</f>
        <v>177328.53484226365</v>
      </c>
      <c r="G32" s="280">
        <f>E32/F32</f>
        <v>0.45612114360046802</v>
      </c>
      <c r="H32" s="173"/>
      <c r="I32" s="173"/>
      <c r="J32" s="276">
        <f>J30-J31</f>
        <v>82058.097202141915</v>
      </c>
      <c r="K32" s="276">
        <f>K30+J31</f>
        <v>177842.31077643935</v>
      </c>
      <c r="L32" s="280">
        <f>J32/K32</f>
        <v>0.46140930605256741</v>
      </c>
      <c r="M32" s="173"/>
      <c r="N32" s="173"/>
      <c r="O32" s="276">
        <f>O30-O31</f>
        <v>126815.54376894649</v>
      </c>
      <c r="P32" s="276">
        <f>P30+O31</f>
        <v>233986.45854158836</v>
      </c>
      <c r="Q32" s="280">
        <f>O32/P32</f>
        <v>0.54197813223625724</v>
      </c>
      <c r="R32" s="173"/>
    </row>
    <row r="33" spans="3:18">
      <c r="C33" s="173"/>
      <c r="D33" s="173"/>
      <c r="E33" s="166" t="s">
        <v>91</v>
      </c>
      <c r="F33" s="167" t="s">
        <v>10</v>
      </c>
      <c r="G33" s="168" t="s">
        <v>94</v>
      </c>
      <c r="H33" s="173"/>
      <c r="I33" s="173"/>
      <c r="J33" s="166" t="s">
        <v>91</v>
      </c>
      <c r="K33" s="167" t="s">
        <v>10</v>
      </c>
      <c r="L33" s="168" t="s">
        <v>94</v>
      </c>
      <c r="M33" s="173"/>
      <c r="N33" s="173"/>
      <c r="O33" s="166" t="s">
        <v>91</v>
      </c>
      <c r="P33" s="167" t="s">
        <v>10</v>
      </c>
      <c r="Q33" s="168" t="s">
        <v>94</v>
      </c>
      <c r="R33" s="173"/>
    </row>
    <row r="34" spans="3:18">
      <c r="C34" s="173"/>
      <c r="D34" s="173"/>
      <c r="E34" s="166" t="s">
        <v>92</v>
      </c>
      <c r="F34" s="167" t="s">
        <v>93</v>
      </c>
      <c r="G34" s="168" t="s">
        <v>95</v>
      </c>
      <c r="H34" s="173"/>
      <c r="I34" s="173"/>
      <c r="J34" s="166" t="s">
        <v>92</v>
      </c>
      <c r="K34" s="167" t="s">
        <v>93</v>
      </c>
      <c r="L34" s="168" t="s">
        <v>95</v>
      </c>
      <c r="M34" s="173"/>
      <c r="N34" s="173"/>
      <c r="O34" s="166" t="s">
        <v>92</v>
      </c>
      <c r="P34" s="167" t="s">
        <v>93</v>
      </c>
      <c r="Q34" s="168" t="s">
        <v>95</v>
      </c>
      <c r="R34" s="173"/>
    </row>
    <row r="35" spans="3:18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</row>
    <row r="36" spans="3:18" ht="9" thickBot="1"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</row>
    <row r="37" spans="3:18"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</row>
    <row r="38" spans="3:18">
      <c r="C38" s="173"/>
      <c r="D38" s="173"/>
      <c r="E38" s="284" t="s">
        <v>138</v>
      </c>
      <c r="F38" s="231"/>
      <c r="G38" s="231"/>
      <c r="H38" s="173"/>
      <c r="I38" s="173"/>
      <c r="J38" s="233" t="s">
        <v>137</v>
      </c>
      <c r="K38" s="233"/>
      <c r="L38" s="233"/>
      <c r="M38" s="173"/>
      <c r="N38" s="173"/>
      <c r="O38" s="232" t="s">
        <v>138</v>
      </c>
      <c r="P38" s="232"/>
      <c r="Q38" s="232"/>
      <c r="R38" s="173"/>
    </row>
    <row r="39" spans="3:18">
      <c r="C39" s="173"/>
      <c r="D39" s="194" t="s">
        <v>131</v>
      </c>
      <c r="E39" s="254" t="s">
        <v>121</v>
      </c>
      <c r="F39" s="200"/>
      <c r="G39" s="200"/>
      <c r="H39" s="173"/>
      <c r="I39" s="195" t="s">
        <v>130</v>
      </c>
      <c r="J39" s="255" t="s">
        <v>122</v>
      </c>
      <c r="K39" s="200"/>
      <c r="L39" s="200"/>
      <c r="M39" s="173"/>
      <c r="N39" s="192" t="s">
        <v>132</v>
      </c>
      <c r="O39" s="256" t="s">
        <v>123</v>
      </c>
      <c r="P39" s="200"/>
      <c r="Q39" s="200"/>
      <c r="R39" s="173"/>
    </row>
    <row r="40" spans="3:18">
      <c r="C40" s="173"/>
      <c r="D40" s="208" t="s">
        <v>140</v>
      </c>
      <c r="E40" s="201">
        <f>F12+K12+F22+K22</f>
        <v>262922.93363556778</v>
      </c>
      <c r="F40" s="190" t="s">
        <v>106</v>
      </c>
      <c r="G40" s="173"/>
      <c r="H40" s="173"/>
      <c r="I40" s="208" t="s">
        <v>139</v>
      </c>
      <c r="J40" s="201">
        <f>F32+K32</f>
        <v>355170.845618703</v>
      </c>
      <c r="K40" s="190" t="s">
        <v>107</v>
      </c>
      <c r="L40" s="173"/>
      <c r="M40" s="173"/>
      <c r="N40" s="208" t="s">
        <v>140</v>
      </c>
      <c r="O40" s="201">
        <f>P12+P22</f>
        <v>497087.30248363514</v>
      </c>
      <c r="P40" s="190" t="s">
        <v>108</v>
      </c>
      <c r="Q40" s="173"/>
      <c r="R40" s="173"/>
    </row>
    <row r="41" spans="3:18">
      <c r="C41" s="173"/>
      <c r="D41" s="209" t="s">
        <v>111</v>
      </c>
      <c r="E41" s="202">
        <f>E12+J12+E22+J22</f>
        <v>84520.525124039326</v>
      </c>
      <c r="F41" s="204" t="s">
        <v>106</v>
      </c>
      <c r="G41" s="205"/>
      <c r="H41" s="173"/>
      <c r="I41" s="209" t="s">
        <v>111</v>
      </c>
      <c r="J41" s="202">
        <f>E32+J32</f>
        <v>162941.39130739064</v>
      </c>
      <c r="K41" s="204" t="s">
        <v>107</v>
      </c>
      <c r="L41" s="205"/>
      <c r="M41" s="173"/>
      <c r="N41" s="209" t="s">
        <v>111</v>
      </c>
      <c r="O41" s="202">
        <f>O12+O22</f>
        <v>237349.75522876051</v>
      </c>
      <c r="P41" s="204" t="s">
        <v>108</v>
      </c>
      <c r="Q41" s="205"/>
      <c r="R41" s="173"/>
    </row>
    <row r="42" spans="3:18">
      <c r="C42" s="173"/>
      <c r="D42" s="203" t="s">
        <v>110</v>
      </c>
      <c r="E42" s="206">
        <f>E41/E40</f>
        <v>0.32146501621342599</v>
      </c>
      <c r="F42" s="190" t="s">
        <v>109</v>
      </c>
      <c r="G42" s="173"/>
      <c r="H42" s="173"/>
      <c r="I42" s="203" t="s">
        <v>110</v>
      </c>
      <c r="J42" s="206">
        <f>J41/J40</f>
        <v>0.45876904964862436</v>
      </c>
      <c r="K42" s="190" t="s">
        <v>112</v>
      </c>
      <c r="L42" s="173"/>
      <c r="M42" s="173"/>
      <c r="N42" s="203" t="s">
        <v>110</v>
      </c>
      <c r="O42" s="206">
        <f>O41/O40</f>
        <v>0.47748102605492404</v>
      </c>
      <c r="P42" s="190" t="s">
        <v>112</v>
      </c>
      <c r="Q42" s="173"/>
      <c r="R42" s="173"/>
    </row>
    <row r="43" spans="3:18">
      <c r="C43" s="173"/>
      <c r="D43" s="173"/>
      <c r="E43" s="196"/>
      <c r="F43" s="190"/>
      <c r="G43" s="173"/>
      <c r="H43" s="173"/>
      <c r="I43" s="173"/>
      <c r="J43" s="196"/>
      <c r="K43" s="190"/>
      <c r="L43" s="173"/>
      <c r="M43" s="173"/>
      <c r="N43" s="173"/>
      <c r="O43" s="196"/>
      <c r="P43" s="190"/>
      <c r="Q43" s="173"/>
      <c r="R43" s="173"/>
    </row>
    <row r="44" spans="3:18" ht="15.75">
      <c r="C44" s="173"/>
      <c r="D44" s="173"/>
      <c r="E44" s="196"/>
      <c r="F44" s="190"/>
      <c r="G44" s="285" t="s">
        <v>141</v>
      </c>
      <c r="H44" s="286"/>
      <c r="I44" s="286"/>
      <c r="J44" s="287"/>
      <c r="K44" s="288"/>
      <c r="L44" s="286"/>
      <c r="M44" s="286"/>
      <c r="N44" s="286"/>
      <c r="O44" s="196"/>
      <c r="P44" s="190"/>
      <c r="Q44" s="173"/>
      <c r="R44" s="173"/>
    </row>
    <row r="45" spans="3:18">
      <c r="C45" s="173"/>
      <c r="D45" s="173"/>
      <c r="E45" s="196"/>
      <c r="F45" s="190"/>
      <c r="G45" s="197" t="s">
        <v>114</v>
      </c>
      <c r="H45" s="198"/>
      <c r="I45" s="199"/>
      <c r="J45" s="198"/>
      <c r="K45" s="199"/>
      <c r="L45" s="200"/>
      <c r="M45" s="200"/>
      <c r="N45" s="200"/>
      <c r="O45" s="196"/>
      <c r="P45" s="190"/>
      <c r="Q45" s="173"/>
      <c r="R45" s="173"/>
    </row>
    <row r="46" spans="3:18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</row>
  </sheetData>
  <printOptions horizontalCentered="1"/>
  <pageMargins left="0.4" right="0.1" top="0.75" bottom="0.5" header="0.3" footer="0.3"/>
  <pageSetup scale="130" orientation="landscape" horizontalDpi="300" verticalDpi="0" r:id="rId1"/>
  <drawing r:id="rId2"/>
  <webPublishItems count="4">
    <webPublishItem id="10310" divId="Trials_BuyoutOptions-WorkBook.ROI_10310" sourceType="printArea" destinationFile="C:\File Cabinet\Work Drawer\Harmony CDD\Mtng Records\CDD Agendas\FY2016\2016-03⁄31\Supporting Documents\1)_StreetlightBuyout\NotUsedWorkbookAlternatives\Trials_BuyoutOptions-WorkBook.ROI.htm"/>
    <webPublishItem id="5407" divId="Trials_BuyoutOptions-WorkBook.ROI_5407" sourceType="printArea" destinationFile="C:\File Cabinet\Work Drawer\Harmony CDD\Mtng Records\CDD Agendas\FY2016\2016-03⁄31\Supporting Documents\1)_StreetlightBuyout\NotUsedWorkbookAlternatives\Trials_BuyoutOptions-WorkBook.ROI.htm"/>
    <webPublishItem id="20111" divId="Trials_BuyoutOptions-WorkBook.ROI_20111" sourceType="printArea" destinationFile="C:\File Cabinet\Work Drawer\Harmony CDD\Mtng Records\CDD Agendas\FY2016\2016-03⁄31\Supporting Documents\1)_StreetlightBuyout\NotUsedWorkbookAlternatives\Trials_BuyoutOptions-WorkBook.ROI.htm"/>
    <webPublishItem id="27755" divId="Trials_BuyoutOptions-WorkBook.ROI_27755" sourceType="printArea" destinationFile="C:\File Cabinet\Work Drawer\Harmony CDD\Mtng Records\CDD Agendas\FY2016\2016-03⁄31\Supporting Documents\1)_StreetlightBuyout\NotUsedWorkbookAlternatives\Trials_BuyoutOptions-WorkBook.ROI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Loan #1</vt:lpstr>
      <vt:lpstr>Loan #2</vt:lpstr>
      <vt:lpstr>Loan #3</vt:lpstr>
      <vt:lpstr>Loan #4</vt:lpstr>
      <vt:lpstr>Loan #5</vt:lpstr>
      <vt:lpstr>Loan #6</vt:lpstr>
      <vt:lpstr>Loan #7</vt:lpstr>
      <vt:lpstr>Loan #8</vt:lpstr>
      <vt:lpstr>Loan #9</vt:lpstr>
      <vt:lpstr>All Loans</vt:lpstr>
      <vt:lpstr>(ROI)</vt:lpstr>
      <vt:lpstr>'(ROI)'!Print_Area</vt:lpstr>
      <vt:lpstr>'All Loans'!Print_Area</vt:lpstr>
      <vt:lpstr>'Loan #1'!Print_Area</vt:lpstr>
      <vt:lpstr>'Loan #2'!Print_Area</vt:lpstr>
      <vt:lpstr>'Loan #3'!Print_Area</vt:lpstr>
      <vt:lpstr>'Loan #4'!Print_Area</vt:lpstr>
      <vt:lpstr>'Loan #5'!Print_Area</vt:lpstr>
      <vt:lpstr>'Loan #6'!Print_Area</vt:lpstr>
      <vt:lpstr>'Loan #7'!Print_Area</vt:lpstr>
      <vt:lpstr>'Loan #8'!Print_Area</vt:lpstr>
      <vt:lpstr>'Loan #9'!Print_Area</vt:lpstr>
      <vt:lpstr>'All Loans'!Print_Titles</vt:lpstr>
      <vt:lpstr>'Loan #1'!Print_Titles</vt:lpstr>
      <vt:lpstr>'Loan #2'!Print_Titles</vt:lpstr>
      <vt:lpstr>'Loan #3'!Print_Titles</vt:lpstr>
    </vt:vector>
  </TitlesOfParts>
  <Company>PAED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Streetlight Loans</dc:title>
  <dc:subject>Buyout Options</dc:subject>
  <dc:creator>David Farnsworth</dc:creator>
  <cp:lastModifiedBy>Dave</cp:lastModifiedBy>
  <cp:lastPrinted>2017-01-27T22:31:37Z</cp:lastPrinted>
  <dcterms:created xsi:type="dcterms:W3CDTF">1996-05-05T18:17:52Z</dcterms:created>
  <dcterms:modified xsi:type="dcterms:W3CDTF">2017-01-27T22:35:28Z</dcterms:modified>
</cp:coreProperties>
</file>